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defaultThemeVersion="124226"/>
  <mc:AlternateContent xmlns:mc="http://schemas.openxmlformats.org/markup-compatibility/2006">
    <mc:Choice Requires="x15">
      <x15ac:absPath xmlns:x15ac="http://schemas.microsoft.com/office/spreadsheetml/2010/11/ac" url="C:\Users\yfaure\Desktop\PF Alexandre du 20.06.25\"/>
    </mc:Choice>
  </mc:AlternateContent>
  <xr:revisionPtr revIDLastSave="0" documentId="13_ncr:1_{C3B4ACBF-7CF8-49C5-B119-BD6619516E65}" xr6:coauthVersionLast="36" xr6:coauthVersionMax="47" xr10:uidLastSave="{00000000-0000-0000-0000-000000000000}"/>
  <bookViews>
    <workbookView xWindow="0" yWindow="0" windowWidth="28800" windowHeight="9140" xr2:uid="{3D50F5A1-D626-4DF7-962B-37B8C9840D1B}"/>
  </bookViews>
  <sheets>
    <sheet name="Accueil" sheetId="45" r:id="rId1"/>
    <sheet name="A-Recettes" sheetId="66" r:id="rId2"/>
    <sheet name="0-Présentation poste-typeaction" sheetId="51" r:id="rId3"/>
    <sheet name="1 - Investissements" sheetId="55" r:id="rId4"/>
    <sheet name="2 - Frais de personnel" sheetId="59" r:id="rId5"/>
    <sheet name="3 - Frais généraux" sheetId="57" r:id="rId6"/>
    <sheet name="4 - Contributions en nature" sheetId="64" r:id="rId7"/>
    <sheet name="5 - Amortissement" sheetId="54" r:id="rId8"/>
    <sheet name="6 - OCS" sheetId="63" r:id="rId9"/>
    <sheet name="7 - Frais de déplacement" sheetId="65" r:id="rId10"/>
    <sheet name="Syn pf Bénéficiaire" sheetId="31" r:id="rId11"/>
    <sheet name="Syn pf Instructeur" sheetId="48" r:id="rId12"/>
  </sheets>
  <definedNames>
    <definedName name="à_choisir_dans_le_menu_déroulant" localSheetId="4">#REF!</definedName>
    <definedName name="à_choisir_dans_le_menu_déroulant" localSheetId="5">#REF!</definedName>
    <definedName name="à_choisir_dans_le_menu_déroulant" localSheetId="7">#REF!</definedName>
    <definedName name="à_choisir_dans_le_menu_déroulant" localSheetId="11">#REF!</definedName>
    <definedName name="à_choisir_dans_le_menu_déroulant">#REF!</definedName>
    <definedName name="P.Z.Gestion_de_la_feuille" localSheetId="5">#REF!</definedName>
    <definedName name="P.Z.Gestion_de_la_feuille" localSheetId="11">#REF!</definedName>
    <definedName name="P.Z.Gestion_de_la_feuille">#REF!</definedName>
    <definedName name="P_Z_0_B_COLONNE_COMMENTAIRE_SI_INDICATION_STANDARD" localSheetId="5">#REF!</definedName>
    <definedName name="P_Z_0_B_COLONNE_COMMENTAIRE_SI_INDICATION_STANDARD" localSheetId="11">#REF!</definedName>
    <definedName name="P_Z_0_B_COLONNE_COMMENTAIRE_SI_INDICATION_STANDARD">#REF!</definedName>
    <definedName name="P_Z_0_B_COLONNE_COMMENTAIRE_SI_LIBELLE_STANDARD" localSheetId="5">#REF!</definedName>
    <definedName name="P_Z_0_B_COLONNE_COMMENTAIRE_SI_LIBELLE_STANDARD" localSheetId="11">#REF!</definedName>
    <definedName name="P_Z_0_B_COLONNE_COMMENTAIRE_SI_LIBELLE_STANDARD">#REF!</definedName>
    <definedName name="P_Z_0_B_COLONNE_MOTIFS_INELIGIBILITE_INDICATION_STANDARD" localSheetId="5">#REF!</definedName>
    <definedName name="P_Z_0_B_COLONNE_MOTIFS_INELIGIBILITE_INDICATION_STANDARD" localSheetId="11">#REF!</definedName>
    <definedName name="P_Z_0_B_COLONNE_MOTIFS_INELIGIBILITE_INDICATION_STANDARD">#REF!</definedName>
    <definedName name="P_Z_0_B_COLONNE_MOTIFS_INELIGIBILITE_LIBELLE_STANDARD" localSheetId="5">#REF!</definedName>
    <definedName name="P_Z_0_B_COLONNE_MOTIFS_INELIGIBILITE_LIBELLE_STANDARD" localSheetId="11">#REF!</definedName>
    <definedName name="P_Z_0_B_COLONNE_MOTIFS_INELIGIBILITE_LIBELLE_STANDARD">#REF!</definedName>
    <definedName name="P_Z_0_B_COLONNE_MT_ELIGIBLE_LIBELLE_STANDARD" localSheetId="5">#REF!</definedName>
    <definedName name="P_Z_0_B_COLONNE_MT_ELIGIBLE_LIBELLE_STANDARD" localSheetId="11">#REF!</definedName>
    <definedName name="P_Z_0_B_COLONNE_MT_ELIGIBLE_LIBELLE_STANDARD">#REF!</definedName>
    <definedName name="P_Z_0_B_COLONNE_MT_INELIGIBLE_LIBELLE_STANDARD" localSheetId="5">#REF!</definedName>
    <definedName name="P_Z_0_B_COLONNE_MT_INELIGIBLE_LIBELLE_STANDARD" localSheetId="11">#REF!</definedName>
    <definedName name="P_Z_0_B_COLONNE_MT_INELIGIBLE_LIBELLE_STANDARD">#REF!</definedName>
    <definedName name="P_Z_0_B_COLONNE_MT_MAX_LIBELLE_STANDARD" localSheetId="5">#REF!</definedName>
    <definedName name="P_Z_0_B_COLONNE_MT_MAX_LIBELLE_STANDARD" localSheetId="11">#REF!</definedName>
    <definedName name="P_Z_0_B_COLONNE_MT_MAX_LIBELLE_STANDARD">#REF!</definedName>
    <definedName name="P_Z_0_B_COLONNE_MT_PRES_HT_INDICATION_STANDARD" localSheetId="5">#REF!</definedName>
    <definedName name="P_Z_0_B_COLONNE_MT_PRES_HT_INDICATION_STANDARD" localSheetId="11">#REF!</definedName>
    <definedName name="P_Z_0_B_COLONNE_MT_PRES_HT_INDICATION_STANDARD">#REF!</definedName>
    <definedName name="P_Z_0_B_COLONNE_MT_PRES_HT_LIBELLE_STANDARD" localSheetId="5">#REF!</definedName>
    <definedName name="P_Z_0_B_COLONNE_MT_PRES_HT_LIBELLE_STANDARD" localSheetId="11">#REF!</definedName>
    <definedName name="P_Z_0_B_COLONNE_MT_PRES_HT_LIBELLE_STANDARD">#REF!</definedName>
    <definedName name="P_Z_0_B_COLONNE_MT_PRES_INDICATION_STANDARD" localSheetId="5">#REF!</definedName>
    <definedName name="P_Z_0_B_COLONNE_MT_PRES_INDICATION_STANDARD" localSheetId="11">#REF!</definedName>
    <definedName name="P_Z_0_B_COLONNE_MT_PRES_INDICATION_STANDARD">#REF!</definedName>
    <definedName name="P_Z_0_B_COLONNE_MT_PRES_LIBELLE_STANDARD" localSheetId="5">#REF!</definedName>
    <definedName name="P_Z_0_B_COLONNE_MT_PRES_LIBELLE_STANDARD" localSheetId="11">#REF!</definedName>
    <definedName name="P_Z_0_B_COLONNE_MT_PRES_LIBELLE_STANDARD">#REF!</definedName>
    <definedName name="P_Z_0_B_COLONNE_MT_PRES_TVA_INDICATION_STANDARD" localSheetId="5">#REF!</definedName>
    <definedName name="P_Z_0_B_COLONNE_MT_PRES_TVA_INDICATION_STANDARD" localSheetId="11">#REF!</definedName>
    <definedName name="P_Z_0_B_COLONNE_MT_PRES_TVA_INDICATION_STANDARD">#REF!</definedName>
    <definedName name="P_Z_0_B_COLONNE_MT_PRES_TVA_LIBELLE_STANDARD" localSheetId="5">#REF!</definedName>
    <definedName name="P_Z_0_B_COLONNE_MT_PRES_TVA_LIBELLE_STANDARD" localSheetId="11">#REF!</definedName>
    <definedName name="P_Z_0_B_COLONNE_MT_PRES_TVA_LIBELLE_STANDARD">#REF!</definedName>
    <definedName name="P_Z_0_B_COLONNE_MT_RAISONNABLE_LIBELLE_STANDARD" localSheetId="5">#REF!</definedName>
    <definedName name="P_Z_0_B_COLONNE_MT_RAISONNABLE_LIBELLE_STANDARD" localSheetId="11">#REF!</definedName>
    <definedName name="P_Z_0_B_COLONNE_MT_RAISONNABLE_LIBELLE_STANDARD">#REF!</definedName>
    <definedName name="P_Z_0_B_COLONNE_POSTE_INDICATION_STANDARD" localSheetId="5">#REF!</definedName>
    <definedName name="P_Z_0_B_COLONNE_POSTE_INDICATION_STANDARD" localSheetId="11">#REF!</definedName>
    <definedName name="P_Z_0_B_COLONNE_POSTE_INDICATION_STANDARD">#REF!</definedName>
    <definedName name="P_Z_0_B_COLONNE_POSTE_LIBELLE_STANDARD" localSheetId="5">#REF!</definedName>
    <definedName name="P_Z_0_B_COLONNE_POSTE_LIBELLE_STANDARD" localSheetId="11">#REF!</definedName>
    <definedName name="P_Z_0_B_COLONNE_POSTE_LIBELLE_STANDARD">#REF!</definedName>
    <definedName name="P_Z_0_B_COLONNE_SOUS_OPERATION_INDICATION_STANDARD" localSheetId="5">#REF!</definedName>
    <definedName name="P_Z_0_B_COLONNE_SOUS_OPERATION_INDICATION_STANDARD" localSheetId="11">#REF!</definedName>
    <definedName name="P_Z_0_B_COLONNE_SOUS_OPERATION_INDICATION_STANDARD">#REF!</definedName>
    <definedName name="P_Z_0_B_COLONNE_SOUS_OPERATION_LIBELLE_STANDARD" localSheetId="5">#REF!</definedName>
    <definedName name="P_Z_0_B_COLONNE_SOUS_OPERATION_LIBELLE_STANDARD" localSheetId="11">#REF!</definedName>
    <definedName name="P_Z_0_B_COLONNE_SOUS_OPERATION_LIBELLE_STANDARD">#REF!</definedName>
    <definedName name="P_Z_0_B_COLONNES_MARCHE_2_DEVIS" localSheetId="5">#REF!</definedName>
    <definedName name="P_Z_0_B_COLONNES_MARCHE_2_DEVIS" localSheetId="11">#REF!</definedName>
    <definedName name="P_Z_0_B_COLONNES_MARCHE_2_DEVIS">#REF!</definedName>
    <definedName name="P_Z_0_B_COLONNES_MARCHE_3_DEVIS" localSheetId="5">#REF!</definedName>
    <definedName name="P_Z_0_B_COLONNES_MARCHE_3_DEVIS" localSheetId="11">#REF!</definedName>
    <definedName name="P_Z_0_B_COLONNES_MARCHE_3_DEVIS">#REF!</definedName>
    <definedName name="P_Z_0_B_UTILISATION_COUT_RAISONNABLE" localSheetId="5">#REF!</definedName>
    <definedName name="P_Z_0_B_UTILISATION_COUT_RAISONNABLE" localSheetId="11">#REF!</definedName>
    <definedName name="P_Z_0_B_UTILISATION_COUT_RAISONNABLE">#REF!</definedName>
    <definedName name="P_Z_0_B_UTILISATION_LIBELLES_DESCRIPTIONS" localSheetId="5">#REF!</definedName>
    <definedName name="P_Z_0_B_UTILISATION_LIBELLES_DESCRIPTIONS" localSheetId="11">#REF!</definedName>
    <definedName name="P_Z_0_B_UTILISATION_LIBELLES_DESCRIPTIONS">#REF!</definedName>
    <definedName name="P_Z_0_B_UTILISATION_MT_MAX" localSheetId="5">#REF!</definedName>
    <definedName name="P_Z_0_B_UTILISATION_MT_MAX" localSheetId="11">#REF!</definedName>
    <definedName name="P_Z_0_B_UTILISATION_MT_MAX">#REF!</definedName>
    <definedName name="P_Z_0_B_UTILISATION_SOUS_OPERATIONS" localSheetId="5">#REF!</definedName>
    <definedName name="P_Z_0_B_UTILISATION_SOUS_OPERATIONS" localSheetId="11">#REF!</definedName>
    <definedName name="P_Z_0_B_UTILISATION_SOUS_OPERATIONS">#REF!</definedName>
    <definedName name="P_Z_0_B_UTILISATION_TVA" localSheetId="5">#REF!</definedName>
    <definedName name="P_Z_0_B_UTILISATION_TVA" localSheetId="11">#REF!</definedName>
    <definedName name="P_Z_0_B_UTILISATION_TVA">#REF!</definedName>
    <definedName name="P_Z_0_N_COLONNE_COMMENTAIRE_SI_INDICATION_DEFAUT" localSheetId="5">#REF!</definedName>
    <definedName name="P_Z_0_N_COLONNE_COMMENTAIRE_SI_INDICATION_DEFAUT" localSheetId="11">#REF!</definedName>
    <definedName name="P_Z_0_N_COLONNE_COMMENTAIRE_SI_INDICATION_DEFAUT">#REF!</definedName>
    <definedName name="P_Z_0_N_COLONNE_COMMENTAIRE_SI_INDICATION_STANDARD" localSheetId="5">#REF!</definedName>
    <definedName name="P_Z_0_N_COLONNE_COMMENTAIRE_SI_INDICATION_STANDARD" localSheetId="11">#REF!</definedName>
    <definedName name="P_Z_0_N_COLONNE_COMMENTAIRE_SI_INDICATION_STANDARD">#REF!</definedName>
    <definedName name="P_Z_0_N_COLONNE_COMMENTAIRE_SI_LIBELLE_DEFAUT" localSheetId="5">#REF!</definedName>
    <definedName name="P_Z_0_N_COLONNE_COMMENTAIRE_SI_LIBELLE_DEFAUT" localSheetId="11">#REF!</definedName>
    <definedName name="P_Z_0_N_COLONNE_COMMENTAIRE_SI_LIBELLE_DEFAUT">#REF!</definedName>
    <definedName name="P_Z_0_N_COLONNE_COMMENTAIRE_SI_LIBELLE_STANDARD" localSheetId="5">#REF!</definedName>
    <definedName name="P_Z_0_N_COLONNE_COMMENTAIRE_SI_LIBELLE_STANDARD" localSheetId="11">#REF!</definedName>
    <definedName name="P_Z_0_N_COLONNE_COMMENTAIRE_SI_LIBELLE_STANDARD">#REF!</definedName>
    <definedName name="P_Z_0_N_COLONNE_MOTIFS_INELIGIBILITE_INDICATION_DEFAUT" localSheetId="5">#REF!</definedName>
    <definedName name="P_Z_0_N_COLONNE_MOTIFS_INELIGIBILITE_INDICATION_DEFAUT" localSheetId="11">#REF!</definedName>
    <definedName name="P_Z_0_N_COLONNE_MOTIFS_INELIGIBILITE_INDICATION_DEFAUT">#REF!</definedName>
    <definedName name="P_Z_0_N_COLONNE_MOTIFS_INELIGIBILITE_INDICATION_STANDARD" localSheetId="5">#REF!</definedName>
    <definedName name="P_Z_0_N_COLONNE_MOTIFS_INELIGIBILITE_INDICATION_STANDARD" localSheetId="11">#REF!</definedName>
    <definedName name="P_Z_0_N_COLONNE_MOTIFS_INELIGIBILITE_INDICATION_STANDARD">#REF!</definedName>
    <definedName name="P_Z_0_N_COLONNE_MOTIFS_INELIGIBILITE_LIBELLE_DEFAUT" localSheetId="5">#REF!</definedName>
    <definedName name="P_Z_0_N_COLONNE_MOTIFS_INELIGIBILITE_LIBELLE_DEFAUT" localSheetId="11">#REF!</definedName>
    <definedName name="P_Z_0_N_COLONNE_MOTIFS_INELIGIBILITE_LIBELLE_DEFAUT">#REF!</definedName>
    <definedName name="P_Z_0_N_COLONNE_MOTIFS_INELIGIBILITE_LIBELLE_STANDARD" localSheetId="5">#REF!</definedName>
    <definedName name="P_Z_0_N_COLONNE_MOTIFS_INELIGIBILITE_LIBELLE_STANDARD" localSheetId="11">#REF!</definedName>
    <definedName name="P_Z_0_N_COLONNE_MOTIFS_INELIGIBILITE_LIBELLE_STANDARD">#REF!</definedName>
    <definedName name="P_Z_0_N_COLONNE_MT_ELIGIBLE_LIBELLE_DEFAUT" localSheetId="5">#REF!</definedName>
    <definedName name="P_Z_0_N_COLONNE_MT_ELIGIBLE_LIBELLE_DEFAUT" localSheetId="11">#REF!</definedName>
    <definedName name="P_Z_0_N_COLONNE_MT_ELIGIBLE_LIBELLE_DEFAUT">#REF!</definedName>
    <definedName name="P_Z_0_N_COLONNE_MT_ELIGIBLE_LIBELLE_STANDARD" localSheetId="5">#REF!</definedName>
    <definedName name="P_Z_0_N_COLONNE_MT_ELIGIBLE_LIBELLE_STANDARD" localSheetId="11">#REF!</definedName>
    <definedName name="P_Z_0_N_COLONNE_MT_ELIGIBLE_LIBELLE_STANDARD">#REF!</definedName>
    <definedName name="P_Z_0_N_COLONNE_MT_INELIGIBLE_LIBELLE_DEFAUT" localSheetId="5">#REF!</definedName>
    <definedName name="P_Z_0_N_COLONNE_MT_INELIGIBLE_LIBELLE_DEFAUT" localSheetId="11">#REF!</definedName>
    <definedName name="P_Z_0_N_COLONNE_MT_INELIGIBLE_LIBELLE_DEFAUT">#REF!</definedName>
    <definedName name="P_Z_0_N_COLONNE_MT_INELIGIBLE_LIBELLE_STANDARD" localSheetId="5">#REF!</definedName>
    <definedName name="P_Z_0_N_COLONNE_MT_INELIGIBLE_LIBELLE_STANDARD" localSheetId="11">#REF!</definedName>
    <definedName name="P_Z_0_N_COLONNE_MT_INELIGIBLE_LIBELLE_STANDARD">#REF!</definedName>
    <definedName name="P_Z_0_N_COLONNE_MT_MAX_LIBELLE_DEFAUT" localSheetId="5">#REF!</definedName>
    <definedName name="P_Z_0_N_COLONNE_MT_MAX_LIBELLE_DEFAUT" localSheetId="11">#REF!</definedName>
    <definedName name="P_Z_0_N_COLONNE_MT_MAX_LIBELLE_DEFAUT">#REF!</definedName>
    <definedName name="P_Z_0_N_COLONNE_MT_MAX_LIBELLE_STANDARD" localSheetId="5">#REF!</definedName>
    <definedName name="P_Z_0_N_COLONNE_MT_MAX_LIBELLE_STANDARD" localSheetId="11">#REF!</definedName>
    <definedName name="P_Z_0_N_COLONNE_MT_MAX_LIBELLE_STANDARD">#REF!</definedName>
    <definedName name="P_Z_0_N_COLONNE_MT_PRES_HT_INDICATION_DEFAUT" localSheetId="5">#REF!</definedName>
    <definedName name="P_Z_0_N_COLONNE_MT_PRES_HT_INDICATION_DEFAUT" localSheetId="11">#REF!</definedName>
    <definedName name="P_Z_0_N_COLONNE_MT_PRES_HT_INDICATION_DEFAUT">#REF!</definedName>
    <definedName name="P_Z_0_N_COLONNE_MT_PRES_HT_INDICATION_STANDARD" localSheetId="5">#REF!</definedName>
    <definedName name="P_Z_0_N_COLONNE_MT_PRES_HT_INDICATION_STANDARD" localSheetId="11">#REF!</definedName>
    <definedName name="P_Z_0_N_COLONNE_MT_PRES_HT_INDICATION_STANDARD">#REF!</definedName>
    <definedName name="P_Z_0_N_COLONNE_MT_PRES_HT_LIBELLE_DEFAUT" localSheetId="5">#REF!</definedName>
    <definedName name="P_Z_0_N_COLONNE_MT_PRES_HT_LIBELLE_DEFAUT" localSheetId="11">#REF!</definedName>
    <definedName name="P_Z_0_N_COLONNE_MT_PRES_HT_LIBELLE_DEFAUT">#REF!</definedName>
    <definedName name="P_Z_0_N_COLONNE_MT_PRES_HT_LIBELLE_STANDARD" localSheetId="5">#REF!</definedName>
    <definedName name="P_Z_0_N_COLONNE_MT_PRES_HT_LIBELLE_STANDARD" localSheetId="11">#REF!</definedName>
    <definedName name="P_Z_0_N_COLONNE_MT_PRES_HT_LIBELLE_STANDARD">#REF!</definedName>
    <definedName name="P_Z_0_N_COLONNE_MT_PRES_INDICATION_DEFAUT" localSheetId="5">#REF!</definedName>
    <definedName name="P_Z_0_N_COLONNE_MT_PRES_INDICATION_DEFAUT" localSheetId="11">#REF!</definedName>
    <definedName name="P_Z_0_N_COLONNE_MT_PRES_INDICATION_DEFAUT">#REF!</definedName>
    <definedName name="P_Z_0_N_COLONNE_MT_PRES_INDICATION_STANDARD" localSheetId="5">#REF!</definedName>
    <definedName name="P_Z_0_N_COLONNE_MT_PRES_INDICATION_STANDARD" localSheetId="11">#REF!</definedName>
    <definedName name="P_Z_0_N_COLONNE_MT_PRES_INDICATION_STANDARD">#REF!</definedName>
    <definedName name="P_Z_0_N_COLONNE_MT_PRES_LIBELLE_DEFAUT" localSheetId="5">#REF!</definedName>
    <definedName name="P_Z_0_N_COLONNE_MT_PRES_LIBELLE_DEFAUT" localSheetId="11">#REF!</definedName>
    <definedName name="P_Z_0_N_COLONNE_MT_PRES_LIBELLE_DEFAUT">#REF!</definedName>
    <definedName name="P_Z_0_N_COLONNE_MT_PRES_LIBELLE_STANDARD" localSheetId="5">#REF!</definedName>
    <definedName name="P_Z_0_N_COLONNE_MT_PRES_LIBELLE_STANDARD" localSheetId="11">#REF!</definedName>
    <definedName name="P_Z_0_N_COLONNE_MT_PRES_LIBELLE_STANDARD">#REF!</definedName>
    <definedName name="P_Z_0_N_COLONNE_MT_PRES_TVA_INDICATION_DEFAUT" localSheetId="5">#REF!</definedName>
    <definedName name="P_Z_0_N_COLONNE_MT_PRES_TVA_INDICATION_DEFAUT" localSheetId="11">#REF!</definedName>
    <definedName name="P_Z_0_N_COLONNE_MT_PRES_TVA_INDICATION_DEFAUT">#REF!</definedName>
    <definedName name="P_Z_0_N_COLONNE_MT_PRES_TVA_INDICATION_STANDARD" localSheetId="5">#REF!</definedName>
    <definedName name="P_Z_0_N_COLONNE_MT_PRES_TVA_INDICATION_STANDARD" localSheetId="11">#REF!</definedName>
    <definedName name="P_Z_0_N_COLONNE_MT_PRES_TVA_INDICATION_STANDARD">#REF!</definedName>
    <definedName name="P_Z_0_N_COLONNE_MT_PRES_TVA_LIBELLE_DEFAUT" localSheetId="5">#REF!</definedName>
    <definedName name="P_Z_0_N_COLONNE_MT_PRES_TVA_LIBELLE_DEFAUT" localSheetId="11">#REF!</definedName>
    <definedName name="P_Z_0_N_COLONNE_MT_PRES_TVA_LIBELLE_DEFAUT">#REF!</definedName>
    <definedName name="P_Z_0_N_COLONNE_MT_PRES_TVA_LIBELLE_STANDARD" localSheetId="5">#REF!</definedName>
    <definedName name="P_Z_0_N_COLONNE_MT_PRES_TVA_LIBELLE_STANDARD" localSheetId="11">#REF!</definedName>
    <definedName name="P_Z_0_N_COLONNE_MT_PRES_TVA_LIBELLE_STANDARD">#REF!</definedName>
    <definedName name="P_Z_0_N_COLONNE_MT_RAISONNABLE_DEFAUT" localSheetId="5">#REF!</definedName>
    <definedName name="P_Z_0_N_COLONNE_MT_RAISONNABLE_DEFAUT" localSheetId="11">#REF!</definedName>
    <definedName name="P_Z_0_N_COLONNE_MT_RAISONNABLE_DEFAUT">#REF!</definedName>
    <definedName name="P_Z_0_N_COLONNE_MT_RAISONNABLE_STANDARD" localSheetId="5">#REF!</definedName>
    <definedName name="P_Z_0_N_COLONNE_MT_RAISONNABLE_STANDARD" localSheetId="11">#REF!</definedName>
    <definedName name="P_Z_0_N_COLONNE_MT_RAISONNABLE_STANDARD">#REF!</definedName>
    <definedName name="P_Z_0_N_COLONNE_POSTE_INDICATION_DEFAUT" localSheetId="5">#REF!</definedName>
    <definedName name="P_Z_0_N_COLONNE_POSTE_INDICATION_DEFAUT" localSheetId="11">#REF!</definedName>
    <definedName name="P_Z_0_N_COLONNE_POSTE_INDICATION_DEFAUT">#REF!</definedName>
    <definedName name="P_Z_0_N_COLONNE_POSTE_INDICATION_STANDARD" localSheetId="5">#REF!</definedName>
    <definedName name="P_Z_0_N_COLONNE_POSTE_INDICATION_STANDARD" localSheetId="11">#REF!</definedName>
    <definedName name="P_Z_0_N_COLONNE_POSTE_INDICATION_STANDARD">#REF!</definedName>
    <definedName name="P_Z_0_N_COLONNE_POSTE_LIBELLE_DEFAUT" localSheetId="5">#REF!</definedName>
    <definedName name="P_Z_0_N_COLONNE_POSTE_LIBELLE_DEFAUT" localSheetId="11">#REF!</definedName>
    <definedName name="P_Z_0_N_COLONNE_POSTE_LIBELLE_DEFAUT">#REF!</definedName>
    <definedName name="P_Z_0_N_COLONNE_POSTE_LIBELLE_STANDARD" localSheetId="5">#REF!</definedName>
    <definedName name="P_Z_0_N_COLONNE_POSTE_LIBELLE_STANDARD" localSheetId="11">#REF!</definedName>
    <definedName name="P_Z_0_N_COLONNE_POSTE_LIBELLE_STANDARD">#REF!</definedName>
    <definedName name="P_Z_0_N_COLONNE_SOUS_OPERATION_INDICATION_DEFAUT" localSheetId="5">#REF!</definedName>
    <definedName name="P_Z_0_N_COLONNE_SOUS_OPERATION_INDICATION_DEFAUT" localSheetId="11">#REF!</definedName>
    <definedName name="P_Z_0_N_COLONNE_SOUS_OPERATION_INDICATION_DEFAUT">#REF!</definedName>
    <definedName name="P_Z_0_N_COLONNE_SOUS_OPERATION_INDICATION_STANDARD" localSheetId="5">#REF!</definedName>
    <definedName name="P_Z_0_N_COLONNE_SOUS_OPERATION_INDICATION_STANDARD" localSheetId="11">#REF!</definedName>
    <definedName name="P_Z_0_N_COLONNE_SOUS_OPERATION_INDICATION_STANDARD">#REF!</definedName>
    <definedName name="P_Z_0_N_COLONNE_SOUS_OPERATION_LIBELLE_DEFAUT" localSheetId="5">#REF!</definedName>
    <definedName name="P_Z_0_N_COLONNE_SOUS_OPERATION_LIBELLE_DEFAUT" localSheetId="11">#REF!</definedName>
    <definedName name="P_Z_0_N_COLONNE_SOUS_OPERATION_LIBELLE_DEFAUT">#REF!</definedName>
    <definedName name="P_Z_0_N_COLONNE_SOUS_OPERATION_LIBELLE_STANDARD" localSheetId="5">#REF!</definedName>
    <definedName name="P_Z_0_N_COLONNE_SOUS_OPERATION_LIBELLE_STANDARD" localSheetId="11">#REF!</definedName>
    <definedName name="P_Z_0_N_COLONNE_SOUS_OPERATION_LIBELLE_STANDARD">#REF!</definedName>
    <definedName name="P_Z_0_N_COLONNES_MARCHE_2_DEVIS_SEUIL" localSheetId="5">#REF!</definedName>
    <definedName name="P_Z_0_N_COLONNES_MARCHE_2_DEVIS_SEUIL" localSheetId="11">#REF!</definedName>
    <definedName name="P_Z_0_N_COLONNES_MARCHE_2_DEVIS_SEUIL">#REF!</definedName>
    <definedName name="P_Z_0_N_COLONNES_MARCHE_3_DEVIS_SEUIL" localSheetId="5">#REF!</definedName>
    <definedName name="P_Z_0_N_COLONNES_MARCHE_3_DEVIS_SEUIL" localSheetId="11">#REF!</definedName>
    <definedName name="P_Z_0_N_COLONNES_MARCHE_3_DEVIS_SEUIL">#REF!</definedName>
    <definedName name="P_Z_0_R_LIBELLES_DESCRIPTIONS" localSheetId="5">#REF!</definedName>
    <definedName name="P_Z_0_R_LIBELLES_DESCRIPTIONS" localSheetId="11">#REF!</definedName>
    <definedName name="P_Z_0_R_LIBELLES_DESCRIPTIONS">#REF!</definedName>
    <definedName name="P_Z_0_R_LIBELLES_DESCRIPTIONS_1" localSheetId="5">#REF!</definedName>
    <definedName name="P_Z_0_R_LIBELLES_DESCRIPTIONS_1" localSheetId="11">#REF!</definedName>
    <definedName name="P_Z_0_R_LIBELLES_DESCRIPTIONS_1">#REF!</definedName>
    <definedName name="P_Z_0_R_LIBELLES_DESCRIPTIONS_10" localSheetId="5">#REF!</definedName>
    <definedName name="P_Z_0_R_LIBELLES_DESCRIPTIONS_10" localSheetId="11">#REF!</definedName>
    <definedName name="P_Z_0_R_LIBELLES_DESCRIPTIONS_10">#REF!</definedName>
    <definedName name="P_Z_0_R_LIBELLES_DESCRIPTIONS_11" localSheetId="5">#REF!</definedName>
    <definedName name="P_Z_0_R_LIBELLES_DESCRIPTIONS_11" localSheetId="11">#REF!</definedName>
    <definedName name="P_Z_0_R_LIBELLES_DESCRIPTIONS_11">#REF!</definedName>
    <definedName name="P_Z_0_R_LIBELLES_DESCRIPTIONS_12" localSheetId="5">#REF!</definedName>
    <definedName name="P_Z_0_R_LIBELLES_DESCRIPTIONS_12" localSheetId="11">#REF!</definedName>
    <definedName name="P_Z_0_R_LIBELLES_DESCRIPTIONS_12">#REF!</definedName>
    <definedName name="P_Z_0_R_LIBELLES_DESCRIPTIONS_13" localSheetId="5">#REF!</definedName>
    <definedName name="P_Z_0_R_LIBELLES_DESCRIPTIONS_13" localSheetId="11">#REF!</definedName>
    <definedName name="P_Z_0_R_LIBELLES_DESCRIPTIONS_13">#REF!</definedName>
    <definedName name="P_Z_0_R_LIBELLES_DESCRIPTIONS_14" localSheetId="5">#REF!</definedName>
    <definedName name="P_Z_0_R_LIBELLES_DESCRIPTIONS_14" localSheetId="11">#REF!</definedName>
    <definedName name="P_Z_0_R_LIBELLES_DESCRIPTIONS_14">#REF!</definedName>
    <definedName name="P_Z_0_R_LIBELLES_DESCRIPTIONS_15" localSheetId="5">#REF!</definedName>
    <definedName name="P_Z_0_R_LIBELLES_DESCRIPTIONS_15" localSheetId="11">#REF!</definedName>
    <definedName name="P_Z_0_R_LIBELLES_DESCRIPTIONS_15">#REF!</definedName>
    <definedName name="P_Z_0_R_LIBELLES_DESCRIPTIONS_16" localSheetId="5">#REF!</definedName>
    <definedName name="P_Z_0_R_LIBELLES_DESCRIPTIONS_16" localSheetId="11">#REF!</definedName>
    <definedName name="P_Z_0_R_LIBELLES_DESCRIPTIONS_16">#REF!</definedName>
    <definedName name="P_Z_0_R_LIBELLES_DESCRIPTIONS_17" localSheetId="5">#REF!</definedName>
    <definedName name="P_Z_0_R_LIBELLES_DESCRIPTIONS_17" localSheetId="11">#REF!</definedName>
    <definedName name="P_Z_0_R_LIBELLES_DESCRIPTIONS_17">#REF!</definedName>
    <definedName name="P_Z_0_R_LIBELLES_DESCRIPTIONS_18" localSheetId="5">#REF!</definedName>
    <definedName name="P_Z_0_R_LIBELLES_DESCRIPTIONS_18" localSheetId="11">#REF!</definedName>
    <definedName name="P_Z_0_R_LIBELLES_DESCRIPTIONS_18">#REF!</definedName>
    <definedName name="P_Z_0_R_LIBELLES_DESCRIPTIONS_19" localSheetId="5">#REF!</definedName>
    <definedName name="P_Z_0_R_LIBELLES_DESCRIPTIONS_19" localSheetId="11">#REF!</definedName>
    <definedName name="P_Z_0_R_LIBELLES_DESCRIPTIONS_19">#REF!</definedName>
    <definedName name="P_Z_0_R_LIBELLES_DESCRIPTIONS_2" localSheetId="5">#REF!</definedName>
    <definedName name="P_Z_0_R_LIBELLES_DESCRIPTIONS_2" localSheetId="11">#REF!</definedName>
    <definedName name="P_Z_0_R_LIBELLES_DESCRIPTIONS_2">#REF!</definedName>
    <definedName name="P_Z_0_R_LIBELLES_DESCRIPTIONS_20" localSheetId="5">#REF!</definedName>
    <definedName name="P_Z_0_R_LIBELLES_DESCRIPTIONS_20" localSheetId="11">#REF!</definedName>
    <definedName name="P_Z_0_R_LIBELLES_DESCRIPTIONS_20">#REF!</definedName>
    <definedName name="P_Z_0_R_LIBELLES_DESCRIPTIONS_3" localSheetId="5">#REF!</definedName>
    <definedName name="P_Z_0_R_LIBELLES_DESCRIPTIONS_3" localSheetId="11">#REF!</definedName>
    <definedName name="P_Z_0_R_LIBELLES_DESCRIPTIONS_3">#REF!</definedName>
    <definedName name="P_Z_0_R_LIBELLES_DESCRIPTIONS_4" localSheetId="5">#REF!</definedName>
    <definedName name="P_Z_0_R_LIBELLES_DESCRIPTIONS_4" localSheetId="11">#REF!</definedName>
    <definedName name="P_Z_0_R_LIBELLES_DESCRIPTIONS_4">#REF!</definedName>
    <definedName name="P_Z_0_R_LIBELLES_DESCRIPTIONS_5" localSheetId="5">#REF!</definedName>
    <definedName name="P_Z_0_R_LIBELLES_DESCRIPTIONS_5" localSheetId="11">#REF!</definedName>
    <definedName name="P_Z_0_R_LIBELLES_DESCRIPTIONS_5">#REF!</definedName>
    <definedName name="P_Z_0_R_LIBELLES_DESCRIPTIONS_6" localSheetId="5">#REF!</definedName>
    <definedName name="P_Z_0_R_LIBELLES_DESCRIPTIONS_6" localSheetId="11">#REF!</definedName>
    <definedName name="P_Z_0_R_LIBELLES_DESCRIPTIONS_6">#REF!</definedName>
    <definedName name="P_Z_0_R_LIBELLES_DESCRIPTIONS_7" localSheetId="5">#REF!</definedName>
    <definedName name="P_Z_0_R_LIBELLES_DESCRIPTIONS_7" localSheetId="11">#REF!</definedName>
    <definedName name="P_Z_0_R_LIBELLES_DESCRIPTIONS_7">#REF!</definedName>
    <definedName name="P_Z_0_R_LIBELLES_DESCRIPTIONS_8" localSheetId="5">#REF!</definedName>
    <definedName name="P_Z_0_R_LIBELLES_DESCRIPTIONS_8" localSheetId="11">#REF!</definedName>
    <definedName name="P_Z_0_R_LIBELLES_DESCRIPTIONS_8">#REF!</definedName>
    <definedName name="P_Z_0_R_LIBELLES_DESCRIPTIONS_9" localSheetId="5">#REF!</definedName>
    <definedName name="P_Z_0_R_LIBELLES_DESCRIPTIONS_9" localSheetId="11">#REF!</definedName>
    <definedName name="P_Z_0_R_LIBELLES_DESCRIPTIONS_9">#REF!</definedName>
    <definedName name="P_Z_0_R_LIBELLES_MARCHES_RAISONNABLES" localSheetId="5">#REF!</definedName>
    <definedName name="P_Z_0_R_LIBELLES_MARCHES_RAISONNABLES" localSheetId="11">#REF!</definedName>
    <definedName name="P_Z_0_R_LIBELLES_MARCHES_RAISONNABLES">#REF!</definedName>
    <definedName name="P_Z_0_R_LIBELLES_MARCHES_RAISONNABLES_1" localSheetId="5">#REF!</definedName>
    <definedName name="P_Z_0_R_LIBELLES_MARCHES_RAISONNABLES_1" localSheetId="11">#REF!</definedName>
    <definedName name="P_Z_0_R_LIBELLES_MARCHES_RAISONNABLES_1">#REF!</definedName>
    <definedName name="P_Z_0_R_LIBELLES_MARCHES_RAISONNABLES_2" localSheetId="5">#REF!</definedName>
    <definedName name="P_Z_0_R_LIBELLES_MARCHES_RAISONNABLES_2" localSheetId="11">#REF!</definedName>
    <definedName name="P_Z_0_R_LIBELLES_MARCHES_RAISONNABLES_2">#REF!</definedName>
    <definedName name="P_Z_0_R_LIBELLES_MARCHES_RAISONNABLES_3" localSheetId="5">#REF!</definedName>
    <definedName name="P_Z_0_R_LIBELLES_MARCHES_RAISONNABLES_3" localSheetId="11">#REF!</definedName>
    <definedName name="P_Z_0_R_LIBELLES_MARCHES_RAISONNABLES_3">#REF!</definedName>
    <definedName name="P_Z_0_R_LIBELLES_MARCHES_RAISONNABLES_4" localSheetId="5">#REF!</definedName>
    <definedName name="P_Z_0_R_LIBELLES_MARCHES_RAISONNABLES_4" localSheetId="11">#REF!</definedName>
    <definedName name="P_Z_0_R_LIBELLES_MARCHES_RAISONNABLES_4">#REF!</definedName>
    <definedName name="P_Z_0_R_LIBELLES_MARCHES_RAISONNABLES_5" localSheetId="5">#REF!</definedName>
    <definedName name="P_Z_0_R_LIBELLES_MARCHES_RAISONNABLES_5" localSheetId="11">#REF!</definedName>
    <definedName name="P_Z_0_R_LIBELLES_MARCHES_RAISONNABLES_5">#REF!</definedName>
    <definedName name="P_Z_0_R_LIBELLES_MARCHES_RAISONNABLES_OK" localSheetId="5">#REF!</definedName>
    <definedName name="P_Z_0_R_LIBELLES_MARCHES_RAISONNABLES_OK" localSheetId="11">#REF!</definedName>
    <definedName name="P_Z_0_R_LIBELLES_MARCHES_RAISONNABLES_OK">#REF!</definedName>
    <definedName name="P_Z_0_R_LIBELLES_MOTIFS_INELIGIBILITE" localSheetId="5">#REF!</definedName>
    <definedName name="P_Z_0_R_LIBELLES_MOTIFS_INELIGIBILITE" localSheetId="11">#REF!</definedName>
    <definedName name="P_Z_0_R_LIBELLES_MOTIFS_INELIGIBILITE">#REF!</definedName>
    <definedName name="P_Z_0_R_LIBELLES_POSTES" localSheetId="5">#REF!</definedName>
    <definedName name="P_Z_0_R_LIBELLES_POSTES" localSheetId="11">#REF!</definedName>
    <definedName name="P_Z_0_R_LIBELLES_POSTES">#REF!</definedName>
    <definedName name="P_Z_0_R_LIBELLES_POSTES_1" localSheetId="5">#REF!</definedName>
    <definedName name="P_Z_0_R_LIBELLES_POSTES_1" localSheetId="11">#REF!</definedName>
    <definedName name="P_Z_0_R_LIBELLES_POSTES_1">#REF!</definedName>
    <definedName name="P_Z_0_R_LIBELLES_POSTES_10" localSheetId="5">#REF!</definedName>
    <definedName name="P_Z_0_R_LIBELLES_POSTES_10" localSheetId="11">#REF!</definedName>
    <definedName name="P_Z_0_R_LIBELLES_POSTES_10">#REF!</definedName>
    <definedName name="P_Z_0_R_LIBELLES_POSTES_11" localSheetId="5">#REF!</definedName>
    <definedName name="P_Z_0_R_LIBELLES_POSTES_11" localSheetId="11">#REF!</definedName>
    <definedName name="P_Z_0_R_LIBELLES_POSTES_11">#REF!</definedName>
    <definedName name="P_Z_0_R_LIBELLES_POSTES_12" localSheetId="5">#REF!</definedName>
    <definedName name="P_Z_0_R_LIBELLES_POSTES_12" localSheetId="11">#REF!</definedName>
    <definedName name="P_Z_0_R_LIBELLES_POSTES_12">#REF!</definedName>
    <definedName name="P_Z_0_R_LIBELLES_POSTES_13" localSheetId="5">#REF!</definedName>
    <definedName name="P_Z_0_R_LIBELLES_POSTES_13" localSheetId="11">#REF!</definedName>
    <definedName name="P_Z_0_R_LIBELLES_POSTES_13">#REF!</definedName>
    <definedName name="P_Z_0_R_LIBELLES_POSTES_14" localSheetId="5">#REF!</definedName>
    <definedName name="P_Z_0_R_LIBELLES_POSTES_14" localSheetId="11">#REF!</definedName>
    <definedName name="P_Z_0_R_LIBELLES_POSTES_14">#REF!</definedName>
    <definedName name="P_Z_0_R_LIBELLES_POSTES_15" localSheetId="5">#REF!</definedName>
    <definedName name="P_Z_0_R_LIBELLES_POSTES_15" localSheetId="11">#REF!</definedName>
    <definedName name="P_Z_0_R_LIBELLES_POSTES_15">#REF!</definedName>
    <definedName name="P_Z_0_R_LIBELLES_POSTES_16" localSheetId="5">#REF!</definedName>
    <definedName name="P_Z_0_R_LIBELLES_POSTES_16" localSheetId="11">#REF!</definedName>
    <definedName name="P_Z_0_R_LIBELLES_POSTES_16">#REF!</definedName>
    <definedName name="P_Z_0_R_LIBELLES_POSTES_17" localSheetId="5">#REF!</definedName>
    <definedName name="P_Z_0_R_LIBELLES_POSTES_17" localSheetId="11">#REF!</definedName>
    <definedName name="P_Z_0_R_LIBELLES_POSTES_17">#REF!</definedName>
    <definedName name="P_Z_0_R_LIBELLES_POSTES_18" localSheetId="5">#REF!</definedName>
    <definedName name="P_Z_0_R_LIBELLES_POSTES_18" localSheetId="11">#REF!</definedName>
    <definedName name="P_Z_0_R_LIBELLES_POSTES_18">#REF!</definedName>
    <definedName name="P_Z_0_R_LIBELLES_POSTES_19" localSheetId="5">#REF!</definedName>
    <definedName name="P_Z_0_R_LIBELLES_POSTES_19" localSheetId="11">#REF!</definedName>
    <definedName name="P_Z_0_R_LIBELLES_POSTES_19">#REF!</definedName>
    <definedName name="P_Z_0_R_LIBELLES_POSTES_2" localSheetId="5">#REF!</definedName>
    <definedName name="P_Z_0_R_LIBELLES_POSTES_2" localSheetId="11">#REF!</definedName>
    <definedName name="P_Z_0_R_LIBELLES_POSTES_2">#REF!</definedName>
    <definedName name="P_Z_0_R_LIBELLES_POSTES_20" localSheetId="5">#REF!</definedName>
    <definedName name="P_Z_0_R_LIBELLES_POSTES_20" localSheetId="11">#REF!</definedName>
    <definedName name="P_Z_0_R_LIBELLES_POSTES_20">#REF!</definedName>
    <definedName name="P_Z_0_R_LIBELLES_POSTES_3" localSheetId="5">#REF!</definedName>
    <definedName name="P_Z_0_R_LIBELLES_POSTES_3" localSheetId="11">#REF!</definedName>
    <definedName name="P_Z_0_R_LIBELLES_POSTES_3">#REF!</definedName>
    <definedName name="P_Z_0_R_LIBELLES_POSTES_4" localSheetId="5">#REF!</definedName>
    <definedName name="P_Z_0_R_LIBELLES_POSTES_4" localSheetId="11">#REF!</definedName>
    <definedName name="P_Z_0_R_LIBELLES_POSTES_4">#REF!</definedName>
    <definedName name="P_Z_0_R_LIBELLES_POSTES_5" localSheetId="5">#REF!</definedName>
    <definedName name="P_Z_0_R_LIBELLES_POSTES_5" localSheetId="11">#REF!</definedName>
    <definedName name="P_Z_0_R_LIBELLES_POSTES_5">#REF!</definedName>
    <definedName name="P_Z_0_R_LIBELLES_POSTES_6" localSheetId="5">#REF!</definedName>
    <definedName name="P_Z_0_R_LIBELLES_POSTES_6" localSheetId="11">#REF!</definedName>
    <definedName name="P_Z_0_R_LIBELLES_POSTES_6">#REF!</definedName>
    <definedName name="P_Z_0_R_LIBELLES_POSTES_7" localSheetId="5">#REF!</definedName>
    <definedName name="P_Z_0_R_LIBELLES_POSTES_7" localSheetId="11">#REF!</definedName>
    <definedName name="P_Z_0_R_LIBELLES_POSTES_7">#REF!</definedName>
    <definedName name="P_Z_0_R_LIBELLES_POSTES_8" localSheetId="5">#REF!</definedName>
    <definedName name="P_Z_0_R_LIBELLES_POSTES_8" localSheetId="11">#REF!</definedName>
    <definedName name="P_Z_0_R_LIBELLES_POSTES_8">#REF!</definedName>
    <definedName name="P_Z_0_R_LIBELLES_POSTES_9" localSheetId="5">#REF!</definedName>
    <definedName name="P_Z_0_R_LIBELLES_POSTES_9" localSheetId="11">#REF!</definedName>
    <definedName name="P_Z_0_R_LIBELLES_POSTES_9">#REF!</definedName>
    <definedName name="P_Z_0_R_LIBELLES_SOUS_OPERATIONS" localSheetId="5">#REF!</definedName>
    <definedName name="P_Z_0_R_LIBELLES_SOUS_OPERATIONS" localSheetId="11">#REF!</definedName>
    <definedName name="P_Z_0_R_LIBELLES_SOUS_OPERATIONS">#REF!</definedName>
    <definedName name="P_Z_0_R_LIBELLES_SOUS_OPERATIONS_" localSheetId="5">#REF!</definedName>
    <definedName name="P_Z_0_R_LIBELLES_SOUS_OPERATIONS_" localSheetId="11">#REF!</definedName>
    <definedName name="P_Z_0_R_LIBELLES_SOUS_OPERATIONS_">#REF!</definedName>
    <definedName name="P_Z_0_R_LIBELLES_SOUS_OPERATIONS_1" localSheetId="5">#REF!</definedName>
    <definedName name="P_Z_0_R_LIBELLES_SOUS_OPERATIONS_1" localSheetId="11">#REF!</definedName>
    <definedName name="P_Z_0_R_LIBELLES_SOUS_OPERATIONS_1">#REF!</definedName>
    <definedName name="P_Z_0_R_LIBELLES_SOUS_OPERATIONS_10" localSheetId="5">#REF!</definedName>
    <definedName name="P_Z_0_R_LIBELLES_SOUS_OPERATIONS_10" localSheetId="11">#REF!</definedName>
    <definedName name="P_Z_0_R_LIBELLES_SOUS_OPERATIONS_10">#REF!</definedName>
    <definedName name="P_Z_0_R_LIBELLES_SOUS_OPERATIONS_11" localSheetId="5">#REF!</definedName>
    <definedName name="P_Z_0_R_LIBELLES_SOUS_OPERATIONS_11" localSheetId="11">#REF!</definedName>
    <definedName name="P_Z_0_R_LIBELLES_SOUS_OPERATIONS_11">#REF!</definedName>
    <definedName name="P_Z_0_R_LIBELLES_SOUS_OPERATIONS_12" localSheetId="5">#REF!</definedName>
    <definedName name="P_Z_0_R_LIBELLES_SOUS_OPERATIONS_12" localSheetId="11">#REF!</definedName>
    <definedName name="P_Z_0_R_LIBELLES_SOUS_OPERATIONS_12">#REF!</definedName>
    <definedName name="P_Z_0_R_LIBELLES_SOUS_OPERATIONS_13" localSheetId="5">#REF!</definedName>
    <definedName name="P_Z_0_R_LIBELLES_SOUS_OPERATIONS_13" localSheetId="11">#REF!</definedName>
    <definedName name="P_Z_0_R_LIBELLES_SOUS_OPERATIONS_13">#REF!</definedName>
    <definedName name="P_Z_0_R_LIBELLES_SOUS_OPERATIONS_14" localSheetId="5">#REF!</definedName>
    <definedName name="P_Z_0_R_LIBELLES_SOUS_OPERATIONS_14" localSheetId="11">#REF!</definedName>
    <definedName name="P_Z_0_R_LIBELLES_SOUS_OPERATIONS_14">#REF!</definedName>
    <definedName name="P_Z_0_R_LIBELLES_SOUS_OPERATIONS_15" localSheetId="5">#REF!</definedName>
    <definedName name="P_Z_0_R_LIBELLES_SOUS_OPERATIONS_15" localSheetId="11">#REF!</definedName>
    <definedName name="P_Z_0_R_LIBELLES_SOUS_OPERATIONS_15">#REF!</definedName>
    <definedName name="P_Z_0_R_LIBELLES_SOUS_OPERATIONS_16" localSheetId="5">#REF!</definedName>
    <definedName name="P_Z_0_R_LIBELLES_SOUS_OPERATIONS_16" localSheetId="11">#REF!</definedName>
    <definedName name="P_Z_0_R_LIBELLES_SOUS_OPERATIONS_16">#REF!</definedName>
    <definedName name="P_Z_0_R_LIBELLES_SOUS_OPERATIONS_17" localSheetId="5">#REF!</definedName>
    <definedName name="P_Z_0_R_LIBELLES_SOUS_OPERATIONS_17" localSheetId="11">#REF!</definedName>
    <definedName name="P_Z_0_R_LIBELLES_SOUS_OPERATIONS_17">#REF!</definedName>
    <definedName name="P_Z_0_R_LIBELLES_SOUS_OPERATIONS_18" localSheetId="5">#REF!</definedName>
    <definedName name="P_Z_0_R_LIBELLES_SOUS_OPERATIONS_18" localSheetId="11">#REF!</definedName>
    <definedName name="P_Z_0_R_LIBELLES_SOUS_OPERATIONS_18">#REF!</definedName>
    <definedName name="P_Z_0_R_LIBELLES_SOUS_OPERATIONS_19" localSheetId="5">#REF!</definedName>
    <definedName name="P_Z_0_R_LIBELLES_SOUS_OPERATIONS_19" localSheetId="11">#REF!</definedName>
    <definedName name="P_Z_0_R_LIBELLES_SOUS_OPERATIONS_19">#REF!</definedName>
    <definedName name="P_Z_0_R_LIBELLES_SOUS_OPERATIONS_2" localSheetId="5">#REF!</definedName>
    <definedName name="P_Z_0_R_LIBELLES_SOUS_OPERATIONS_2" localSheetId="11">#REF!</definedName>
    <definedName name="P_Z_0_R_LIBELLES_SOUS_OPERATIONS_2">#REF!</definedName>
    <definedName name="P_Z_0_R_LIBELLES_SOUS_OPERATIONS_20" localSheetId="5">#REF!</definedName>
    <definedName name="P_Z_0_R_LIBELLES_SOUS_OPERATIONS_20" localSheetId="11">#REF!</definedName>
    <definedName name="P_Z_0_R_LIBELLES_SOUS_OPERATIONS_20">#REF!</definedName>
    <definedName name="P_Z_0_R_LIBELLES_SOUS_OPERATIONS_3" localSheetId="5">#REF!</definedName>
    <definedName name="P_Z_0_R_LIBELLES_SOUS_OPERATIONS_3" localSheetId="11">#REF!</definedName>
    <definedName name="P_Z_0_R_LIBELLES_SOUS_OPERATIONS_3">#REF!</definedName>
    <definedName name="P_Z_0_R_LIBELLES_SOUS_OPERATIONS_4" localSheetId="5">#REF!</definedName>
    <definedName name="P_Z_0_R_LIBELLES_SOUS_OPERATIONS_4" localSheetId="11">#REF!</definedName>
    <definedName name="P_Z_0_R_LIBELLES_SOUS_OPERATIONS_4">#REF!</definedName>
    <definedName name="P_Z_0_R_LIBELLES_SOUS_OPERATIONS_5" localSheetId="5">#REF!</definedName>
    <definedName name="P_Z_0_R_LIBELLES_SOUS_OPERATIONS_5" localSheetId="11">#REF!</definedName>
    <definedName name="P_Z_0_R_LIBELLES_SOUS_OPERATIONS_5">#REF!</definedName>
    <definedName name="P_Z_0_R_LIBELLES_SOUS_OPERATIONS_6" localSheetId="5">#REF!</definedName>
    <definedName name="P_Z_0_R_LIBELLES_SOUS_OPERATIONS_6" localSheetId="11">#REF!</definedName>
    <definedName name="P_Z_0_R_LIBELLES_SOUS_OPERATIONS_6">#REF!</definedName>
    <definedName name="P_Z_0_R_LIBELLES_SOUS_OPERATIONS_7" localSheetId="5">#REF!</definedName>
    <definedName name="P_Z_0_R_LIBELLES_SOUS_OPERATIONS_7" localSheetId="11">#REF!</definedName>
    <definedName name="P_Z_0_R_LIBELLES_SOUS_OPERATIONS_7">#REF!</definedName>
    <definedName name="P_Z_0_R_LIBELLES_SOUS_OPERATIONS_8" localSheetId="5">#REF!</definedName>
    <definedName name="P_Z_0_R_LIBELLES_SOUS_OPERATIONS_8" localSheetId="11">#REF!</definedName>
    <definedName name="P_Z_0_R_LIBELLES_SOUS_OPERATIONS_8">#REF!</definedName>
    <definedName name="P_Z_0_R_LIBELLES_SOUS_OPERATIONS_9" localSheetId="5">#REF!</definedName>
    <definedName name="P_Z_0_R_LIBELLES_SOUS_OPERATIONS_9" localSheetId="11">#REF!</definedName>
    <definedName name="P_Z_0_R_LIBELLES_SOUS_OPERATIONS_9">#REF!</definedName>
    <definedName name="P_Z_0_R_LIBELLES_UNITES" localSheetId="5">#REF!</definedName>
    <definedName name="P_Z_0_R_LIBELLES_UNITES" localSheetId="11">#REF!</definedName>
    <definedName name="P_Z_0_R_LIBELLES_UNITES">#REF!</definedName>
    <definedName name="P_Z_0_R_LIBELLES_UNITES_1" localSheetId="5">#REF!</definedName>
    <definedName name="P_Z_0_R_LIBELLES_UNITES_1" localSheetId="11">#REF!</definedName>
    <definedName name="P_Z_0_R_LIBELLES_UNITES_1">#REF!</definedName>
    <definedName name="P_Z_0_R_LIBELLES_UNITES_10" localSheetId="5">#REF!</definedName>
    <definedName name="P_Z_0_R_LIBELLES_UNITES_10" localSheetId="11">#REF!</definedName>
    <definedName name="P_Z_0_R_LIBELLES_UNITES_10">#REF!</definedName>
    <definedName name="P_Z_0_R_LIBELLES_UNITES_11" localSheetId="5">#REF!</definedName>
    <definedName name="P_Z_0_R_LIBELLES_UNITES_11" localSheetId="11">#REF!</definedName>
    <definedName name="P_Z_0_R_LIBELLES_UNITES_11">#REF!</definedName>
    <definedName name="P_Z_0_R_LIBELLES_UNITES_12" localSheetId="5">#REF!</definedName>
    <definedName name="P_Z_0_R_LIBELLES_UNITES_12" localSheetId="11">#REF!</definedName>
    <definedName name="P_Z_0_R_LIBELLES_UNITES_12">#REF!</definedName>
    <definedName name="P_Z_0_R_LIBELLES_UNITES_13" localSheetId="5">#REF!</definedName>
    <definedName name="P_Z_0_R_LIBELLES_UNITES_13" localSheetId="11">#REF!</definedName>
    <definedName name="P_Z_0_R_LIBELLES_UNITES_13">#REF!</definedName>
    <definedName name="P_Z_0_R_LIBELLES_UNITES_14" localSheetId="5">#REF!</definedName>
    <definedName name="P_Z_0_R_LIBELLES_UNITES_14" localSheetId="11">#REF!</definedName>
    <definedName name="P_Z_0_R_LIBELLES_UNITES_14">#REF!</definedName>
    <definedName name="P_Z_0_R_LIBELLES_UNITES_15" localSheetId="5">#REF!</definedName>
    <definedName name="P_Z_0_R_LIBELLES_UNITES_15" localSheetId="11">#REF!</definedName>
    <definedName name="P_Z_0_R_LIBELLES_UNITES_15">#REF!</definedName>
    <definedName name="P_Z_0_R_LIBELLES_UNITES_16" localSheetId="5">#REF!</definedName>
    <definedName name="P_Z_0_R_LIBELLES_UNITES_16" localSheetId="11">#REF!</definedName>
    <definedName name="P_Z_0_R_LIBELLES_UNITES_16">#REF!</definedName>
    <definedName name="P_Z_0_R_LIBELLES_UNITES_17" localSheetId="5">#REF!</definedName>
    <definedName name="P_Z_0_R_LIBELLES_UNITES_17" localSheetId="11">#REF!</definedName>
    <definedName name="P_Z_0_R_LIBELLES_UNITES_17">#REF!</definedName>
    <definedName name="P_Z_0_R_LIBELLES_UNITES_18" localSheetId="5">#REF!</definedName>
    <definedName name="P_Z_0_R_LIBELLES_UNITES_18" localSheetId="11">#REF!</definedName>
    <definedName name="P_Z_0_R_LIBELLES_UNITES_18">#REF!</definedName>
    <definedName name="P_Z_0_R_LIBELLES_UNITES_19" localSheetId="5">#REF!</definedName>
    <definedName name="P_Z_0_R_LIBELLES_UNITES_19" localSheetId="11">#REF!</definedName>
    <definedName name="P_Z_0_R_LIBELLES_UNITES_19">#REF!</definedName>
    <definedName name="P_Z_0_R_LIBELLES_UNITES_2" localSheetId="5">#REF!</definedName>
    <definedName name="P_Z_0_R_LIBELLES_UNITES_2" localSheetId="11">#REF!</definedName>
    <definedName name="P_Z_0_R_LIBELLES_UNITES_2">#REF!</definedName>
    <definedName name="P_Z_0_R_LIBELLES_UNITES_20" localSheetId="5">#REF!</definedName>
    <definedName name="P_Z_0_R_LIBELLES_UNITES_20" localSheetId="11">#REF!</definedName>
    <definedName name="P_Z_0_R_LIBELLES_UNITES_20">#REF!</definedName>
    <definedName name="P_Z_0_R_LIBELLES_UNITES_3" localSheetId="5">#REF!</definedName>
    <definedName name="P_Z_0_R_LIBELLES_UNITES_3" localSheetId="11">#REF!</definedName>
    <definedName name="P_Z_0_R_LIBELLES_UNITES_3">#REF!</definedName>
    <definedName name="P_Z_0_R_LIBELLES_UNITES_4" localSheetId="5">#REF!</definedName>
    <definedName name="P_Z_0_R_LIBELLES_UNITES_4" localSheetId="11">#REF!</definedName>
    <definedName name="P_Z_0_R_LIBELLES_UNITES_4">#REF!</definedName>
    <definedName name="P_Z_0_R_LIBELLES_UNITES_5" localSheetId="5">#REF!</definedName>
    <definedName name="P_Z_0_R_LIBELLES_UNITES_5" localSheetId="11">#REF!</definedName>
    <definedName name="P_Z_0_R_LIBELLES_UNITES_5">#REF!</definedName>
    <definedName name="P_Z_0_R_LIBELLES_UNITES_6" localSheetId="5">#REF!</definedName>
    <definedName name="P_Z_0_R_LIBELLES_UNITES_6" localSheetId="11">#REF!</definedName>
    <definedName name="P_Z_0_R_LIBELLES_UNITES_6">#REF!</definedName>
    <definedName name="P_Z_0_R_LIBELLES_UNITES_7" localSheetId="5">#REF!</definedName>
    <definedName name="P_Z_0_R_LIBELLES_UNITES_7" localSheetId="11">#REF!</definedName>
    <definedName name="P_Z_0_R_LIBELLES_UNITES_7">#REF!</definedName>
    <definedName name="P_Z_0_R_LIBELLES_UNITES_8" localSheetId="5">#REF!</definedName>
    <definedName name="P_Z_0_R_LIBELLES_UNITES_8" localSheetId="11">#REF!</definedName>
    <definedName name="P_Z_0_R_LIBELLES_UNITES_8">#REF!</definedName>
    <definedName name="P_Z_0_R_LIBELLES_UNITES_9" localSheetId="5">#REF!</definedName>
    <definedName name="P_Z_0_R_LIBELLES_UNITES_9" localSheetId="11">#REF!</definedName>
    <definedName name="P_Z_0_R_LIBELLES_UNITES_9">#REF!</definedName>
    <definedName name="P_Z_1_B_COLONNE_COMMENTAIRE" localSheetId="5">#REF!</definedName>
    <definedName name="P_Z_1_B_COLONNE_COMMENTAIRE" localSheetId="11">#REF!</definedName>
    <definedName name="P_Z_1_B_COLONNE_COMMENTAIRE">#REF!</definedName>
    <definedName name="P_Z_1_B_COLONNE_COMMENTAIRE_ACTIVE" localSheetId="5">#REF!</definedName>
    <definedName name="P_Z_1_B_COLONNE_COMMENTAIRE_ACTIVE" localSheetId="11">#REF!</definedName>
    <definedName name="P_Z_1_B_COLONNE_COMMENTAIRE_ACTIVE">#REF!</definedName>
    <definedName name="P_Z_1_B_COLONNE_COMMENTAIRE_INDICATION" localSheetId="5">#REF!</definedName>
    <definedName name="P_Z_1_B_COLONNE_COMMENTAIRE_INDICATION" localSheetId="11">#REF!</definedName>
    <definedName name="P_Z_1_B_COLONNE_COMMENTAIRE_INDICATION">#REF!</definedName>
    <definedName name="P_Z_1_B_COLONNE_COMMENTAIRE_OBLIGATOIRE" localSheetId="5">#REF!</definedName>
    <definedName name="P_Z_1_B_COLONNE_COMMENTAIRE_OBLIGATOIRE" localSheetId="11">#REF!</definedName>
    <definedName name="P_Z_1_B_COLONNE_COMMENTAIRE_OBLIGATOIRE">#REF!</definedName>
    <definedName name="P_Z_1_B_COLONNE_COMMENTAIRE_SI_LIBELLE_STANDARD" localSheetId="5">#REF!</definedName>
    <definedName name="P_Z_1_B_COLONNE_COMMENTAIRE_SI_LIBELLE_STANDARD" localSheetId="11">#REF!</definedName>
    <definedName name="P_Z_1_B_COLONNE_COMMENTAIRE_SI_LIBELLE_STANDARD">#REF!</definedName>
    <definedName name="P_Z_1_B_COLONNE_CT_RAISONNABLE_FOURNISSEUR_2" localSheetId="5">#REF!</definedName>
    <definedName name="P_Z_1_B_COLONNE_CT_RAISONNABLE_FOURNISSEUR_2" localSheetId="11">#REF!</definedName>
    <definedName name="P_Z_1_B_COLONNE_CT_RAISONNABLE_FOURNISSEUR_2">#REF!</definedName>
    <definedName name="P_Z_1_B_COLONNE_CT_RAISONNABLE_FOURNISSEUR_2_INDICATION" localSheetId="5">#REF!</definedName>
    <definedName name="P_Z_1_B_COLONNE_CT_RAISONNABLE_FOURNISSEUR_2_INDICATION" localSheetId="11">#REF!</definedName>
    <definedName name="P_Z_1_B_COLONNE_CT_RAISONNABLE_FOURNISSEUR_2_INDICATION">#REF!</definedName>
    <definedName name="P_Z_1_B_COLONNE_CT_RAISONNABLE_FOURNISSEUR_3" localSheetId="5">#REF!</definedName>
    <definedName name="P_Z_1_B_COLONNE_CT_RAISONNABLE_FOURNISSEUR_3" localSheetId="11">#REF!</definedName>
    <definedName name="P_Z_1_B_COLONNE_CT_RAISONNABLE_FOURNISSEUR_3">#REF!</definedName>
    <definedName name="P_Z_1_B_COLONNE_CT_RAISONNABLE_FOURNISSEUR_3_INDICATION" localSheetId="5">#REF!</definedName>
    <definedName name="P_Z_1_B_COLONNE_CT_RAISONNABLE_FOURNISSEUR_3_INDICATION" localSheetId="11">#REF!</definedName>
    <definedName name="P_Z_1_B_COLONNE_CT_RAISONNABLE_FOURNISSEUR_3_INDICATION">#REF!</definedName>
    <definedName name="P_Z_1_B_COLONNE_CT_RAISONNABLE_JUSTIFICATIF_2" localSheetId="5">#REF!</definedName>
    <definedName name="P_Z_1_B_COLONNE_CT_RAISONNABLE_JUSTIFICATIF_2" localSheetId="11">#REF!</definedName>
    <definedName name="P_Z_1_B_COLONNE_CT_RAISONNABLE_JUSTIFICATIF_2">#REF!</definedName>
    <definedName name="P_Z_1_B_COLONNE_CT_RAISONNABLE_JUSTIFICATIF_2_INDICATION" localSheetId="5">#REF!</definedName>
    <definedName name="P_Z_1_B_COLONNE_CT_RAISONNABLE_JUSTIFICATIF_2_INDICATION" localSheetId="11">#REF!</definedName>
    <definedName name="P_Z_1_B_COLONNE_CT_RAISONNABLE_JUSTIFICATIF_2_INDICATION">#REF!</definedName>
    <definedName name="P_Z_1_B_COLONNE_CT_RAISONNABLE_JUSTIFICATIF_3" localSheetId="5">#REF!</definedName>
    <definedName name="P_Z_1_B_COLONNE_CT_RAISONNABLE_JUSTIFICATIF_3" localSheetId="11">#REF!</definedName>
    <definedName name="P_Z_1_B_COLONNE_CT_RAISONNABLE_JUSTIFICATIF_3">#REF!</definedName>
    <definedName name="P_Z_1_B_COLONNE_CT_RAISONNABLE_JUSTIFICATIF_3_INDICATION" localSheetId="5">#REF!</definedName>
    <definedName name="P_Z_1_B_COLONNE_CT_RAISONNABLE_JUSTIFICATIF_3_INDICATION" localSheetId="11">#REF!</definedName>
    <definedName name="P_Z_1_B_COLONNE_CT_RAISONNABLE_JUSTIFICATIF_3_INDICATION">#REF!</definedName>
    <definedName name="P_Z_1_B_COLONNE_CT_RAISONNABLE_MARCHE" localSheetId="5">#REF!</definedName>
    <definedName name="P_Z_1_B_COLONNE_CT_RAISONNABLE_MARCHE" localSheetId="11">#REF!</definedName>
    <definedName name="P_Z_1_B_COLONNE_CT_RAISONNABLE_MARCHE">#REF!</definedName>
    <definedName name="P_Z_1_B_COLONNE_CT_RAISONNABLE_MARCHE_INDICATION" localSheetId="5">#REF!</definedName>
    <definedName name="P_Z_1_B_COLONNE_CT_RAISONNABLE_MARCHE_INDICATION" localSheetId="11">#REF!</definedName>
    <definedName name="P_Z_1_B_COLONNE_CT_RAISONNABLE_MARCHE_INDICATION">#REF!</definedName>
    <definedName name="P_Z_1_B_COLONNE_CT_RAISONNABLE_MT_HT_2" localSheetId="5">#REF!</definedName>
    <definedName name="P_Z_1_B_COLONNE_CT_RAISONNABLE_MT_HT_2" localSheetId="11">#REF!</definedName>
    <definedName name="P_Z_1_B_COLONNE_CT_RAISONNABLE_MT_HT_2">#REF!</definedName>
    <definedName name="P_Z_1_B_COLONNE_CT_RAISONNABLE_MT_HT_2_INDICATION" localSheetId="5">#REF!</definedName>
    <definedName name="P_Z_1_B_COLONNE_CT_RAISONNABLE_MT_HT_2_INDICATION" localSheetId="11">#REF!</definedName>
    <definedName name="P_Z_1_B_COLONNE_CT_RAISONNABLE_MT_HT_2_INDICATION">#REF!</definedName>
    <definedName name="P_Z_1_B_COLONNE_CT_RAISONNABLE_MT_HT_3" localSheetId="5">#REF!</definedName>
    <definedName name="P_Z_1_B_COLONNE_CT_RAISONNABLE_MT_HT_3" localSheetId="11">#REF!</definedName>
    <definedName name="P_Z_1_B_COLONNE_CT_RAISONNABLE_MT_HT_3">#REF!</definedName>
    <definedName name="P_Z_1_B_COLONNE_CT_RAISONNABLE_MT_HT_3_INDICATION" localSheetId="5">#REF!</definedName>
    <definedName name="P_Z_1_B_COLONNE_CT_RAISONNABLE_MT_HT_3_INDICATION" localSheetId="11">#REF!</definedName>
    <definedName name="P_Z_1_B_COLONNE_CT_RAISONNABLE_MT_HT_3_INDICATION">#REF!</definedName>
    <definedName name="P_Z_1_B_COLONNE_CT_RAISONNABLE_MT_TVA_2" localSheetId="5">#REF!</definedName>
    <definedName name="P_Z_1_B_COLONNE_CT_RAISONNABLE_MT_TVA_2" localSheetId="11">#REF!</definedName>
    <definedName name="P_Z_1_B_COLONNE_CT_RAISONNABLE_MT_TVA_2">#REF!</definedName>
    <definedName name="P_Z_1_B_COLONNE_CT_RAISONNABLE_MT_TVA_2_INDICATION" localSheetId="5">#REF!</definedName>
    <definedName name="P_Z_1_B_COLONNE_CT_RAISONNABLE_MT_TVA_2_INDICATION" localSheetId="11">#REF!</definedName>
    <definedName name="P_Z_1_B_COLONNE_CT_RAISONNABLE_MT_TVA_2_INDICATION">#REF!</definedName>
    <definedName name="P_Z_1_B_COLONNE_CT_RAISONNABLE_MT_TVA_3" localSheetId="5">#REF!</definedName>
    <definedName name="P_Z_1_B_COLONNE_CT_RAISONNABLE_MT_TVA_3" localSheetId="11">#REF!</definedName>
    <definedName name="P_Z_1_B_COLONNE_CT_RAISONNABLE_MT_TVA_3">#REF!</definedName>
    <definedName name="P_Z_1_B_COLONNE_CT_RAISONNABLE_MT_TVA_3_INDICATION" localSheetId="5">#REF!</definedName>
    <definedName name="P_Z_1_B_COLONNE_CT_RAISONNABLE_MT_TVA_3_INDICATION" localSheetId="11">#REF!</definedName>
    <definedName name="P_Z_1_B_COLONNE_CT_RAISONNABLE_MT_TVA_3_INDICATION">#REF!</definedName>
    <definedName name="P_Z_1_B_COLONNE_DESCRIPTION" localSheetId="5">#REF!</definedName>
    <definedName name="P_Z_1_B_COLONNE_DESCRIPTION" localSheetId="11">#REF!</definedName>
    <definedName name="P_Z_1_B_COLONNE_DESCRIPTION">#REF!</definedName>
    <definedName name="P_Z_1_B_COLONNE_DESCRIPTION_INDICATION" localSheetId="5">#REF!</definedName>
    <definedName name="P_Z_1_B_COLONNE_DESCRIPTION_INDICATION" localSheetId="11">#REF!</definedName>
    <definedName name="P_Z_1_B_COLONNE_DESCRIPTION_INDICATION">#REF!</definedName>
    <definedName name="P_Z_1_B_COLONNE_FOURNISSEUR" localSheetId="5">#REF!</definedName>
    <definedName name="P_Z_1_B_COLONNE_FOURNISSEUR" localSheetId="11">#REF!</definedName>
    <definedName name="P_Z_1_B_COLONNE_FOURNISSEUR">#REF!</definedName>
    <definedName name="P_Z_1_B_COLONNE_FOURNISSEUR_INDICATION" localSheetId="5">#REF!</definedName>
    <definedName name="P_Z_1_B_COLONNE_FOURNISSEUR_INDICATION" localSheetId="11">#REF!</definedName>
    <definedName name="P_Z_1_B_COLONNE_FOURNISSEUR_INDICATION">#REF!</definedName>
    <definedName name="P_Z_1_B_COLONNE_JUSTIFICATIF" localSheetId="5">#REF!</definedName>
    <definedName name="P_Z_1_B_COLONNE_JUSTIFICATIF" localSheetId="11">#REF!</definedName>
    <definedName name="P_Z_1_B_COLONNE_JUSTIFICATIF">#REF!</definedName>
    <definedName name="P_Z_1_B_COLONNE_JUSTIFICATIF_INDICATION" localSheetId="5">#REF!</definedName>
    <definedName name="P_Z_1_B_COLONNE_JUSTIFICATIF_INDICATION" localSheetId="11">#REF!</definedName>
    <definedName name="P_Z_1_B_COLONNE_JUSTIFICATIF_INDICATION">#REF!</definedName>
    <definedName name="P_Z_1_B_COLONNE_MOTIFS_INELIGIBILITE_LIBELLE_STANDARD" localSheetId="5">#REF!</definedName>
    <definedName name="P_Z_1_B_COLONNE_MOTIFS_INELIGIBILITE_LIBELLE_STANDARD" localSheetId="11">#REF!</definedName>
    <definedName name="P_Z_1_B_COLONNE_MOTIFS_INELIGIBILITE_LIBELLE_STANDARD">#REF!</definedName>
    <definedName name="P_Z_1_B_COLONNE_MT_ELIGIBLE_LIBELLE_STANDARD" localSheetId="5">#REF!</definedName>
    <definedName name="P_Z_1_B_COLONNE_MT_ELIGIBLE_LIBELLE_STANDARD" localSheetId="11">#REF!</definedName>
    <definedName name="P_Z_1_B_COLONNE_MT_ELIGIBLE_LIBELLE_STANDARD">#REF!</definedName>
    <definedName name="P_Z_1_B_COLONNE_MT_INELIGIBLE_LIBELLE_STANDARD" localSheetId="5">#REF!</definedName>
    <definedName name="P_Z_1_B_COLONNE_MT_INELIGIBLE_LIBELLE_STANDARD" localSheetId="11">#REF!</definedName>
    <definedName name="P_Z_1_B_COLONNE_MT_INELIGIBLE_LIBELLE_STANDARD">#REF!</definedName>
    <definedName name="P_Z_1_B_COLONNE_MT_MAX_ACTIVE" localSheetId="5">#REF!</definedName>
    <definedName name="P_Z_1_B_COLONNE_MT_MAX_ACTIVE" localSheetId="11">#REF!</definedName>
    <definedName name="P_Z_1_B_COLONNE_MT_MAX_ACTIVE">#REF!</definedName>
    <definedName name="P_Z_1_B_COLONNE_MT_MAX_LIBELLE_STANDARD" localSheetId="5">#REF!</definedName>
    <definedName name="P_Z_1_B_COLONNE_MT_MAX_LIBELLE_STANDARD" localSheetId="11">#REF!</definedName>
    <definedName name="P_Z_1_B_COLONNE_MT_MAX_LIBELLE_STANDARD">#REF!</definedName>
    <definedName name="P_Z_1_B_COLONNE_MT_PRESENTE_HT" localSheetId="5">#REF!</definedName>
    <definedName name="P_Z_1_B_COLONNE_MT_PRESENTE_HT" localSheetId="11">#REF!</definedName>
    <definedName name="P_Z_1_B_COLONNE_MT_PRESENTE_HT">#REF!</definedName>
    <definedName name="P_Z_1_B_COLONNE_MT_PRESENTE_HT_INDICATION" localSheetId="5">#REF!</definedName>
    <definedName name="P_Z_1_B_COLONNE_MT_PRESENTE_HT_INDICATION" localSheetId="11">#REF!</definedName>
    <definedName name="P_Z_1_B_COLONNE_MT_PRESENTE_HT_INDICATION">#REF!</definedName>
    <definedName name="P_Z_1_B_COLONNE_MT_PRESENTE_TVA" localSheetId="5">#REF!</definedName>
    <definedName name="P_Z_1_B_COLONNE_MT_PRESENTE_TVA" localSheetId="11">#REF!</definedName>
    <definedName name="P_Z_1_B_COLONNE_MT_PRESENTE_TVA">#REF!</definedName>
    <definedName name="P_Z_1_B_COLONNE_MT_PRESENTE_TVA_INDICATION" localSheetId="5">#REF!</definedName>
    <definedName name="P_Z_1_B_COLONNE_MT_PRESENTE_TVA_INDICATION" localSheetId="11">#REF!</definedName>
    <definedName name="P_Z_1_B_COLONNE_MT_PRESENTE_TVA_INDICATION">#REF!</definedName>
    <definedName name="P_Z_1_B_COLONNE_MT_RAISONNABLE_LIBELLE_STANDARD" localSheetId="5">#REF!</definedName>
    <definedName name="P_Z_1_B_COLONNE_MT_RAISONNABLE_LIBELLE_STANDARD" localSheetId="11">#REF!</definedName>
    <definedName name="P_Z_1_B_COLONNE_MT_RAISONNABLE_LIBELLE_STANDARD">#REF!</definedName>
    <definedName name="P_Z_1_B_COLONNE_POSTE" localSheetId="5">#REF!</definedName>
    <definedName name="P_Z_1_B_COLONNE_POSTE" localSheetId="11">#REF!</definedName>
    <definedName name="P_Z_1_B_COLONNE_POSTE">#REF!</definedName>
    <definedName name="P_Z_1_B_COLONNE_POSTE_INDICATION" localSheetId="5">#REF!</definedName>
    <definedName name="P_Z_1_B_COLONNE_POSTE_INDICATION" localSheetId="11">#REF!</definedName>
    <definedName name="P_Z_1_B_COLONNE_POSTE_INDICATION">#REF!</definedName>
    <definedName name="P_Z_1_B_COLONNE_QUANTITE" localSheetId="5">#REF!</definedName>
    <definedName name="P_Z_1_B_COLONNE_QUANTITE" localSheetId="11">#REF!</definedName>
    <definedName name="P_Z_1_B_COLONNE_QUANTITE">#REF!</definedName>
    <definedName name="P_Z_1_B_COLONNE_QUANTITE_ACTIVE" localSheetId="5">#REF!</definedName>
    <definedName name="P_Z_1_B_COLONNE_QUANTITE_ACTIVE" localSheetId="11">#REF!</definedName>
    <definedName name="P_Z_1_B_COLONNE_QUANTITE_ACTIVE">#REF!</definedName>
    <definedName name="P_Z_1_B_COLONNE_QUANTITE_INDICATION" localSheetId="5">#REF!</definedName>
    <definedName name="P_Z_1_B_COLONNE_QUANTITE_INDICATION" localSheetId="11">#REF!</definedName>
    <definedName name="P_Z_1_B_COLONNE_QUANTITE_INDICATION">#REF!</definedName>
    <definedName name="P_Z_1_B_COLONNE_QUANTITE_OBLIGATOIRE" localSheetId="5">#REF!</definedName>
    <definedName name="P_Z_1_B_COLONNE_QUANTITE_OBLIGATOIRE" localSheetId="11">#REF!</definedName>
    <definedName name="P_Z_1_B_COLONNE_QUANTITE_OBLIGATOIRE">#REF!</definedName>
    <definedName name="P_Z_1_B_COLONNE_SOUS_OPERATION" localSheetId="5">#REF!</definedName>
    <definedName name="P_Z_1_B_COLONNE_SOUS_OPERATION" localSheetId="11">#REF!</definedName>
    <definedName name="P_Z_1_B_COLONNE_SOUS_OPERATION">#REF!</definedName>
    <definedName name="P_Z_1_B_COLONNE_SOUS_OPERATION_INDICATION" localSheetId="5">#REF!</definedName>
    <definedName name="P_Z_1_B_COLONNE_SOUS_OPERATION_INDICATION" localSheetId="11">#REF!</definedName>
    <definedName name="P_Z_1_B_COLONNE_SOUS_OPERATION_INDICATION">#REF!</definedName>
    <definedName name="P_Z_1_B_COLONNE_UNITE" localSheetId="5">#REF!</definedName>
    <definedName name="P_Z_1_B_COLONNE_UNITE" localSheetId="11">#REF!</definedName>
    <definedName name="P_Z_1_B_COLONNE_UNITE">#REF!</definedName>
    <definedName name="P_Z_1_B_COLONNE_UNITE_ACTIVE" localSheetId="5">#REF!</definedName>
    <definedName name="P_Z_1_B_COLONNE_UNITE_ACTIVE" localSheetId="11">#REF!</definedName>
    <definedName name="P_Z_1_B_COLONNE_UNITE_ACTIVE">#REF!</definedName>
    <definedName name="P_Z_1_B_COLONNE_UNITE_INDICATION" localSheetId="5">#REF!</definedName>
    <definedName name="P_Z_1_B_COLONNE_UNITE_INDICATION" localSheetId="11">#REF!</definedName>
    <definedName name="P_Z_1_B_COLONNE_UNITE_INDICATION">#REF!</definedName>
    <definedName name="P_Z_1_B_COLONNE_UNITE_OBLIGATOIRE" localSheetId="5">#REF!</definedName>
    <definedName name="P_Z_1_B_COLONNE_UNITE_OBLIGATOIRE" localSheetId="11">#REF!</definedName>
    <definedName name="P_Z_1_B_COLONNE_UNITE_OBLIGATOIRE">#REF!</definedName>
    <definedName name="P_Z_1_B_EXEMPLE_UTILISATION" localSheetId="5">#REF!</definedName>
    <definedName name="P_Z_1_B_EXEMPLE_UTILISATION" localSheetId="11">#REF!</definedName>
    <definedName name="P_Z_1_B_EXEMPLE_UTILISATION">#REF!</definedName>
    <definedName name="P_Z_1_B_INTITULE_DEPENSES_DEVIS_STANDARD" localSheetId="5">#REF!</definedName>
    <definedName name="P_Z_1_B_INTITULE_DEPENSES_DEVIS_STANDARD" localSheetId="11">#REF!</definedName>
    <definedName name="P_Z_1_B_INTITULE_DEPENSES_DEVIS_STANDARD">#REF!</definedName>
    <definedName name="P_Z_1_B_UFD" localSheetId="5">#REF!</definedName>
    <definedName name="P_Z_1_B_UFD" localSheetId="11">#REF!</definedName>
    <definedName name="P_Z_1_B_UFD">#REF!</definedName>
    <definedName name="P_Z_1_B_ULD" localSheetId="5">#REF!</definedName>
    <definedName name="P_Z_1_B_ULD" localSheetId="11">#REF!</definedName>
    <definedName name="P_Z_1_B_ULD">#REF!</definedName>
    <definedName name="P_Z_1_B_UTILISATION_FILTRE_DESCRIPTIONS" localSheetId="5">#REF!</definedName>
    <definedName name="P_Z_1_B_UTILISATION_FILTRE_DESCRIPTIONS" localSheetId="11">#REF!</definedName>
    <definedName name="P_Z_1_B_UTILISATION_FILTRE_DESCRIPTIONS">#REF!</definedName>
    <definedName name="P_Z_1_B_UTILISATION_FILTRE_POSTES" localSheetId="5">#REF!</definedName>
    <definedName name="P_Z_1_B_UTILISATION_FILTRE_POSTES" localSheetId="11">#REF!</definedName>
    <definedName name="P_Z_1_B_UTILISATION_FILTRE_POSTES">#REF!</definedName>
    <definedName name="P_Z_1_B_UTILISATION_FILTRE_SOUS_OPERATIONS" localSheetId="5">#REF!</definedName>
    <definedName name="P_Z_1_B_UTILISATION_FILTRE_SOUS_OPERATIONS" localSheetId="11">#REF!</definedName>
    <definedName name="P_Z_1_B_UTILISATION_FILTRE_SOUS_OPERATIONS">#REF!</definedName>
    <definedName name="P_Z_1_B_UTILISATION_FILTRE_UNITES" localSheetId="5">#REF!</definedName>
    <definedName name="P_Z_1_B_UTILISATION_FILTRE_UNITES" localSheetId="11">#REF!</definedName>
    <definedName name="P_Z_1_B_UTILISATION_FILTRE_UNITES">#REF!</definedName>
    <definedName name="P_Z_1_B_UTILISATION_LIBELLES_DESCRIPTIONS" localSheetId="5">#REF!</definedName>
    <definedName name="P_Z_1_B_UTILISATION_LIBELLES_DESCRIPTIONS" localSheetId="11">#REF!</definedName>
    <definedName name="P_Z_1_B_UTILISATION_LIBELLES_DESCRIPTIONS">#REF!</definedName>
    <definedName name="P_Z_1_N_COLONNE_COMMENTAIRE_INDICATION" localSheetId="5">#REF!</definedName>
    <definedName name="P_Z_1_N_COLONNE_COMMENTAIRE_INDICATION" localSheetId="11">#REF!</definedName>
    <definedName name="P_Z_1_N_COLONNE_COMMENTAIRE_INDICATION">#REF!</definedName>
    <definedName name="P_Z_1_N_COLONNE_COMMENTAIRE_INDICATION_STANDARD" localSheetId="5">#REF!</definedName>
    <definedName name="P_Z_1_N_COLONNE_COMMENTAIRE_INDICATION_STANDARD" localSheetId="11">#REF!</definedName>
    <definedName name="P_Z_1_N_COLONNE_COMMENTAIRE_INDICATION_STANDARD">#REF!</definedName>
    <definedName name="P_Z_1_N_COLONNE_COMMENTAIRE_SI_LIBELLE_DEFAUT" localSheetId="5">#REF!</definedName>
    <definedName name="P_Z_1_N_COLONNE_COMMENTAIRE_SI_LIBELLE_DEFAUT" localSheetId="11">#REF!</definedName>
    <definedName name="P_Z_1_N_COLONNE_COMMENTAIRE_SI_LIBELLE_DEFAUT">#REF!</definedName>
    <definedName name="P_Z_1_N_COLONNE_COMMENTAIRE_SI_LIBELLE_STANDARD" localSheetId="5">#REF!</definedName>
    <definedName name="P_Z_1_N_COLONNE_COMMENTAIRE_SI_LIBELLE_STANDARD" localSheetId="11">#REF!</definedName>
    <definedName name="P_Z_1_N_COLONNE_COMMENTAIRE_SI_LIBELLE_STANDARD">#REF!</definedName>
    <definedName name="P_Z_1_N_COLONNE_COMMENTAIRE_SPECIFIQUE" localSheetId="5">#REF!</definedName>
    <definedName name="P_Z_1_N_COLONNE_COMMENTAIRE_SPECIFIQUE" localSheetId="11">#REF!</definedName>
    <definedName name="P_Z_1_N_COLONNE_COMMENTAIRE_SPECIFIQUE">#REF!</definedName>
    <definedName name="P_Z_1_N_COLONNE_COMMENTAIRE_STANDARD" localSheetId="5">#REF!</definedName>
    <definedName name="P_Z_1_N_COLONNE_COMMENTAIRE_STANDARD" localSheetId="11">#REF!</definedName>
    <definedName name="P_Z_1_N_COLONNE_COMMENTAIRE_STANDARD">#REF!</definedName>
    <definedName name="P_Z_1_N_COLONNE_CT_RAISONNABLE_FOURNISSEUR_2_INDICATION" localSheetId="5">#REF!</definedName>
    <definedName name="P_Z_1_N_COLONNE_CT_RAISONNABLE_FOURNISSEUR_2_INDICATION" localSheetId="11">#REF!</definedName>
    <definedName name="P_Z_1_N_COLONNE_CT_RAISONNABLE_FOURNISSEUR_2_INDICATION">#REF!</definedName>
    <definedName name="P_Z_1_N_COLONNE_CT_RAISONNABLE_FOURNISSEUR_2_INDICATION_STANDARD" localSheetId="5">#REF!</definedName>
    <definedName name="P_Z_1_N_COLONNE_CT_RAISONNABLE_FOURNISSEUR_2_INDICATION_STANDARD" localSheetId="11">#REF!</definedName>
    <definedName name="P_Z_1_N_COLONNE_CT_RAISONNABLE_FOURNISSEUR_2_INDICATION_STANDARD">#REF!</definedName>
    <definedName name="P_Z_1_N_COLONNE_CT_RAISONNABLE_FOURNISSEUR_2_SPECIFIQUE" localSheetId="5">#REF!</definedName>
    <definedName name="P_Z_1_N_COLONNE_CT_RAISONNABLE_FOURNISSEUR_2_SPECIFIQUE" localSheetId="11">#REF!</definedName>
    <definedName name="P_Z_1_N_COLONNE_CT_RAISONNABLE_FOURNISSEUR_2_SPECIFIQUE">#REF!</definedName>
    <definedName name="P_Z_1_N_COLONNE_CT_RAISONNABLE_FOURNISSEUR_2_STANDARD" localSheetId="5">#REF!</definedName>
    <definedName name="P_Z_1_N_COLONNE_CT_RAISONNABLE_FOURNISSEUR_2_STANDARD" localSheetId="11">#REF!</definedName>
    <definedName name="P_Z_1_N_COLONNE_CT_RAISONNABLE_FOURNISSEUR_2_STANDARD">#REF!</definedName>
    <definedName name="P_Z_1_N_COLONNE_CT_RAISONNABLE_FOURNISSEUR_3_INDICATION" localSheetId="5">#REF!</definedName>
    <definedName name="P_Z_1_N_COLONNE_CT_RAISONNABLE_FOURNISSEUR_3_INDICATION" localSheetId="11">#REF!</definedName>
    <definedName name="P_Z_1_N_COLONNE_CT_RAISONNABLE_FOURNISSEUR_3_INDICATION">#REF!</definedName>
    <definedName name="P_Z_1_N_COLONNE_CT_RAISONNABLE_FOURNISSEUR_3_INDICATION_STANDARD" localSheetId="5">#REF!</definedName>
    <definedName name="P_Z_1_N_COLONNE_CT_RAISONNABLE_FOURNISSEUR_3_INDICATION_STANDARD" localSheetId="11">#REF!</definedName>
    <definedName name="P_Z_1_N_COLONNE_CT_RAISONNABLE_FOURNISSEUR_3_INDICATION_STANDARD">#REF!</definedName>
    <definedName name="P_Z_1_N_COLONNE_CT_RAISONNABLE_FOURNISSEUR_3_SPECIFIQUE" localSheetId="5">#REF!</definedName>
    <definedName name="P_Z_1_N_COLONNE_CT_RAISONNABLE_FOURNISSEUR_3_SPECIFIQUE" localSheetId="11">#REF!</definedName>
    <definedName name="P_Z_1_N_COLONNE_CT_RAISONNABLE_FOURNISSEUR_3_SPECIFIQUE">#REF!</definedName>
    <definedName name="P_Z_1_N_COLONNE_CT_RAISONNABLE_FOURNISSEUR_3_STANDARD" localSheetId="5">#REF!</definedName>
    <definedName name="P_Z_1_N_COLONNE_CT_RAISONNABLE_FOURNISSEUR_3_STANDARD" localSheetId="11">#REF!</definedName>
    <definedName name="P_Z_1_N_COLONNE_CT_RAISONNABLE_FOURNISSEUR_3_STANDARD">#REF!</definedName>
    <definedName name="P_Z_1_N_COLONNE_CT_RAISONNABLE_JUSTIFICATIF_2_INDICATION" localSheetId="5">#REF!</definedName>
    <definedName name="P_Z_1_N_COLONNE_CT_RAISONNABLE_JUSTIFICATIF_2_INDICATION" localSheetId="11">#REF!</definedName>
    <definedName name="P_Z_1_N_COLONNE_CT_RAISONNABLE_JUSTIFICATIF_2_INDICATION">#REF!</definedName>
    <definedName name="P_Z_1_N_COLONNE_CT_RAISONNABLE_JUSTIFICATIF_2_INDICATION_STANDARD" localSheetId="5">#REF!</definedName>
    <definedName name="P_Z_1_N_COLONNE_CT_RAISONNABLE_JUSTIFICATIF_2_INDICATION_STANDARD" localSheetId="11">#REF!</definedName>
    <definedName name="P_Z_1_N_COLONNE_CT_RAISONNABLE_JUSTIFICATIF_2_INDICATION_STANDARD">#REF!</definedName>
    <definedName name="P_Z_1_N_COLONNE_CT_RAISONNABLE_JUSTIFICATIF_2_SPECIFIQUE" localSheetId="5">#REF!</definedName>
    <definedName name="P_Z_1_N_COLONNE_CT_RAISONNABLE_JUSTIFICATIF_2_SPECIFIQUE" localSheetId="11">#REF!</definedName>
    <definedName name="P_Z_1_N_COLONNE_CT_RAISONNABLE_JUSTIFICATIF_2_SPECIFIQUE">#REF!</definedName>
    <definedName name="P_Z_1_N_COLONNE_CT_RAISONNABLE_JUSTIFICATIF_2_STANDARD" localSheetId="5">#REF!</definedName>
    <definedName name="P_Z_1_N_COLONNE_CT_RAISONNABLE_JUSTIFICATIF_2_STANDARD" localSheetId="11">#REF!</definedName>
    <definedName name="P_Z_1_N_COLONNE_CT_RAISONNABLE_JUSTIFICATIF_2_STANDARD">#REF!</definedName>
    <definedName name="P_Z_1_N_COLONNE_CT_RAISONNABLE_JUSTIFICATIF_3_INDICATION" localSheetId="5">#REF!</definedName>
    <definedName name="P_Z_1_N_COLONNE_CT_RAISONNABLE_JUSTIFICATIF_3_INDICATION" localSheetId="11">#REF!</definedName>
    <definedName name="P_Z_1_N_COLONNE_CT_RAISONNABLE_JUSTIFICATIF_3_INDICATION">#REF!</definedName>
    <definedName name="P_Z_1_N_COLONNE_CT_RAISONNABLE_JUSTIFICATIF_3_INDICATION_STANDARD" localSheetId="5">#REF!</definedName>
    <definedName name="P_Z_1_N_COLONNE_CT_RAISONNABLE_JUSTIFICATIF_3_INDICATION_STANDARD" localSheetId="11">#REF!</definedName>
    <definedName name="P_Z_1_N_COLONNE_CT_RAISONNABLE_JUSTIFICATIF_3_INDICATION_STANDARD">#REF!</definedName>
    <definedName name="P_Z_1_N_COLONNE_CT_RAISONNABLE_JUSTIFICATIF_3_SPECIFIQUE" localSheetId="5">#REF!</definedName>
    <definedName name="P_Z_1_N_COLONNE_CT_RAISONNABLE_JUSTIFICATIF_3_SPECIFIQUE" localSheetId="11">#REF!</definedName>
    <definedName name="P_Z_1_N_COLONNE_CT_RAISONNABLE_JUSTIFICATIF_3_SPECIFIQUE">#REF!</definedName>
    <definedName name="P_Z_1_N_COLONNE_CT_RAISONNABLE_JUSTIFICATIF_3_STANDARD" localSheetId="5">#REF!</definedName>
    <definedName name="P_Z_1_N_COLONNE_CT_RAISONNABLE_JUSTIFICATIF_3_STANDARD" localSheetId="11">#REF!</definedName>
    <definedName name="P_Z_1_N_COLONNE_CT_RAISONNABLE_JUSTIFICATIF_3_STANDARD">#REF!</definedName>
    <definedName name="P_Z_1_N_COLONNE_CT_RAISONNABLE_MARCHE_INDICATION" localSheetId="5">#REF!</definedName>
    <definedName name="P_Z_1_N_COLONNE_CT_RAISONNABLE_MARCHE_INDICATION" localSheetId="11">#REF!</definedName>
    <definedName name="P_Z_1_N_COLONNE_CT_RAISONNABLE_MARCHE_INDICATION">#REF!</definedName>
    <definedName name="P_Z_1_N_COLONNE_CT_RAISONNABLE_MARCHE_INDICATION_STANDARD" localSheetId="5">#REF!</definedName>
    <definedName name="P_Z_1_N_COLONNE_CT_RAISONNABLE_MARCHE_INDICATION_STANDARD" localSheetId="11">#REF!</definedName>
    <definedName name="P_Z_1_N_COLONNE_CT_RAISONNABLE_MARCHE_INDICATION_STANDARD">#REF!</definedName>
    <definedName name="P_Z_1_N_COLONNE_CT_RAISONNABLE_MARCHE_SPECIFIQUE" localSheetId="5">#REF!</definedName>
    <definedName name="P_Z_1_N_COLONNE_CT_RAISONNABLE_MARCHE_SPECIFIQUE" localSheetId="11">#REF!</definedName>
    <definedName name="P_Z_1_N_COLONNE_CT_RAISONNABLE_MARCHE_SPECIFIQUE">#REF!</definedName>
    <definedName name="P_Z_1_N_COLONNE_CT_RAISONNABLE_MARCHE_STANDARD" localSheetId="5">#REF!</definedName>
    <definedName name="P_Z_1_N_COLONNE_CT_RAISONNABLE_MARCHE_STANDARD" localSheetId="11">#REF!</definedName>
    <definedName name="P_Z_1_N_COLONNE_CT_RAISONNABLE_MARCHE_STANDARD">#REF!</definedName>
    <definedName name="P_Z_1_N_COLONNE_CT_RAISONNABLE_MT_HT_2_INDICATION" localSheetId="5">#REF!</definedName>
    <definedName name="P_Z_1_N_COLONNE_CT_RAISONNABLE_MT_HT_2_INDICATION" localSheetId="11">#REF!</definedName>
    <definedName name="P_Z_1_N_COLONNE_CT_RAISONNABLE_MT_HT_2_INDICATION">#REF!</definedName>
    <definedName name="P_Z_1_N_COLONNE_CT_RAISONNABLE_MT_HT_2_INDICATION_STANDARD" localSheetId="5">#REF!</definedName>
    <definedName name="P_Z_1_N_COLONNE_CT_RAISONNABLE_MT_HT_2_INDICATION_STANDARD" localSheetId="11">#REF!</definedName>
    <definedName name="P_Z_1_N_COLONNE_CT_RAISONNABLE_MT_HT_2_INDICATION_STANDARD">#REF!</definedName>
    <definedName name="P_Z_1_N_COLONNE_CT_RAISONNABLE_MT_HT_2_SPECIFIQUE" localSheetId="5">#REF!</definedName>
    <definedName name="P_Z_1_N_COLONNE_CT_RAISONNABLE_MT_HT_2_SPECIFIQUE" localSheetId="11">#REF!</definedName>
    <definedName name="P_Z_1_N_COLONNE_CT_RAISONNABLE_MT_HT_2_SPECIFIQUE">#REF!</definedName>
    <definedName name="P_Z_1_N_COLONNE_CT_RAISONNABLE_MT_HT_2_STANDARD" localSheetId="5">#REF!</definedName>
    <definedName name="P_Z_1_N_COLONNE_CT_RAISONNABLE_MT_HT_2_STANDARD" localSheetId="11">#REF!</definedName>
    <definedName name="P_Z_1_N_COLONNE_CT_RAISONNABLE_MT_HT_2_STANDARD">#REF!</definedName>
    <definedName name="P_Z_1_N_COLONNE_CT_RAISONNABLE_MT_HT_3_INDICATION" localSheetId="5">#REF!</definedName>
    <definedName name="P_Z_1_N_COLONNE_CT_RAISONNABLE_MT_HT_3_INDICATION" localSheetId="11">#REF!</definedName>
    <definedName name="P_Z_1_N_COLONNE_CT_RAISONNABLE_MT_HT_3_INDICATION">#REF!</definedName>
    <definedName name="P_Z_1_N_COLONNE_CT_RAISONNABLE_MT_HT_3_INDICATION_STANDARD" localSheetId="5">#REF!</definedName>
    <definedName name="P_Z_1_N_COLONNE_CT_RAISONNABLE_MT_HT_3_INDICATION_STANDARD" localSheetId="11">#REF!</definedName>
    <definedName name="P_Z_1_N_COLONNE_CT_RAISONNABLE_MT_HT_3_INDICATION_STANDARD">#REF!</definedName>
    <definedName name="P_Z_1_N_COLONNE_CT_RAISONNABLE_MT_HT_3_SPECIFIQUE" localSheetId="5">#REF!</definedName>
    <definedName name="P_Z_1_N_COLONNE_CT_RAISONNABLE_MT_HT_3_SPECIFIQUE" localSheetId="11">#REF!</definedName>
    <definedName name="P_Z_1_N_COLONNE_CT_RAISONNABLE_MT_HT_3_SPECIFIQUE">#REF!</definedName>
    <definedName name="P_Z_1_N_COLONNE_CT_RAISONNABLE_MT_HT_3_STANDARD" localSheetId="5">#REF!</definedName>
    <definedName name="P_Z_1_N_COLONNE_CT_RAISONNABLE_MT_HT_3_STANDARD" localSheetId="11">#REF!</definedName>
    <definedName name="P_Z_1_N_COLONNE_CT_RAISONNABLE_MT_HT_3_STANDARD">#REF!</definedName>
    <definedName name="P_Z_1_N_COLONNE_CT_RAISONNABLE_MT_TVA_2_INDICATION" localSheetId="5">#REF!</definedName>
    <definedName name="P_Z_1_N_COLONNE_CT_RAISONNABLE_MT_TVA_2_INDICATION" localSheetId="11">#REF!</definedName>
    <definedName name="P_Z_1_N_COLONNE_CT_RAISONNABLE_MT_TVA_2_INDICATION">#REF!</definedName>
    <definedName name="P_Z_1_N_COLONNE_CT_RAISONNABLE_MT_TVA_2_INDICATION_STANDARD" localSheetId="5">#REF!</definedName>
    <definedName name="P_Z_1_N_COLONNE_CT_RAISONNABLE_MT_TVA_2_INDICATION_STANDARD" localSheetId="11">#REF!</definedName>
    <definedName name="P_Z_1_N_COLONNE_CT_RAISONNABLE_MT_TVA_2_INDICATION_STANDARD">#REF!</definedName>
    <definedName name="P_Z_1_N_COLONNE_CT_RAISONNABLE_MT_TVA_2_SPECIFIQUE" localSheetId="5">#REF!</definedName>
    <definedName name="P_Z_1_N_COLONNE_CT_RAISONNABLE_MT_TVA_2_SPECIFIQUE" localSheetId="11">#REF!</definedName>
    <definedName name="P_Z_1_N_COLONNE_CT_RAISONNABLE_MT_TVA_2_SPECIFIQUE">#REF!</definedName>
    <definedName name="P_Z_1_N_COLONNE_CT_RAISONNABLE_MT_TVA_2_STANDARD" localSheetId="5">#REF!</definedName>
    <definedName name="P_Z_1_N_COLONNE_CT_RAISONNABLE_MT_TVA_2_STANDARD" localSheetId="11">#REF!</definedName>
    <definedName name="P_Z_1_N_COLONNE_CT_RAISONNABLE_MT_TVA_2_STANDARD">#REF!</definedName>
    <definedName name="P_Z_1_N_COLONNE_CT_RAISONNABLE_MT_TVA_3_INDICATION" localSheetId="5">#REF!</definedName>
    <definedName name="P_Z_1_N_COLONNE_CT_RAISONNABLE_MT_TVA_3_INDICATION" localSheetId="11">#REF!</definedName>
    <definedName name="P_Z_1_N_COLONNE_CT_RAISONNABLE_MT_TVA_3_INDICATION">#REF!</definedName>
    <definedName name="P_Z_1_N_COLONNE_CT_RAISONNABLE_MT_TVA_3_INDICATION_STANDARD" localSheetId="5">#REF!</definedName>
    <definedName name="P_Z_1_N_COLONNE_CT_RAISONNABLE_MT_TVA_3_INDICATION_STANDARD" localSheetId="11">#REF!</definedName>
    <definedName name="P_Z_1_N_COLONNE_CT_RAISONNABLE_MT_TVA_3_INDICATION_STANDARD">#REF!</definedName>
    <definedName name="P_Z_1_N_COLONNE_CT_RAISONNABLE_MT_TVA_3_SPECIFIQUE" localSheetId="5">#REF!</definedName>
    <definedName name="P_Z_1_N_COLONNE_CT_RAISONNABLE_MT_TVA_3_SPECIFIQUE" localSheetId="11">#REF!</definedName>
    <definedName name="P_Z_1_N_COLONNE_CT_RAISONNABLE_MT_TVA_3_SPECIFIQUE">#REF!</definedName>
    <definedName name="P_Z_1_N_COLONNE_CT_RAISONNABLE_MT_TVA_3_STANDARD" localSheetId="5">#REF!</definedName>
    <definedName name="P_Z_1_N_COLONNE_CT_RAISONNABLE_MT_TVA_3_STANDARD" localSheetId="11">#REF!</definedName>
    <definedName name="P_Z_1_N_COLONNE_CT_RAISONNABLE_MT_TVA_3_STANDARD">#REF!</definedName>
    <definedName name="P_Z_1_N_COLONNE_DESCRIPTION_INDICATION" localSheetId="5">#REF!</definedName>
    <definedName name="P_Z_1_N_COLONNE_DESCRIPTION_INDICATION" localSheetId="11">#REF!</definedName>
    <definedName name="P_Z_1_N_COLONNE_DESCRIPTION_INDICATION">#REF!</definedName>
    <definedName name="P_Z_1_N_COLONNE_DESCRIPTION_INDICATION_STANDARD" localSheetId="5">#REF!</definedName>
    <definedName name="P_Z_1_N_COLONNE_DESCRIPTION_INDICATION_STANDARD" localSheetId="11">#REF!</definedName>
    <definedName name="P_Z_1_N_COLONNE_DESCRIPTION_INDICATION_STANDARD">#REF!</definedName>
    <definedName name="P_Z_1_N_COLONNE_DESCRIPTION_SPECIFIQUE" localSheetId="5">#REF!</definedName>
    <definedName name="P_Z_1_N_COLONNE_DESCRIPTION_SPECIFIQUE" localSheetId="11">#REF!</definedName>
    <definedName name="P_Z_1_N_COLONNE_DESCRIPTION_SPECIFIQUE">#REF!</definedName>
    <definedName name="P_Z_1_N_COLONNE_DESCRIPTION_STANDARD" localSheetId="5">#REF!</definedName>
    <definedName name="P_Z_1_N_COLONNE_DESCRIPTION_STANDARD" localSheetId="11">#REF!</definedName>
    <definedName name="P_Z_1_N_COLONNE_DESCRIPTION_STANDARD">#REF!</definedName>
    <definedName name="P_Z_1_N_COLONNE_FOURNISSEUR_INDICATION" localSheetId="5">#REF!</definedName>
    <definedName name="P_Z_1_N_COLONNE_FOURNISSEUR_INDICATION" localSheetId="11">#REF!</definedName>
    <definedName name="P_Z_1_N_COLONNE_FOURNISSEUR_INDICATION">#REF!</definedName>
    <definedName name="P_Z_1_N_COLONNE_FOURNISSEUR_INDICATION_STANDARD" localSheetId="5">#REF!</definedName>
    <definedName name="P_Z_1_N_COLONNE_FOURNISSEUR_INDICATION_STANDARD" localSheetId="11">#REF!</definedName>
    <definedName name="P_Z_1_N_COLONNE_FOURNISSEUR_INDICATION_STANDARD">#REF!</definedName>
    <definedName name="P_Z_1_N_COLONNE_FOURNISSEUR_SPECIFIQUE" localSheetId="5">#REF!</definedName>
    <definedName name="P_Z_1_N_COLONNE_FOURNISSEUR_SPECIFIQUE" localSheetId="11">#REF!</definedName>
    <definedName name="P_Z_1_N_COLONNE_FOURNISSEUR_SPECIFIQUE">#REF!</definedName>
    <definedName name="P_Z_1_N_COLONNE_FOURNISSEUR_STANDARD" localSheetId="5">#REF!</definedName>
    <definedName name="P_Z_1_N_COLONNE_FOURNISSEUR_STANDARD" localSheetId="11">#REF!</definedName>
    <definedName name="P_Z_1_N_COLONNE_FOURNISSEUR_STANDARD">#REF!</definedName>
    <definedName name="P_Z_1_N_COLONNE_JUSTIFICATIF_INDICATION" localSheetId="5">#REF!</definedName>
    <definedName name="P_Z_1_N_COLONNE_JUSTIFICATIF_INDICATION" localSheetId="11">#REF!</definedName>
    <definedName name="P_Z_1_N_COLONNE_JUSTIFICATIF_INDICATION">#REF!</definedName>
    <definedName name="P_Z_1_N_COLONNE_JUSTIFICATIF_INDICATION_STANDARD" localSheetId="5">#REF!</definedName>
    <definedName name="P_Z_1_N_COLONNE_JUSTIFICATIF_INDICATION_STANDARD" localSheetId="11">#REF!</definedName>
    <definedName name="P_Z_1_N_COLONNE_JUSTIFICATIF_INDICATION_STANDARD">#REF!</definedName>
    <definedName name="P_Z_1_N_COLONNE_JUSTIFICATIF_SPECIFIQUE" localSheetId="5">#REF!</definedName>
    <definedName name="P_Z_1_N_COLONNE_JUSTIFICATIF_SPECIFIQUE" localSheetId="11">#REF!</definedName>
    <definedName name="P_Z_1_N_COLONNE_JUSTIFICATIF_SPECIFIQUE">#REF!</definedName>
    <definedName name="P_Z_1_N_COLONNE_JUSTIFICATIF_STANDARD" localSheetId="5">#REF!</definedName>
    <definedName name="P_Z_1_N_COLONNE_JUSTIFICATIF_STANDARD" localSheetId="11">#REF!</definedName>
    <definedName name="P_Z_1_N_COLONNE_JUSTIFICATIF_STANDARD">#REF!</definedName>
    <definedName name="P_Z_1_N_COLONNE_MOTIFS_INELIGIBILITE_LIBELLE_DEFAUT" localSheetId="5">#REF!</definedName>
    <definedName name="P_Z_1_N_COLONNE_MOTIFS_INELIGIBILITE_LIBELLE_DEFAUT" localSheetId="11">#REF!</definedName>
    <definedName name="P_Z_1_N_COLONNE_MOTIFS_INELIGIBILITE_LIBELLE_DEFAUT">#REF!</definedName>
    <definedName name="P_Z_1_N_COLONNE_MOTIFS_INELIGIBILITE_LIBELLE_STANDARD" localSheetId="5">#REF!</definedName>
    <definedName name="P_Z_1_N_COLONNE_MOTIFS_INELIGIBILITE_LIBELLE_STANDARD" localSheetId="11">#REF!</definedName>
    <definedName name="P_Z_1_N_COLONNE_MOTIFS_INELIGIBILITE_LIBELLE_STANDARD">#REF!</definedName>
    <definedName name="P_Z_1_N_COLONNE_MT_ELIGIBLE_LIBELLE_DEFAUT" localSheetId="5">#REF!</definedName>
    <definedName name="P_Z_1_N_COLONNE_MT_ELIGIBLE_LIBELLE_DEFAUT" localSheetId="11">#REF!</definedName>
    <definedName name="P_Z_1_N_COLONNE_MT_ELIGIBLE_LIBELLE_DEFAUT">#REF!</definedName>
    <definedName name="P_Z_1_N_COLONNE_MT_ELIGIBLE_LIBELLE_STANDARD" localSheetId="5">#REF!</definedName>
    <definedName name="P_Z_1_N_COLONNE_MT_ELIGIBLE_LIBELLE_STANDARD" localSheetId="11">#REF!</definedName>
    <definedName name="P_Z_1_N_COLONNE_MT_ELIGIBLE_LIBELLE_STANDARD">#REF!</definedName>
    <definedName name="P_Z_1_N_COLONNE_MT_INELIGIBLE_LIBELLE_DEFAUT" localSheetId="5">#REF!</definedName>
    <definedName name="P_Z_1_N_COLONNE_MT_INELIGIBLE_LIBELLE_DEFAUT" localSheetId="11">#REF!</definedName>
    <definedName name="P_Z_1_N_COLONNE_MT_INELIGIBLE_LIBELLE_DEFAUT">#REF!</definedName>
    <definedName name="P_Z_1_N_COLONNE_MT_INELIGIBLE_LIBELLE_STANDARD" localSheetId="5">#REF!</definedName>
    <definedName name="P_Z_1_N_COLONNE_MT_INELIGIBLE_LIBELLE_STANDARD" localSheetId="11">#REF!</definedName>
    <definedName name="P_Z_1_N_COLONNE_MT_INELIGIBLE_LIBELLE_STANDARD">#REF!</definedName>
    <definedName name="P_Z_1_N_COLONNE_MT_MAX_LIBELLE_DEFAUT" localSheetId="5">#REF!</definedName>
    <definedName name="P_Z_1_N_COLONNE_MT_MAX_LIBELLE_DEFAUT" localSheetId="11">#REF!</definedName>
    <definedName name="P_Z_1_N_COLONNE_MT_MAX_LIBELLE_DEFAUT">#REF!</definedName>
    <definedName name="P_Z_1_N_COLONNE_MT_MAX_LIBELLE_STANDARD" localSheetId="5">#REF!</definedName>
    <definedName name="P_Z_1_N_COLONNE_MT_MAX_LIBELLE_STANDARD" localSheetId="11">#REF!</definedName>
    <definedName name="P_Z_1_N_COLONNE_MT_MAX_LIBELLE_STANDARD">#REF!</definedName>
    <definedName name="P_Z_1_N_COLONNE_MT_PRESENTE_HT_INDICATION" localSheetId="5">#REF!</definedName>
    <definedName name="P_Z_1_N_COLONNE_MT_PRESENTE_HT_INDICATION" localSheetId="11">#REF!</definedName>
    <definedName name="P_Z_1_N_COLONNE_MT_PRESENTE_HT_INDICATION">#REF!</definedName>
    <definedName name="P_Z_1_N_COLONNE_MT_PRESENTE_HT_INDICATION_STANDARD" localSheetId="5">#REF!</definedName>
    <definedName name="P_Z_1_N_COLONNE_MT_PRESENTE_HT_INDICATION_STANDARD" localSheetId="11">#REF!</definedName>
    <definedName name="P_Z_1_N_COLONNE_MT_PRESENTE_HT_INDICATION_STANDARD">#REF!</definedName>
    <definedName name="P_Z_1_N_COLONNE_MT_PRESENTE_HT_SPECIFIQUE" localSheetId="5">#REF!</definedName>
    <definedName name="P_Z_1_N_COLONNE_MT_PRESENTE_HT_SPECIFIQUE" localSheetId="11">#REF!</definedName>
    <definedName name="P_Z_1_N_COLONNE_MT_PRESENTE_HT_SPECIFIQUE">#REF!</definedName>
    <definedName name="P_Z_1_N_COLONNE_MT_PRESENTE_HT_STANDARD" localSheetId="5">#REF!</definedName>
    <definedName name="P_Z_1_N_COLONNE_MT_PRESENTE_HT_STANDARD" localSheetId="11">#REF!</definedName>
    <definedName name="P_Z_1_N_COLONNE_MT_PRESENTE_HT_STANDARD">#REF!</definedName>
    <definedName name="P_Z_1_N_COLONNE_MT_PRESENTE_TVA_INDICATION" localSheetId="5">#REF!</definedName>
    <definedName name="P_Z_1_N_COLONNE_MT_PRESENTE_TVA_INDICATION" localSheetId="11">#REF!</definedName>
    <definedName name="P_Z_1_N_COLONNE_MT_PRESENTE_TVA_INDICATION">#REF!</definedName>
    <definedName name="P_Z_1_N_COLONNE_MT_PRESENTE_TVA_INDICATION_STANDARD" localSheetId="5">#REF!</definedName>
    <definedName name="P_Z_1_N_COLONNE_MT_PRESENTE_TVA_INDICATION_STANDARD" localSheetId="11">#REF!</definedName>
    <definedName name="P_Z_1_N_COLONNE_MT_PRESENTE_TVA_INDICATION_STANDARD">#REF!</definedName>
    <definedName name="P_Z_1_N_COLONNE_MT_PRESENTE_TVA_SPECIFIQUE" localSheetId="5">#REF!</definedName>
    <definedName name="P_Z_1_N_COLONNE_MT_PRESENTE_TVA_SPECIFIQUE" localSheetId="11">#REF!</definedName>
    <definedName name="P_Z_1_N_COLONNE_MT_PRESENTE_TVA_SPECIFIQUE">#REF!</definedName>
    <definedName name="P_Z_1_N_COLONNE_MT_PRESENTE_TVA_STANDARD" localSheetId="5">#REF!</definedName>
    <definedName name="P_Z_1_N_COLONNE_MT_PRESENTE_TVA_STANDARD" localSheetId="11">#REF!</definedName>
    <definedName name="P_Z_1_N_COLONNE_MT_PRESENTE_TVA_STANDARD">#REF!</definedName>
    <definedName name="P_Z_1_N_COLONNE_MT_RAISONNABLE_DEFAUT" localSheetId="5">#REF!</definedName>
    <definedName name="P_Z_1_N_COLONNE_MT_RAISONNABLE_DEFAUT" localSheetId="11">#REF!</definedName>
    <definedName name="P_Z_1_N_COLONNE_MT_RAISONNABLE_DEFAUT">#REF!</definedName>
    <definedName name="P_Z_1_N_COLONNE_MT_RAISONNABLE_STANDARD" localSheetId="5">#REF!</definedName>
    <definedName name="P_Z_1_N_COLONNE_MT_RAISONNABLE_STANDARD" localSheetId="11">#REF!</definedName>
    <definedName name="P_Z_1_N_COLONNE_MT_RAISONNABLE_STANDARD">#REF!</definedName>
    <definedName name="P_Z_1_N_COLONNE_POSTE_INDICATION" localSheetId="5">#REF!</definedName>
    <definedName name="P_Z_1_N_COLONNE_POSTE_INDICATION" localSheetId="11">#REF!</definedName>
    <definedName name="P_Z_1_N_COLONNE_POSTE_INDICATION">#REF!</definedName>
    <definedName name="P_Z_1_N_COLONNE_POSTE_INDICATION_STANDARD" localSheetId="5">#REF!</definedName>
    <definedName name="P_Z_1_N_COLONNE_POSTE_INDICATION_STANDARD" localSheetId="11">#REF!</definedName>
    <definedName name="P_Z_1_N_COLONNE_POSTE_INDICATION_STANDARD">#REF!</definedName>
    <definedName name="P_Z_1_N_COLONNE_POSTE_SPECIFIQUE" localSheetId="5">#REF!</definedName>
    <definedName name="P_Z_1_N_COLONNE_POSTE_SPECIFIQUE" localSheetId="11">#REF!</definedName>
    <definedName name="P_Z_1_N_COLONNE_POSTE_SPECIFIQUE">#REF!</definedName>
    <definedName name="P_Z_1_N_COLONNE_POSTE_STANDARD" localSheetId="5">#REF!</definedName>
    <definedName name="P_Z_1_N_COLONNE_POSTE_STANDARD" localSheetId="11">#REF!</definedName>
    <definedName name="P_Z_1_N_COLONNE_POSTE_STANDARD">#REF!</definedName>
    <definedName name="P_Z_1_N_COLONNE_QUANTITE_INDICATION" localSheetId="5">#REF!</definedName>
    <definedName name="P_Z_1_N_COLONNE_QUANTITE_INDICATION" localSheetId="11">#REF!</definedName>
    <definedName name="P_Z_1_N_COLONNE_QUANTITE_INDICATION">#REF!</definedName>
    <definedName name="P_Z_1_N_COLONNE_QUANTITE_INDICATION_STANDARD" localSheetId="5">#REF!</definedName>
    <definedName name="P_Z_1_N_COLONNE_QUANTITE_INDICATION_STANDARD" localSheetId="11">#REF!</definedName>
    <definedName name="P_Z_1_N_COLONNE_QUANTITE_INDICATION_STANDARD">#REF!</definedName>
    <definedName name="P_Z_1_N_COLONNE_QUANTITE_SPECIFIQUE" localSheetId="5">#REF!</definedName>
    <definedName name="P_Z_1_N_COLONNE_QUANTITE_SPECIFIQUE" localSheetId="11">#REF!</definedName>
    <definedName name="P_Z_1_N_COLONNE_QUANTITE_SPECIFIQUE">#REF!</definedName>
    <definedName name="P_Z_1_N_COLONNE_QUANTITE_STANDARD" localSheetId="5">#REF!</definedName>
    <definedName name="P_Z_1_N_COLONNE_QUANTITE_STANDARD" localSheetId="11">#REF!</definedName>
    <definedName name="P_Z_1_N_COLONNE_QUANTITE_STANDARD">#REF!</definedName>
    <definedName name="P_Z_1_N_COLONNE_SOUS_OPERATION_INDICATION" localSheetId="5">#REF!</definedName>
    <definedName name="P_Z_1_N_COLONNE_SOUS_OPERATION_INDICATION" localSheetId="11">#REF!</definedName>
    <definedName name="P_Z_1_N_COLONNE_SOUS_OPERATION_INDICATION">#REF!</definedName>
    <definedName name="P_Z_1_N_COLONNE_SOUS_OPERATION_INDICATION_STANDARD" localSheetId="5">#REF!</definedName>
    <definedName name="P_Z_1_N_COLONNE_SOUS_OPERATION_INDICATION_STANDARD" localSheetId="11">#REF!</definedName>
    <definedName name="P_Z_1_N_COLONNE_SOUS_OPERATION_INDICATION_STANDARD">#REF!</definedName>
    <definedName name="P_Z_1_N_COLONNE_SOUS_OPERATION_SPECIFIQUE" localSheetId="5">#REF!</definedName>
    <definedName name="P_Z_1_N_COLONNE_SOUS_OPERATION_SPECIFIQUE" localSheetId="11">#REF!</definedName>
    <definedName name="P_Z_1_N_COLONNE_SOUS_OPERATION_SPECIFIQUE">#REF!</definedName>
    <definedName name="P_Z_1_N_COLONNE_SOUS_OPERATION_STANDARD" localSheetId="5">#REF!</definedName>
    <definedName name="P_Z_1_N_COLONNE_SOUS_OPERATION_STANDARD" localSheetId="11">#REF!</definedName>
    <definedName name="P_Z_1_N_COLONNE_SOUS_OPERATION_STANDARD">#REF!</definedName>
    <definedName name="P_Z_1_N_COLONNE_UNITE_INDICATION" localSheetId="5">#REF!</definedName>
    <definedName name="P_Z_1_N_COLONNE_UNITE_INDICATION" localSheetId="11">#REF!</definedName>
    <definedName name="P_Z_1_N_COLONNE_UNITE_INDICATION">#REF!</definedName>
    <definedName name="P_Z_1_N_COLONNE_UNITE_INDICATION_STANDARD" localSheetId="5">#REF!</definedName>
    <definedName name="P_Z_1_N_COLONNE_UNITE_INDICATION_STANDARD" localSheetId="11">#REF!</definedName>
    <definedName name="P_Z_1_N_COLONNE_UNITE_INDICATION_STANDARD">#REF!</definedName>
    <definedName name="P_Z_1_N_COLONNE_UNITE_SPECIFIQUE" localSheetId="5">#REF!</definedName>
    <definedName name="P_Z_1_N_COLONNE_UNITE_SPECIFIQUE" localSheetId="11">#REF!</definedName>
    <definedName name="P_Z_1_N_COLONNE_UNITE_SPECIFIQUE">#REF!</definedName>
    <definedName name="P_Z_1_N_COLONNE_UNITE_STANDARD" localSheetId="5">#REF!</definedName>
    <definedName name="P_Z_1_N_COLONNE_UNITE_STANDARD" localSheetId="11">#REF!</definedName>
    <definedName name="P_Z_1_N_COLONNE_UNITE_STANDARD">#REF!</definedName>
    <definedName name="P_Z_1_N_CONSIGNE_DEPENSES_DEVIS" localSheetId="5">#REF!</definedName>
    <definedName name="P_Z_1_N_CONSIGNE_DEPENSES_DEVIS" localSheetId="11">#REF!</definedName>
    <definedName name="P_Z_1_N_CONSIGNE_DEPENSES_DEVIS">#REF!</definedName>
    <definedName name="P_Z_1_N_EXEMPLE_COMMENTAIRE" localSheetId="5">#REF!</definedName>
    <definedName name="P_Z_1_N_EXEMPLE_COMMENTAIRE" localSheetId="11">#REF!</definedName>
    <definedName name="P_Z_1_N_EXEMPLE_COMMENTAIRE">#REF!</definedName>
    <definedName name="P_Z_1_N_EXEMPLE_CT_RAISONNABLE_FOURNISSEUR_2" localSheetId="5">#REF!</definedName>
    <definedName name="P_Z_1_N_EXEMPLE_CT_RAISONNABLE_FOURNISSEUR_2" localSheetId="11">#REF!</definedName>
    <definedName name="P_Z_1_N_EXEMPLE_CT_RAISONNABLE_FOURNISSEUR_2">#REF!</definedName>
    <definedName name="P_Z_1_N_EXEMPLE_CT_RAISONNABLE_FOURNISSEUR_3" localSheetId="5">#REF!</definedName>
    <definedName name="P_Z_1_N_EXEMPLE_CT_RAISONNABLE_FOURNISSEUR_3" localSheetId="11">#REF!</definedName>
    <definedName name="P_Z_1_N_EXEMPLE_CT_RAISONNABLE_FOURNISSEUR_3">#REF!</definedName>
    <definedName name="P_Z_1_N_EXEMPLE_CT_RAISONNABLE_JUSTIFICATIF_2" localSheetId="5">#REF!</definedName>
    <definedName name="P_Z_1_N_EXEMPLE_CT_RAISONNABLE_JUSTIFICATIF_2" localSheetId="11">#REF!</definedName>
    <definedName name="P_Z_1_N_EXEMPLE_CT_RAISONNABLE_JUSTIFICATIF_2">#REF!</definedName>
    <definedName name="P_Z_1_N_EXEMPLE_CT_RAISONNABLE_JUSTIFICATIF_3" localSheetId="5">#REF!</definedName>
    <definedName name="P_Z_1_N_EXEMPLE_CT_RAISONNABLE_JUSTIFICATIF_3" localSheetId="11">#REF!</definedName>
    <definedName name="P_Z_1_N_EXEMPLE_CT_RAISONNABLE_JUSTIFICATIF_3">#REF!</definedName>
    <definedName name="P_Z_1_N_EXEMPLE_CT_RAISONNABLE_MARCHE" localSheetId="5">#REF!</definedName>
    <definedName name="P_Z_1_N_EXEMPLE_CT_RAISONNABLE_MARCHE" localSheetId="11">#REF!</definedName>
    <definedName name="P_Z_1_N_EXEMPLE_CT_RAISONNABLE_MARCHE">#REF!</definedName>
    <definedName name="P_Z_1_N_EXEMPLE_CT_RAISONNABLE_MT_HT_2" localSheetId="5">#REF!</definedName>
    <definedName name="P_Z_1_N_EXEMPLE_CT_RAISONNABLE_MT_HT_2" localSheetId="11">#REF!</definedName>
    <definedName name="P_Z_1_N_EXEMPLE_CT_RAISONNABLE_MT_HT_2">#REF!</definedName>
    <definedName name="P_Z_1_N_EXEMPLE_CT_RAISONNABLE_MT_HT_3" localSheetId="5">#REF!</definedName>
    <definedName name="P_Z_1_N_EXEMPLE_CT_RAISONNABLE_MT_HT_3" localSheetId="11">#REF!</definedName>
    <definedName name="P_Z_1_N_EXEMPLE_CT_RAISONNABLE_MT_HT_3">#REF!</definedName>
    <definedName name="P_Z_1_N_EXEMPLE_CT_RAISONNABLE_MT_TVA_2" localSheetId="5">#REF!</definedName>
    <definedName name="P_Z_1_N_EXEMPLE_CT_RAISONNABLE_MT_TVA_2" localSheetId="11">#REF!</definedName>
    <definedName name="P_Z_1_N_EXEMPLE_CT_RAISONNABLE_MT_TVA_2">#REF!</definedName>
    <definedName name="P_Z_1_N_EXEMPLE_CT_RAISONNABLE_MT_TVA_3" localSheetId="5">#REF!</definedName>
    <definedName name="P_Z_1_N_EXEMPLE_CT_RAISONNABLE_MT_TVA_3" localSheetId="11">#REF!</definedName>
    <definedName name="P_Z_1_N_EXEMPLE_CT_RAISONNABLE_MT_TVA_3">#REF!</definedName>
    <definedName name="P_Z_1_N_EXEMPLE_DESCRIPTION" localSheetId="5">#REF!</definedName>
    <definedName name="P_Z_1_N_EXEMPLE_DESCRIPTION" localSheetId="11">#REF!</definedName>
    <definedName name="P_Z_1_N_EXEMPLE_DESCRIPTION">#REF!</definedName>
    <definedName name="P_Z_1_N_EXEMPLE_FOURNISSEUR" localSheetId="5">#REF!</definedName>
    <definedName name="P_Z_1_N_EXEMPLE_FOURNISSEUR" localSheetId="11">#REF!</definedName>
    <definedName name="P_Z_1_N_EXEMPLE_FOURNISSEUR">#REF!</definedName>
    <definedName name="P_Z_1_N_EXEMPLE_JUSTIFICATIF" localSheetId="5">#REF!</definedName>
    <definedName name="P_Z_1_N_EXEMPLE_JUSTIFICATIF" localSheetId="11">#REF!</definedName>
    <definedName name="P_Z_1_N_EXEMPLE_JUSTIFICATIF">#REF!</definedName>
    <definedName name="P_Z_1_N_EXEMPLE_MT_PRESENTE_HT" localSheetId="5">#REF!</definedName>
    <definedName name="P_Z_1_N_EXEMPLE_MT_PRESENTE_HT" localSheetId="11">#REF!</definedName>
    <definedName name="P_Z_1_N_EXEMPLE_MT_PRESENTE_HT">#REF!</definedName>
    <definedName name="P_Z_1_N_EXEMPLE_MT_PRESENTE_TVA" localSheetId="5">#REF!</definedName>
    <definedName name="P_Z_1_N_EXEMPLE_MT_PRESENTE_TVA" localSheetId="11">#REF!</definedName>
    <definedName name="P_Z_1_N_EXEMPLE_MT_PRESENTE_TVA">#REF!</definedName>
    <definedName name="P_Z_1_N_EXEMPLE_POSTE" localSheetId="5">#REF!</definedName>
    <definedName name="P_Z_1_N_EXEMPLE_POSTE" localSheetId="11">#REF!</definedName>
    <definedName name="P_Z_1_N_EXEMPLE_POSTE">#REF!</definedName>
    <definedName name="P_Z_1_N_EXEMPLE_QUANTITE" localSheetId="5">#REF!</definedName>
    <definedName name="P_Z_1_N_EXEMPLE_QUANTITE" localSheetId="11">#REF!</definedName>
    <definedName name="P_Z_1_N_EXEMPLE_QUANTITE">#REF!</definedName>
    <definedName name="P_Z_1_N_EXEMPLE_SOUS_OPERATION" localSheetId="5">#REF!</definedName>
    <definedName name="P_Z_1_N_EXEMPLE_SOUS_OPERATION" localSheetId="11">#REF!</definedName>
    <definedName name="P_Z_1_N_EXEMPLE_SOUS_OPERATION">#REF!</definedName>
    <definedName name="P_Z_1_N_EXEMPLE_UNITE" localSheetId="5">#REF!</definedName>
    <definedName name="P_Z_1_N_EXEMPLE_UNITE" localSheetId="11">#REF!</definedName>
    <definedName name="P_Z_1_N_EXEMPLE_UNITE">#REF!</definedName>
    <definedName name="P_Z_1_N_INTITULE_DEPENSES_DEVIS_DEFAUT" localSheetId="5">#REF!</definedName>
    <definedName name="P_Z_1_N_INTITULE_DEPENSES_DEVIS_DEFAUT" localSheetId="11">#REF!</definedName>
    <definedName name="P_Z_1_N_INTITULE_DEPENSES_DEVIS_DEFAUT">#REF!</definedName>
    <definedName name="P_Z_1_N_INTITULE_DEPENSES_DEVIS_STANDARD" localSheetId="5">#REF!</definedName>
    <definedName name="P_Z_1_N_INTITULE_DEPENSES_DEVIS_STANDARD" localSheetId="11">#REF!</definedName>
    <definedName name="P_Z_1_N_INTITULE_DEPENSES_DEVIS_STANDARD">#REF!</definedName>
    <definedName name="P_Z_1_R_LIBELLES_DESCRIPTIONS" localSheetId="5">#REF!</definedName>
    <definedName name="P_Z_1_R_LIBELLES_DESCRIPTIONS" localSheetId="11">#REF!</definedName>
    <definedName name="P_Z_1_R_LIBELLES_DESCRIPTIONS">#REF!</definedName>
    <definedName name="P_Z_1_R_LIBELLES_DESCRIPTIONS_1" localSheetId="5">#REF!</definedName>
    <definedName name="P_Z_1_R_LIBELLES_DESCRIPTIONS_1" localSheetId="11">#REF!</definedName>
    <definedName name="P_Z_1_R_LIBELLES_DESCRIPTIONS_1">#REF!</definedName>
    <definedName name="P_Z_1_R_LIBELLES_DESCRIPTIONS_10" localSheetId="5">#REF!</definedName>
    <definedName name="P_Z_1_R_LIBELLES_DESCRIPTIONS_10" localSheetId="11">#REF!</definedName>
    <definedName name="P_Z_1_R_LIBELLES_DESCRIPTIONS_10">#REF!</definedName>
    <definedName name="P_Z_1_R_LIBELLES_DESCRIPTIONS_11" localSheetId="5">#REF!</definedName>
    <definedName name="P_Z_1_R_LIBELLES_DESCRIPTIONS_11" localSheetId="11">#REF!</definedName>
    <definedName name="P_Z_1_R_LIBELLES_DESCRIPTIONS_11">#REF!</definedName>
    <definedName name="P_Z_1_R_LIBELLES_DESCRIPTIONS_12" localSheetId="5">#REF!</definedName>
    <definedName name="P_Z_1_R_LIBELLES_DESCRIPTIONS_12" localSheetId="11">#REF!</definedName>
    <definedName name="P_Z_1_R_LIBELLES_DESCRIPTIONS_12">#REF!</definedName>
    <definedName name="P_Z_1_R_LIBELLES_DESCRIPTIONS_13" localSheetId="5">#REF!</definedName>
    <definedName name="P_Z_1_R_LIBELLES_DESCRIPTIONS_13" localSheetId="11">#REF!</definedName>
    <definedName name="P_Z_1_R_LIBELLES_DESCRIPTIONS_13">#REF!</definedName>
    <definedName name="P_Z_1_R_LIBELLES_DESCRIPTIONS_14" localSheetId="5">#REF!</definedName>
    <definedName name="P_Z_1_R_LIBELLES_DESCRIPTIONS_14" localSheetId="11">#REF!</definedName>
    <definedName name="P_Z_1_R_LIBELLES_DESCRIPTIONS_14">#REF!</definedName>
    <definedName name="P_Z_1_R_LIBELLES_DESCRIPTIONS_15" localSheetId="5">#REF!</definedName>
    <definedName name="P_Z_1_R_LIBELLES_DESCRIPTIONS_15" localSheetId="11">#REF!</definedName>
    <definedName name="P_Z_1_R_LIBELLES_DESCRIPTIONS_15">#REF!</definedName>
    <definedName name="P_Z_1_R_LIBELLES_DESCRIPTIONS_16" localSheetId="5">#REF!</definedName>
    <definedName name="P_Z_1_R_LIBELLES_DESCRIPTIONS_16" localSheetId="11">#REF!</definedName>
    <definedName name="P_Z_1_R_LIBELLES_DESCRIPTIONS_16">#REF!</definedName>
    <definedName name="P_Z_1_R_LIBELLES_DESCRIPTIONS_17" localSheetId="5">#REF!</definedName>
    <definedName name="P_Z_1_R_LIBELLES_DESCRIPTIONS_17" localSheetId="11">#REF!</definedName>
    <definedName name="P_Z_1_R_LIBELLES_DESCRIPTIONS_17">#REF!</definedName>
    <definedName name="P_Z_1_R_LIBELLES_DESCRIPTIONS_18" localSheetId="5">#REF!</definedName>
    <definedName name="P_Z_1_R_LIBELLES_DESCRIPTIONS_18" localSheetId="11">#REF!</definedName>
    <definedName name="P_Z_1_R_LIBELLES_DESCRIPTIONS_18">#REF!</definedName>
    <definedName name="P_Z_1_R_LIBELLES_DESCRIPTIONS_19" localSheetId="5">#REF!</definedName>
    <definedName name="P_Z_1_R_LIBELLES_DESCRIPTIONS_19" localSheetId="11">#REF!</definedName>
    <definedName name="P_Z_1_R_LIBELLES_DESCRIPTIONS_19">#REF!</definedName>
    <definedName name="P_Z_1_R_LIBELLES_DESCRIPTIONS_2" localSheetId="5">#REF!</definedName>
    <definedName name="P_Z_1_R_LIBELLES_DESCRIPTIONS_2" localSheetId="11">#REF!</definedName>
    <definedName name="P_Z_1_R_LIBELLES_DESCRIPTIONS_2">#REF!</definedName>
    <definedName name="P_Z_1_R_LIBELLES_DESCRIPTIONS_20" localSheetId="5">#REF!</definedName>
    <definedName name="P_Z_1_R_LIBELLES_DESCRIPTIONS_20" localSheetId="11">#REF!</definedName>
    <definedName name="P_Z_1_R_LIBELLES_DESCRIPTIONS_20">#REF!</definedName>
    <definedName name="P_Z_1_R_LIBELLES_DESCRIPTIONS_3" localSheetId="5">#REF!</definedName>
    <definedName name="P_Z_1_R_LIBELLES_DESCRIPTIONS_3" localSheetId="11">#REF!</definedName>
    <definedName name="P_Z_1_R_LIBELLES_DESCRIPTIONS_3">#REF!</definedName>
    <definedName name="P_Z_1_R_LIBELLES_DESCRIPTIONS_4" localSheetId="5">#REF!</definedName>
    <definedName name="P_Z_1_R_LIBELLES_DESCRIPTIONS_4" localSheetId="11">#REF!</definedName>
    <definedName name="P_Z_1_R_LIBELLES_DESCRIPTIONS_4">#REF!</definedName>
    <definedName name="P_Z_1_R_LIBELLES_DESCRIPTIONS_5" localSheetId="5">#REF!</definedName>
    <definedName name="P_Z_1_R_LIBELLES_DESCRIPTIONS_5" localSheetId="11">#REF!</definedName>
    <definedName name="P_Z_1_R_LIBELLES_DESCRIPTIONS_5">#REF!</definedName>
    <definedName name="P_Z_1_R_LIBELLES_DESCRIPTIONS_6" localSheetId="5">#REF!</definedName>
    <definedName name="P_Z_1_R_LIBELLES_DESCRIPTIONS_6" localSheetId="11">#REF!</definedName>
    <definedName name="P_Z_1_R_LIBELLES_DESCRIPTIONS_6">#REF!</definedName>
    <definedName name="P_Z_1_R_LIBELLES_DESCRIPTIONS_7" localSheetId="5">#REF!</definedName>
    <definedName name="P_Z_1_R_LIBELLES_DESCRIPTIONS_7" localSheetId="11">#REF!</definedName>
    <definedName name="P_Z_1_R_LIBELLES_DESCRIPTIONS_7">#REF!</definedName>
    <definedName name="P_Z_1_R_LIBELLES_DESCRIPTIONS_8" localSheetId="5">#REF!</definedName>
    <definedName name="P_Z_1_R_LIBELLES_DESCRIPTIONS_8" localSheetId="11">#REF!</definedName>
    <definedName name="P_Z_1_R_LIBELLES_DESCRIPTIONS_8">#REF!</definedName>
    <definedName name="P_Z_1_R_LIBELLES_DESCRIPTIONS_9" localSheetId="5">#REF!</definedName>
    <definedName name="P_Z_1_R_LIBELLES_DESCRIPTIONS_9" localSheetId="11">#REF!</definedName>
    <definedName name="P_Z_1_R_LIBELLES_DESCRIPTIONS_9">#REF!</definedName>
    <definedName name="P_Z_1_R_LIBELLES_POSTES" localSheetId="5">#REF!</definedName>
    <definedName name="P_Z_1_R_LIBELLES_POSTES" localSheetId="11">#REF!</definedName>
    <definedName name="P_Z_1_R_LIBELLES_POSTES">#REF!</definedName>
    <definedName name="P_Z_1_R_LIBELLES_POSTES_1" localSheetId="5">#REF!</definedName>
    <definedName name="P_Z_1_R_LIBELLES_POSTES_1" localSheetId="11">#REF!</definedName>
    <definedName name="P_Z_1_R_LIBELLES_POSTES_1">#REF!</definedName>
    <definedName name="P_Z_1_R_LIBELLES_POSTES_10" localSheetId="5">#REF!</definedName>
    <definedName name="P_Z_1_R_LIBELLES_POSTES_10" localSheetId="11">#REF!</definedName>
    <definedName name="P_Z_1_R_LIBELLES_POSTES_10">#REF!</definedName>
    <definedName name="P_Z_1_R_LIBELLES_POSTES_11" localSheetId="5">#REF!</definedName>
    <definedName name="P_Z_1_R_LIBELLES_POSTES_11" localSheetId="11">#REF!</definedName>
    <definedName name="P_Z_1_R_LIBELLES_POSTES_11">#REF!</definedName>
    <definedName name="P_Z_1_R_LIBELLES_POSTES_12" localSheetId="5">#REF!</definedName>
    <definedName name="P_Z_1_R_LIBELLES_POSTES_12" localSheetId="11">#REF!</definedName>
    <definedName name="P_Z_1_R_LIBELLES_POSTES_12">#REF!</definedName>
    <definedName name="P_Z_1_R_LIBELLES_POSTES_13" localSheetId="5">#REF!</definedName>
    <definedName name="P_Z_1_R_LIBELLES_POSTES_13" localSheetId="11">#REF!</definedName>
    <definedName name="P_Z_1_R_LIBELLES_POSTES_13">#REF!</definedName>
    <definedName name="P_Z_1_R_LIBELLES_POSTES_14" localSheetId="5">#REF!</definedName>
    <definedName name="P_Z_1_R_LIBELLES_POSTES_14" localSheetId="11">#REF!</definedName>
    <definedName name="P_Z_1_R_LIBELLES_POSTES_14">#REF!</definedName>
    <definedName name="P_Z_1_R_LIBELLES_POSTES_15" localSheetId="5">#REF!</definedName>
    <definedName name="P_Z_1_R_LIBELLES_POSTES_15" localSheetId="11">#REF!</definedName>
    <definedName name="P_Z_1_R_LIBELLES_POSTES_15">#REF!</definedName>
    <definedName name="P_Z_1_R_LIBELLES_POSTES_16" localSheetId="5">#REF!</definedName>
    <definedName name="P_Z_1_R_LIBELLES_POSTES_16" localSheetId="11">#REF!</definedName>
    <definedName name="P_Z_1_R_LIBELLES_POSTES_16">#REF!</definedName>
    <definedName name="P_Z_1_R_LIBELLES_POSTES_17" localSheetId="5">#REF!</definedName>
    <definedName name="P_Z_1_R_LIBELLES_POSTES_17" localSheetId="11">#REF!</definedName>
    <definedName name="P_Z_1_R_LIBELLES_POSTES_17">#REF!</definedName>
    <definedName name="P_Z_1_R_LIBELLES_POSTES_18" localSheetId="5">#REF!</definedName>
    <definedName name="P_Z_1_R_LIBELLES_POSTES_18" localSheetId="11">#REF!</definedName>
    <definedName name="P_Z_1_R_LIBELLES_POSTES_18">#REF!</definedName>
    <definedName name="P_Z_1_R_LIBELLES_POSTES_19" localSheetId="5">#REF!</definedName>
    <definedName name="P_Z_1_R_LIBELLES_POSTES_19" localSheetId="11">#REF!</definedName>
    <definedName name="P_Z_1_R_LIBELLES_POSTES_19">#REF!</definedName>
    <definedName name="P_Z_1_R_LIBELLES_POSTES_2" localSheetId="5">#REF!</definedName>
    <definedName name="P_Z_1_R_LIBELLES_POSTES_2" localSheetId="11">#REF!</definedName>
    <definedName name="P_Z_1_R_LIBELLES_POSTES_2">#REF!</definedName>
    <definedName name="P_Z_1_R_LIBELLES_POSTES_20" localSheetId="5">#REF!</definedName>
    <definedName name="P_Z_1_R_LIBELLES_POSTES_20" localSheetId="11">#REF!</definedName>
    <definedName name="P_Z_1_R_LIBELLES_POSTES_20">#REF!</definedName>
    <definedName name="P_Z_1_R_LIBELLES_POSTES_3" localSheetId="5">#REF!</definedName>
    <definedName name="P_Z_1_R_LIBELLES_POSTES_3" localSheetId="11">#REF!</definedName>
    <definedName name="P_Z_1_R_LIBELLES_POSTES_3">#REF!</definedName>
    <definedName name="P_Z_1_R_LIBELLES_POSTES_4" localSheetId="5">#REF!</definedName>
    <definedName name="P_Z_1_R_LIBELLES_POSTES_4" localSheetId="11">#REF!</definedName>
    <definedName name="P_Z_1_R_LIBELLES_POSTES_4">#REF!</definedName>
    <definedName name="P_Z_1_R_LIBELLES_POSTES_5" localSheetId="5">#REF!</definedName>
    <definedName name="P_Z_1_R_LIBELLES_POSTES_5" localSheetId="11">#REF!</definedName>
    <definedName name="P_Z_1_R_LIBELLES_POSTES_5">#REF!</definedName>
    <definedName name="P_Z_1_R_LIBELLES_POSTES_6" localSheetId="5">#REF!</definedName>
    <definedName name="P_Z_1_R_LIBELLES_POSTES_6" localSheetId="11">#REF!</definedName>
    <definedName name="P_Z_1_R_LIBELLES_POSTES_6">#REF!</definedName>
    <definedName name="P_Z_1_R_LIBELLES_POSTES_7" localSheetId="5">#REF!</definedName>
    <definedName name="P_Z_1_R_LIBELLES_POSTES_7" localSheetId="11">#REF!</definedName>
    <definedName name="P_Z_1_R_LIBELLES_POSTES_7">#REF!</definedName>
    <definedName name="P_Z_1_R_LIBELLES_POSTES_8" localSheetId="5">#REF!</definedName>
    <definedName name="P_Z_1_R_LIBELLES_POSTES_8" localSheetId="11">#REF!</definedName>
    <definedName name="P_Z_1_R_LIBELLES_POSTES_8">#REF!</definedName>
    <definedName name="P_Z_1_R_LIBELLES_POSTES_9" localSheetId="5">#REF!</definedName>
    <definedName name="P_Z_1_R_LIBELLES_POSTES_9" localSheetId="11">#REF!</definedName>
    <definedName name="P_Z_1_R_LIBELLES_POSTES_9">#REF!</definedName>
    <definedName name="P_Z_1_R_LIBELLES_SOUS_OPERATIONS" localSheetId="5">#REF!</definedName>
    <definedName name="P_Z_1_R_LIBELLES_SOUS_OPERATIONS" localSheetId="11">#REF!</definedName>
    <definedName name="P_Z_1_R_LIBELLES_SOUS_OPERATIONS">#REF!</definedName>
    <definedName name="P_Z_1_R_LIBELLES_SOUS_OPERATIONS_1" localSheetId="5">#REF!</definedName>
    <definedName name="P_Z_1_R_LIBELLES_SOUS_OPERATIONS_1" localSheetId="11">#REF!</definedName>
    <definedName name="P_Z_1_R_LIBELLES_SOUS_OPERATIONS_1">#REF!</definedName>
    <definedName name="P_Z_1_R_LIBELLES_SOUS_OPERATIONS_10" localSheetId="5">#REF!</definedName>
    <definedName name="P_Z_1_R_LIBELLES_SOUS_OPERATIONS_10" localSheetId="11">#REF!</definedName>
    <definedName name="P_Z_1_R_LIBELLES_SOUS_OPERATIONS_10">#REF!</definedName>
    <definedName name="P_Z_1_R_LIBELLES_SOUS_OPERATIONS_11" localSheetId="5">#REF!</definedName>
    <definedName name="P_Z_1_R_LIBELLES_SOUS_OPERATIONS_11" localSheetId="11">#REF!</definedName>
    <definedName name="P_Z_1_R_LIBELLES_SOUS_OPERATIONS_11">#REF!</definedName>
    <definedName name="P_Z_1_R_LIBELLES_SOUS_OPERATIONS_12" localSheetId="5">#REF!</definedName>
    <definedName name="P_Z_1_R_LIBELLES_SOUS_OPERATIONS_12" localSheetId="11">#REF!</definedName>
    <definedName name="P_Z_1_R_LIBELLES_SOUS_OPERATIONS_12">#REF!</definedName>
    <definedName name="P_Z_1_R_LIBELLES_SOUS_OPERATIONS_13" localSheetId="5">#REF!</definedName>
    <definedName name="P_Z_1_R_LIBELLES_SOUS_OPERATIONS_13" localSheetId="11">#REF!</definedName>
    <definedName name="P_Z_1_R_LIBELLES_SOUS_OPERATIONS_13">#REF!</definedName>
    <definedName name="P_Z_1_R_LIBELLES_SOUS_OPERATIONS_14" localSheetId="5">#REF!</definedName>
    <definedName name="P_Z_1_R_LIBELLES_SOUS_OPERATIONS_14" localSheetId="11">#REF!</definedName>
    <definedName name="P_Z_1_R_LIBELLES_SOUS_OPERATIONS_14">#REF!</definedName>
    <definedName name="P_Z_1_R_LIBELLES_SOUS_OPERATIONS_15" localSheetId="5">#REF!</definedName>
    <definedName name="P_Z_1_R_LIBELLES_SOUS_OPERATIONS_15" localSheetId="11">#REF!</definedName>
    <definedName name="P_Z_1_R_LIBELLES_SOUS_OPERATIONS_15">#REF!</definedName>
    <definedName name="P_Z_1_R_LIBELLES_SOUS_OPERATIONS_16" localSheetId="5">#REF!</definedName>
    <definedName name="P_Z_1_R_LIBELLES_SOUS_OPERATIONS_16" localSheetId="11">#REF!</definedName>
    <definedName name="P_Z_1_R_LIBELLES_SOUS_OPERATIONS_16">#REF!</definedName>
    <definedName name="P_Z_1_R_LIBELLES_SOUS_OPERATIONS_17" localSheetId="5">#REF!</definedName>
    <definedName name="P_Z_1_R_LIBELLES_SOUS_OPERATIONS_17" localSheetId="11">#REF!</definedName>
    <definedName name="P_Z_1_R_LIBELLES_SOUS_OPERATIONS_17">#REF!</definedName>
    <definedName name="P_Z_1_R_LIBELLES_SOUS_OPERATIONS_18" localSheetId="5">#REF!</definedName>
    <definedName name="P_Z_1_R_LIBELLES_SOUS_OPERATIONS_18" localSheetId="11">#REF!</definedName>
    <definedName name="P_Z_1_R_LIBELLES_SOUS_OPERATIONS_18">#REF!</definedName>
    <definedName name="P_Z_1_R_LIBELLES_SOUS_OPERATIONS_19" localSheetId="5">#REF!</definedName>
    <definedName name="P_Z_1_R_LIBELLES_SOUS_OPERATIONS_19" localSheetId="11">#REF!</definedName>
    <definedName name="P_Z_1_R_LIBELLES_SOUS_OPERATIONS_19">#REF!</definedName>
    <definedName name="P_Z_1_R_LIBELLES_SOUS_OPERATIONS_2" localSheetId="5">#REF!</definedName>
    <definedName name="P_Z_1_R_LIBELLES_SOUS_OPERATIONS_2" localSheetId="11">#REF!</definedName>
    <definedName name="P_Z_1_R_LIBELLES_SOUS_OPERATIONS_2">#REF!</definedName>
    <definedName name="P_Z_1_R_LIBELLES_SOUS_OPERATIONS_20" localSheetId="5">#REF!</definedName>
    <definedName name="P_Z_1_R_LIBELLES_SOUS_OPERATIONS_20" localSheetId="11">#REF!</definedName>
    <definedName name="P_Z_1_R_LIBELLES_SOUS_OPERATIONS_20">#REF!</definedName>
    <definedName name="P_Z_1_R_LIBELLES_SOUS_OPERATIONS_3" localSheetId="5">#REF!</definedName>
    <definedName name="P_Z_1_R_LIBELLES_SOUS_OPERATIONS_3" localSheetId="11">#REF!</definedName>
    <definedName name="P_Z_1_R_LIBELLES_SOUS_OPERATIONS_3">#REF!</definedName>
    <definedName name="P_Z_1_R_LIBELLES_SOUS_OPERATIONS_4" localSheetId="5">#REF!</definedName>
    <definedName name="P_Z_1_R_LIBELLES_SOUS_OPERATIONS_4" localSheetId="11">#REF!</definedName>
    <definedName name="P_Z_1_R_LIBELLES_SOUS_OPERATIONS_4">#REF!</definedName>
    <definedName name="P_Z_1_R_LIBELLES_SOUS_OPERATIONS_5" localSheetId="5">#REF!</definedName>
    <definedName name="P_Z_1_R_LIBELLES_SOUS_OPERATIONS_5" localSheetId="11">#REF!</definedName>
    <definedName name="P_Z_1_R_LIBELLES_SOUS_OPERATIONS_5">#REF!</definedName>
    <definedName name="P_Z_1_R_LIBELLES_SOUS_OPERATIONS_6" localSheetId="5">#REF!</definedName>
    <definedName name="P_Z_1_R_LIBELLES_SOUS_OPERATIONS_6" localSheetId="11">#REF!</definedName>
    <definedName name="P_Z_1_R_LIBELLES_SOUS_OPERATIONS_6">#REF!</definedName>
    <definedName name="P_Z_1_R_LIBELLES_SOUS_OPERATIONS_7" localSheetId="5">#REF!</definedName>
    <definedName name="P_Z_1_R_LIBELLES_SOUS_OPERATIONS_7" localSheetId="11">#REF!</definedName>
    <definedName name="P_Z_1_R_LIBELLES_SOUS_OPERATIONS_7">#REF!</definedName>
    <definedName name="P_Z_1_R_LIBELLES_SOUS_OPERATIONS_8" localSheetId="5">#REF!</definedName>
    <definedName name="P_Z_1_R_LIBELLES_SOUS_OPERATIONS_8" localSheetId="11">#REF!</definedName>
    <definedName name="P_Z_1_R_LIBELLES_SOUS_OPERATIONS_8">#REF!</definedName>
    <definedName name="P_Z_1_R_LIBELLES_SOUS_OPERATIONS_9" localSheetId="5">#REF!</definedName>
    <definedName name="P_Z_1_R_LIBELLES_SOUS_OPERATIONS_9" localSheetId="11">#REF!</definedName>
    <definedName name="P_Z_1_R_LIBELLES_SOUS_OPERATIONS_9">#REF!</definedName>
    <definedName name="P_Z_1_R_LIBELLES_UNITES" localSheetId="5">#REF!</definedName>
    <definedName name="P_Z_1_R_LIBELLES_UNITES" localSheetId="11">#REF!</definedName>
    <definedName name="P_Z_1_R_LIBELLES_UNITES">#REF!</definedName>
    <definedName name="P_Z_1_R_LIBELLES_UNITES_1" localSheetId="5">#REF!</definedName>
    <definedName name="P_Z_1_R_LIBELLES_UNITES_1" localSheetId="11">#REF!</definedName>
    <definedName name="P_Z_1_R_LIBELLES_UNITES_1">#REF!</definedName>
    <definedName name="P_Z_1_R_LIBELLES_UNITES_10" localSheetId="5">#REF!</definedName>
    <definedName name="P_Z_1_R_LIBELLES_UNITES_10" localSheetId="11">#REF!</definedName>
    <definedName name="P_Z_1_R_LIBELLES_UNITES_10">#REF!</definedName>
    <definedName name="P_Z_1_R_LIBELLES_UNITES_11" localSheetId="5">#REF!</definedName>
    <definedName name="P_Z_1_R_LIBELLES_UNITES_11" localSheetId="11">#REF!</definedName>
    <definedName name="P_Z_1_R_LIBELLES_UNITES_11">#REF!</definedName>
    <definedName name="P_Z_1_R_LIBELLES_UNITES_12" localSheetId="5">#REF!</definedName>
    <definedName name="P_Z_1_R_LIBELLES_UNITES_12" localSheetId="11">#REF!</definedName>
    <definedName name="P_Z_1_R_LIBELLES_UNITES_12">#REF!</definedName>
    <definedName name="P_Z_1_R_LIBELLES_UNITES_13" localSheetId="5">#REF!</definedName>
    <definedName name="P_Z_1_R_LIBELLES_UNITES_13" localSheetId="11">#REF!</definedName>
    <definedName name="P_Z_1_R_LIBELLES_UNITES_13">#REF!</definedName>
    <definedName name="P_Z_1_R_LIBELLES_UNITES_14" localSheetId="5">#REF!</definedName>
    <definedName name="P_Z_1_R_LIBELLES_UNITES_14" localSheetId="11">#REF!</definedName>
    <definedName name="P_Z_1_R_LIBELLES_UNITES_14">#REF!</definedName>
    <definedName name="P_Z_1_R_LIBELLES_UNITES_15" localSheetId="5">#REF!</definedName>
    <definedName name="P_Z_1_R_LIBELLES_UNITES_15" localSheetId="11">#REF!</definedName>
    <definedName name="P_Z_1_R_LIBELLES_UNITES_15">#REF!</definedName>
    <definedName name="P_Z_1_R_LIBELLES_UNITES_16" localSheetId="5">#REF!</definedName>
    <definedName name="P_Z_1_R_LIBELLES_UNITES_16" localSheetId="11">#REF!</definedName>
    <definedName name="P_Z_1_R_LIBELLES_UNITES_16">#REF!</definedName>
    <definedName name="P_Z_1_R_LIBELLES_UNITES_17" localSheetId="5">#REF!</definedName>
    <definedName name="P_Z_1_R_LIBELLES_UNITES_17" localSheetId="11">#REF!</definedName>
    <definedName name="P_Z_1_R_LIBELLES_UNITES_17">#REF!</definedName>
    <definedName name="P_Z_1_R_LIBELLES_UNITES_18" localSheetId="5">#REF!</definedName>
    <definedName name="P_Z_1_R_LIBELLES_UNITES_18" localSheetId="11">#REF!</definedName>
    <definedName name="P_Z_1_R_LIBELLES_UNITES_18">#REF!</definedName>
    <definedName name="P_Z_1_R_LIBELLES_UNITES_19" localSheetId="5">#REF!</definedName>
    <definedName name="P_Z_1_R_LIBELLES_UNITES_19" localSheetId="11">#REF!</definedName>
    <definedName name="P_Z_1_R_LIBELLES_UNITES_19">#REF!</definedName>
    <definedName name="P_Z_1_R_LIBELLES_UNITES_2" localSheetId="5">#REF!</definedName>
    <definedName name="P_Z_1_R_LIBELLES_UNITES_2" localSheetId="11">#REF!</definedName>
    <definedName name="P_Z_1_R_LIBELLES_UNITES_2">#REF!</definedName>
    <definedName name="P_Z_1_R_LIBELLES_UNITES_20" localSheetId="5">#REF!</definedName>
    <definedName name="P_Z_1_R_LIBELLES_UNITES_20" localSheetId="11">#REF!</definedName>
    <definedName name="P_Z_1_R_LIBELLES_UNITES_20">#REF!</definedName>
    <definedName name="P_Z_1_R_LIBELLES_UNITES_3" localSheetId="5">#REF!</definedName>
    <definedName name="P_Z_1_R_LIBELLES_UNITES_3" localSheetId="11">#REF!</definedName>
    <definedName name="P_Z_1_R_LIBELLES_UNITES_3">#REF!</definedName>
    <definedName name="P_Z_1_R_LIBELLES_UNITES_4" localSheetId="5">#REF!</definedName>
    <definedName name="P_Z_1_R_LIBELLES_UNITES_4" localSheetId="11">#REF!</definedName>
    <definedName name="P_Z_1_R_LIBELLES_UNITES_4">#REF!</definedName>
    <definedName name="P_Z_1_R_LIBELLES_UNITES_5" localSheetId="5">#REF!</definedName>
    <definedName name="P_Z_1_R_LIBELLES_UNITES_5" localSheetId="11">#REF!</definedName>
    <definedName name="P_Z_1_R_LIBELLES_UNITES_5">#REF!</definedName>
    <definedName name="P_Z_1_R_LIBELLES_UNITES_6" localSheetId="5">#REF!</definedName>
    <definedName name="P_Z_1_R_LIBELLES_UNITES_6" localSheetId="11">#REF!</definedName>
    <definedName name="P_Z_1_R_LIBELLES_UNITES_6">#REF!</definedName>
    <definedName name="P_Z_1_R_LIBELLES_UNITES_7" localSheetId="5">#REF!</definedName>
    <definedName name="P_Z_1_R_LIBELLES_UNITES_7" localSheetId="11">#REF!</definedName>
    <definedName name="P_Z_1_R_LIBELLES_UNITES_7">#REF!</definedName>
    <definedName name="P_Z_1_R_LIBELLES_UNITES_8" localSheetId="5">#REF!</definedName>
    <definedName name="P_Z_1_R_LIBELLES_UNITES_8" localSheetId="11">#REF!</definedName>
    <definedName name="P_Z_1_R_LIBELLES_UNITES_8">#REF!</definedName>
    <definedName name="P_Z_1_R_LIBELLES_UNITES_9" localSheetId="5">#REF!</definedName>
    <definedName name="P_Z_1_R_LIBELLES_UNITES_9" localSheetId="11">#REF!</definedName>
    <definedName name="P_Z_1_R_LIBELLES_UNITES_9">#REF!</definedName>
    <definedName name="P_Z_4_B_COLONNE_COMMENTAIRE" localSheetId="5">#REF!</definedName>
    <definedName name="P_Z_4_B_COLONNE_COMMENTAIRE" localSheetId="11">#REF!</definedName>
    <definedName name="P_Z_4_B_COLONNE_COMMENTAIRE">#REF!</definedName>
    <definedName name="P_Z_4_B_COLONNE_COMMENTAIRE_ACTIVE" localSheetId="5">#REF!</definedName>
    <definedName name="P_Z_4_B_COLONNE_COMMENTAIRE_ACTIVE" localSheetId="11">#REF!</definedName>
    <definedName name="P_Z_4_B_COLONNE_COMMENTAIRE_ACTIVE">#REF!</definedName>
    <definedName name="P_Z_4_B_COLONNE_COMMENTAIRE_INDICATION" localSheetId="5">#REF!</definedName>
    <definedName name="P_Z_4_B_COLONNE_COMMENTAIRE_INDICATION" localSheetId="11">#REF!</definedName>
    <definedName name="P_Z_4_B_COLONNE_COMMENTAIRE_INDICATION">#REF!</definedName>
    <definedName name="P_Z_4_B_COLONNE_COMMENTAIRE_OBLIGATOIRE" localSheetId="5">#REF!</definedName>
    <definedName name="P_Z_4_B_COLONNE_COMMENTAIRE_OBLIGATOIRE" localSheetId="11">#REF!</definedName>
    <definedName name="P_Z_4_B_COLONNE_COMMENTAIRE_OBLIGATOIRE">#REF!</definedName>
    <definedName name="P_Z_4_B_COLONNE_COMMENTAIRE_SI_LIBELLE_STANDARD" localSheetId="5">#REF!</definedName>
    <definedName name="P_Z_4_B_COLONNE_COMMENTAIRE_SI_LIBELLE_STANDARD" localSheetId="11">#REF!</definedName>
    <definedName name="P_Z_4_B_COLONNE_COMMENTAIRE_SI_LIBELLE_STANDARD">#REF!</definedName>
    <definedName name="P_Z_4_B_COLONNE_COUT" localSheetId="5">#REF!</definedName>
    <definedName name="P_Z_4_B_COLONNE_COUT" localSheetId="11">#REF!</definedName>
    <definedName name="P_Z_4_B_COLONNE_COUT">#REF!</definedName>
    <definedName name="P_Z_4_B_COLONNE_COUT_ELIGIBLE_LIBELLE_STANDARD" localSheetId="5">#REF!</definedName>
    <definedName name="P_Z_4_B_COLONNE_COUT_ELIGIBLE_LIBELLE_STANDARD" localSheetId="11">#REF!</definedName>
    <definedName name="P_Z_4_B_COLONNE_COUT_ELIGIBLE_LIBELLE_STANDARD">#REF!</definedName>
    <definedName name="P_Z_4_B_COLONNE_COUT_INDICATION" localSheetId="5">#REF!</definedName>
    <definedName name="P_Z_4_B_COLONNE_COUT_INDICATION" localSheetId="11">#REF!</definedName>
    <definedName name="P_Z_4_B_COLONNE_COUT_INDICATION">#REF!</definedName>
    <definedName name="P_Z_4_B_COLONNE_COUT_RAISONNABLE_LIBELLE_STANDARD" localSheetId="5">#REF!</definedName>
    <definedName name="P_Z_4_B_COLONNE_COUT_RAISONNABLE_LIBELLE_STANDARD" localSheetId="11">#REF!</definedName>
    <definedName name="P_Z_4_B_COLONNE_COUT_RAISONNABLE_LIBELLE_STANDARD">#REF!</definedName>
    <definedName name="P_Z_4_B_COLONNE_DESCRIPTION" localSheetId="5">#REF!</definedName>
    <definedName name="P_Z_4_B_COLONNE_DESCRIPTION" localSheetId="11">#REF!</definedName>
    <definedName name="P_Z_4_B_COLONNE_DESCRIPTION">#REF!</definedName>
    <definedName name="P_Z_4_B_COLONNE_DESCRIPTION_INDICATION" localSheetId="5">#REF!</definedName>
    <definedName name="P_Z_4_B_COLONNE_DESCRIPTION_INDICATION" localSheetId="11">#REF!</definedName>
    <definedName name="P_Z_4_B_COLONNE_DESCRIPTION_INDICATION">#REF!</definedName>
    <definedName name="P_Z_4_B_COLONNE_INTERVENANT" localSheetId="5">#REF!</definedName>
    <definedName name="P_Z_4_B_COLONNE_INTERVENANT" localSheetId="11">#REF!</definedName>
    <definedName name="P_Z_4_B_COLONNE_INTERVENANT">#REF!</definedName>
    <definedName name="P_Z_4_B_COLONNE_INTERVENANT_INDICATION" localSheetId="5">#REF!</definedName>
    <definedName name="P_Z_4_B_COLONNE_INTERVENANT_INDICATION" localSheetId="11">#REF!</definedName>
    <definedName name="P_Z_4_B_COLONNE_INTERVENANT_INDICATION">#REF!</definedName>
    <definedName name="P_Z_4_B_COLONNE_JUSTIFICATIF" localSheetId="5">#REF!</definedName>
    <definedName name="P_Z_4_B_COLONNE_JUSTIFICATIF" localSheetId="11">#REF!</definedName>
    <definedName name="P_Z_4_B_COLONNE_JUSTIFICATIF">#REF!</definedName>
    <definedName name="P_Z_4_B_COLONNE_JUSTIFICATIF_INDICATION" localSheetId="5">#REF!</definedName>
    <definedName name="P_Z_4_B_COLONNE_JUSTIFICATIF_INDICATION" localSheetId="11">#REF!</definedName>
    <definedName name="P_Z_4_B_COLONNE_JUSTIFICATIF_INDICATION">#REF!</definedName>
    <definedName name="P_Z_4_B_COLONNE_MOTIFS_INELIGIBILITE_LIBELLE_STANDARD" localSheetId="5">#REF!</definedName>
    <definedName name="P_Z_4_B_COLONNE_MOTIFS_INELIGIBILITE_LIBELLE_STANDARD" localSheetId="11">#REF!</definedName>
    <definedName name="P_Z_4_B_COLONNE_MOTIFS_INELIGIBILITE_LIBELLE_STANDARD">#REF!</definedName>
    <definedName name="P_Z_4_B_COLONNE_MT_ELIGIBLE_LIBELLE_STANDARD" localSheetId="5">#REF!</definedName>
    <definedName name="P_Z_4_B_COLONNE_MT_ELIGIBLE_LIBELLE_STANDARD" localSheetId="11">#REF!</definedName>
    <definedName name="P_Z_4_B_COLONNE_MT_ELIGIBLE_LIBELLE_STANDARD">#REF!</definedName>
    <definedName name="P_Z_4_B_COLONNE_MT_MAX_ACTIVE" localSheetId="5">#REF!</definedName>
    <definedName name="P_Z_4_B_COLONNE_MT_MAX_ACTIVE" localSheetId="11">#REF!</definedName>
    <definedName name="P_Z_4_B_COLONNE_MT_MAX_ACTIVE">#REF!</definedName>
    <definedName name="P_Z_4_B_COLONNE_MT_MAX_LIBELLE_STANDARD" localSheetId="5">#REF!</definedName>
    <definedName name="P_Z_4_B_COLONNE_MT_MAX_LIBELLE_STANDARD" localSheetId="11">#REF!</definedName>
    <definedName name="P_Z_4_B_COLONNE_MT_MAX_LIBELLE_STANDARD">#REF!</definedName>
    <definedName name="P_Z_4_B_COLONNE_MT_PRESENTE" localSheetId="5">#REF!</definedName>
    <definedName name="P_Z_4_B_COLONNE_MT_PRESENTE" localSheetId="11">#REF!</definedName>
    <definedName name="P_Z_4_B_COLONNE_MT_PRESENTE">#REF!</definedName>
    <definedName name="P_Z_4_B_COLONNE_MT_PRESENTE_INDICATION" localSheetId="5">#REF!</definedName>
    <definedName name="P_Z_4_B_COLONNE_MT_PRESENTE_INDICATION" localSheetId="11">#REF!</definedName>
    <definedName name="P_Z_4_B_COLONNE_MT_PRESENTE_INDICATION">#REF!</definedName>
    <definedName name="P_Z_4_B_COLONNE_MT_RAISONNABLE_LIBELLE_STANDARD" localSheetId="5">#REF!</definedName>
    <definedName name="P_Z_4_B_COLONNE_MT_RAISONNABLE_LIBELLE_STANDARD" localSheetId="11">#REF!</definedName>
    <definedName name="P_Z_4_B_COLONNE_MT_RAISONNABLE_LIBELLE_STANDARD">#REF!</definedName>
    <definedName name="P_Z_4_B_COLONNE_POSTE" localSheetId="5">#REF!</definedName>
    <definedName name="P_Z_4_B_COLONNE_POSTE" localSheetId="11">#REF!</definedName>
    <definedName name="P_Z_4_B_COLONNE_POSTE">#REF!</definedName>
    <definedName name="P_Z_4_B_COLONNE_POSTE_INDICATION" localSheetId="5">#REF!</definedName>
    <definedName name="P_Z_4_B_COLONNE_POSTE_INDICATION" localSheetId="11">#REF!</definedName>
    <definedName name="P_Z_4_B_COLONNE_POSTE_INDICATION">#REF!</definedName>
    <definedName name="P_Z_4_B_COLONNE_QUALIFICATION" localSheetId="5">#REF!</definedName>
    <definedName name="P_Z_4_B_COLONNE_QUALIFICATION" localSheetId="11">#REF!</definedName>
    <definedName name="P_Z_4_B_COLONNE_QUALIFICATION">#REF!</definedName>
    <definedName name="P_Z_4_B_COLONNE_QUALIFICATION_ACTIVE" localSheetId="5">#REF!</definedName>
    <definedName name="P_Z_4_B_COLONNE_QUALIFICATION_ACTIVE" localSheetId="11">#REF!</definedName>
    <definedName name="P_Z_4_B_COLONNE_QUALIFICATION_ACTIVE">#REF!</definedName>
    <definedName name="P_Z_4_B_COLONNE_QUALIFICATION_INDICATION" localSheetId="5">#REF!</definedName>
    <definedName name="P_Z_4_B_COLONNE_QUALIFICATION_INDICATION" localSheetId="11">#REF!</definedName>
    <definedName name="P_Z_4_B_COLONNE_QUALIFICATION_INDICATION">#REF!</definedName>
    <definedName name="P_Z_4_B_COLONNE_QUALIFICATION_OBLIGATOIRE" localSheetId="5">#REF!</definedName>
    <definedName name="P_Z_4_B_COLONNE_QUALIFICATION_OBLIGATOIRE" localSheetId="11">#REF!</definedName>
    <definedName name="P_Z_4_B_COLONNE_QUALIFICATION_OBLIGATOIRE">#REF!</definedName>
    <definedName name="P_Z_4_B_COLONNE_SOUS_OPERATION" localSheetId="5">#REF!</definedName>
    <definedName name="P_Z_4_B_COLONNE_SOUS_OPERATION" localSheetId="11">#REF!</definedName>
    <definedName name="P_Z_4_B_COLONNE_SOUS_OPERATION">#REF!</definedName>
    <definedName name="P_Z_4_B_COLONNE_SOUS_OPERATION_INDICATION" localSheetId="5">#REF!</definedName>
    <definedName name="P_Z_4_B_COLONNE_SOUS_OPERATION_INDICATION" localSheetId="11">#REF!</definedName>
    <definedName name="P_Z_4_B_COLONNE_SOUS_OPERATION_INDICATION">#REF!</definedName>
    <definedName name="P_Z_4_B_COLONNE_TEMPS_OPERATION" localSheetId="5">#REF!</definedName>
    <definedName name="P_Z_4_B_COLONNE_TEMPS_OPERATION" localSheetId="11">#REF!</definedName>
    <definedName name="P_Z_4_B_COLONNE_TEMPS_OPERATION">#REF!</definedName>
    <definedName name="P_Z_4_B_COLONNE_TEMPS_OPERATION_ELIGIBLE_LIBELLE_STANDARD" localSheetId="5">#REF!</definedName>
    <definedName name="P_Z_4_B_COLONNE_TEMPS_OPERATION_ELIGIBLE_LIBELLE_STANDARD" localSheetId="11">#REF!</definedName>
    <definedName name="P_Z_4_B_COLONNE_TEMPS_OPERATION_ELIGIBLE_LIBELLE_STANDARD">#REF!</definedName>
    <definedName name="P_Z_4_B_COLONNE_TEMPS_OPERATION_INDICATION" localSheetId="5">#REF!</definedName>
    <definedName name="P_Z_4_B_COLONNE_TEMPS_OPERATION_INDICATION" localSheetId="11">#REF!</definedName>
    <definedName name="P_Z_4_B_COLONNE_TEMPS_OPERATION_INDICATION">#REF!</definedName>
    <definedName name="P_Z_4_B_COLONNE_TEMPS_OPERATION_RAISONNABLE_LIBELLE_STANDARD" localSheetId="5">#REF!</definedName>
    <definedName name="P_Z_4_B_COLONNE_TEMPS_OPERATION_RAISONNABLE_LIBELLE_STANDARD" localSheetId="11">#REF!</definedName>
    <definedName name="P_Z_4_B_COLONNE_TEMPS_OPERATION_RAISONNABLE_LIBELLE_STANDARD">#REF!</definedName>
    <definedName name="P_Z_4_B_COLONNE_TEMPS_PERIODE" localSheetId="5">#REF!</definedName>
    <definedName name="P_Z_4_B_COLONNE_TEMPS_PERIODE" localSheetId="11">#REF!</definedName>
    <definedName name="P_Z_4_B_COLONNE_TEMPS_PERIODE">#REF!</definedName>
    <definedName name="P_Z_4_B_COLONNE_TEMPS_PERIODE_ELIGIBLE_LIBELLE_STANDARD" localSheetId="5">#REF!</definedName>
    <definedName name="P_Z_4_B_COLONNE_TEMPS_PERIODE_ELIGIBLE_LIBELLE_STANDARD" localSheetId="11">#REF!</definedName>
    <definedName name="P_Z_4_B_COLONNE_TEMPS_PERIODE_ELIGIBLE_LIBELLE_STANDARD">#REF!</definedName>
    <definedName name="P_Z_4_B_COLONNE_TEMPS_PERIODE_INDICATION" localSheetId="5">#REF!</definedName>
    <definedName name="P_Z_4_B_COLONNE_TEMPS_PERIODE_INDICATION" localSheetId="11">#REF!</definedName>
    <definedName name="P_Z_4_B_COLONNE_TEMPS_PERIODE_INDICATION">#REF!</definedName>
    <definedName name="P_Z_4_B_COLONNE_TEMPS_PERIODE_RAISONNABLE_LIBELLE_STANDARD" localSheetId="5">#REF!</definedName>
    <definedName name="P_Z_4_B_COLONNE_TEMPS_PERIODE_RAISONNABLE_LIBELLE_STANDARD" localSheetId="11">#REF!</definedName>
    <definedName name="P_Z_4_B_COLONNE_TEMPS_PERIODE_RAISONNABLE_LIBELLE_STANDARD">#REF!</definedName>
    <definedName name="P_Z_4_B_COLONNE_UNITE" localSheetId="5">#REF!</definedName>
    <definedName name="P_Z_4_B_COLONNE_UNITE" localSheetId="11">#REF!</definedName>
    <definedName name="P_Z_4_B_COLONNE_UNITE">#REF!</definedName>
    <definedName name="P_Z_4_B_COLONNE_UNITE_ELIGIBLE_LIBELLE_STANDARD" localSheetId="5">#REF!</definedName>
    <definedName name="P_Z_4_B_COLONNE_UNITE_ELIGIBLE_LIBELLE_STANDARD" localSheetId="11">#REF!</definedName>
    <definedName name="P_Z_4_B_COLONNE_UNITE_ELIGIBLE_LIBELLE_STANDARD">#REF!</definedName>
    <definedName name="P_Z_4_B_COLONNE_UNITE_INDICATION" localSheetId="5">#REF!</definedName>
    <definedName name="P_Z_4_B_COLONNE_UNITE_INDICATION" localSheetId="11">#REF!</definedName>
    <definedName name="P_Z_4_B_COLONNE_UNITE_INDICATION">#REF!</definedName>
    <definedName name="P_Z_4_B_EXEMPLE_UTILISATION" localSheetId="5">#REF!</definedName>
    <definedName name="P_Z_4_B_EXEMPLE_UTILISATION" localSheetId="11">#REF!</definedName>
    <definedName name="P_Z_4_B_EXEMPLE_UTILISATION">#REF!</definedName>
    <definedName name="P_Z_4_B_INTITULE_DEPENSES_REMUNERATION_STANDARD" localSheetId="5">#REF!</definedName>
    <definedName name="P_Z_4_B_INTITULE_DEPENSES_REMUNERATION_STANDARD" localSheetId="11">#REF!</definedName>
    <definedName name="P_Z_4_B_INTITULE_DEPENSES_REMUNERATION_STANDARD">#REF!</definedName>
    <definedName name="P_Z_4_B_UFD" localSheetId="5">#REF!</definedName>
    <definedName name="P_Z_4_B_UFD" localSheetId="11">#REF!</definedName>
    <definedName name="P_Z_4_B_UFD">#REF!</definedName>
    <definedName name="P_Z_4_B_ULD" localSheetId="5">#REF!</definedName>
    <definedName name="P_Z_4_B_ULD" localSheetId="11">#REF!</definedName>
    <definedName name="P_Z_4_B_ULD">#REF!</definedName>
    <definedName name="P_Z_4_B_UTILISATION_FILTRE_POSTES" localSheetId="5">#REF!</definedName>
    <definedName name="P_Z_4_B_UTILISATION_FILTRE_POSTES" localSheetId="11">#REF!</definedName>
    <definedName name="P_Z_4_B_UTILISATION_FILTRE_POSTES">#REF!</definedName>
    <definedName name="P_Z_4_B_UTILISATION_FILTRE_SOUS_OPERATIONS" localSheetId="5">#REF!</definedName>
    <definedName name="P_Z_4_B_UTILISATION_FILTRE_SOUS_OPERATIONS" localSheetId="11">#REF!</definedName>
    <definedName name="P_Z_4_B_UTILISATION_FILTRE_SOUS_OPERATIONS">#REF!</definedName>
    <definedName name="P_Z_4_B_UTILISATION_FILTRE_UNITES" localSheetId="5">#REF!</definedName>
    <definedName name="P_Z_4_B_UTILISATION_FILTRE_UNITES" localSheetId="11">#REF!</definedName>
    <definedName name="P_Z_4_B_UTILISATION_FILTRE_UNITES">#REF!</definedName>
    <definedName name="P_Z_4_N_COLONNE_COMMENTAIRE_INDICATION_SPECIFIQUE" localSheetId="5">#REF!</definedName>
    <definedName name="P_Z_4_N_COLONNE_COMMENTAIRE_INDICATION_SPECIFIQUE" localSheetId="11">#REF!</definedName>
    <definedName name="P_Z_4_N_COLONNE_COMMENTAIRE_INDICATION_SPECIFIQUE">#REF!</definedName>
    <definedName name="P_Z_4_N_COLONNE_COMMENTAIRE_INDICATION_STANDARD" localSheetId="5">#REF!</definedName>
    <definedName name="P_Z_4_N_COLONNE_COMMENTAIRE_INDICATION_STANDARD" localSheetId="11">#REF!</definedName>
    <definedName name="P_Z_4_N_COLONNE_COMMENTAIRE_INDICATION_STANDARD">#REF!</definedName>
    <definedName name="P_Z_4_N_COLONNE_COMMENTAIRE_SI_LIBELLE_DEFAUT" localSheetId="5">#REF!</definedName>
    <definedName name="P_Z_4_N_COLONNE_COMMENTAIRE_SI_LIBELLE_DEFAUT" localSheetId="11">#REF!</definedName>
    <definedName name="P_Z_4_N_COLONNE_COMMENTAIRE_SI_LIBELLE_DEFAUT">#REF!</definedName>
    <definedName name="P_Z_4_N_COLONNE_COMMENTAIRE_SI_LIBELLE_SPECIFIQUE" localSheetId="5">#REF!</definedName>
    <definedName name="P_Z_4_N_COLONNE_COMMENTAIRE_SI_LIBELLE_SPECIFIQUE" localSheetId="11">#REF!</definedName>
    <definedName name="P_Z_4_N_COLONNE_COMMENTAIRE_SI_LIBELLE_SPECIFIQUE">#REF!</definedName>
    <definedName name="P_Z_4_N_COLONNE_COMMENTAIRE_SPECIFIQUE" localSheetId="5">#REF!</definedName>
    <definedName name="P_Z_4_N_COLONNE_COMMENTAIRE_SPECIFIQUE" localSheetId="11">#REF!</definedName>
    <definedName name="P_Z_4_N_COLONNE_COMMENTAIRE_SPECIFIQUE">#REF!</definedName>
    <definedName name="P_Z_4_N_COLONNE_COMMENTAIRE_STANDARD" localSheetId="5">#REF!</definedName>
    <definedName name="P_Z_4_N_COLONNE_COMMENTAIRE_STANDARD" localSheetId="11">#REF!</definedName>
    <definedName name="P_Z_4_N_COLONNE_COMMENTAIRE_STANDARD">#REF!</definedName>
    <definedName name="P_Z_4_N_COLONNE_COUT_ELIGIBLE_LIBELLE_DEFAUT" localSheetId="5">#REF!</definedName>
    <definedName name="P_Z_4_N_COLONNE_COUT_ELIGIBLE_LIBELLE_DEFAUT" localSheetId="11">#REF!</definedName>
    <definedName name="P_Z_4_N_COLONNE_COUT_ELIGIBLE_LIBELLE_DEFAUT">#REF!</definedName>
    <definedName name="P_Z_4_N_COLONNE_COUT_ELIGIBLE_LIBELLE_SPECIFIQUE" localSheetId="5">#REF!</definedName>
    <definedName name="P_Z_4_N_COLONNE_COUT_ELIGIBLE_LIBELLE_SPECIFIQUE" localSheetId="11">#REF!</definedName>
    <definedName name="P_Z_4_N_COLONNE_COUT_ELIGIBLE_LIBELLE_SPECIFIQUE">#REF!</definedName>
    <definedName name="P_Z_4_N_COLONNE_COUT_INDICATION_SPECIFIQUE" localSheetId="5">#REF!</definedName>
    <definedName name="P_Z_4_N_COLONNE_COUT_INDICATION_SPECIFIQUE" localSheetId="11">#REF!</definedName>
    <definedName name="P_Z_4_N_COLONNE_COUT_INDICATION_SPECIFIQUE">#REF!</definedName>
    <definedName name="P_Z_4_N_COLONNE_COUT_INDICATION_STANDARD" localSheetId="5">#REF!</definedName>
    <definedName name="P_Z_4_N_COLONNE_COUT_INDICATION_STANDARD" localSheetId="11">#REF!</definedName>
    <definedName name="P_Z_4_N_COLONNE_COUT_INDICATION_STANDARD">#REF!</definedName>
    <definedName name="P_Z_4_N_COLONNE_COUT_RAISONNABLE_LIBELLE_DEFAUT" localSheetId="5">#REF!</definedName>
    <definedName name="P_Z_4_N_COLONNE_COUT_RAISONNABLE_LIBELLE_DEFAUT" localSheetId="11">#REF!</definedName>
    <definedName name="P_Z_4_N_COLONNE_COUT_RAISONNABLE_LIBELLE_DEFAUT">#REF!</definedName>
    <definedName name="P_Z_4_N_COLONNE_COUT_RAISONNABLE_LIBELLE_SPECIFIQUE" localSheetId="5">#REF!</definedName>
    <definedName name="P_Z_4_N_COLONNE_COUT_RAISONNABLE_LIBELLE_SPECIFIQUE" localSheetId="11">#REF!</definedName>
    <definedName name="P_Z_4_N_COLONNE_COUT_RAISONNABLE_LIBELLE_SPECIFIQUE">#REF!</definedName>
    <definedName name="P_Z_4_N_COLONNE_COUT_SPECIFIQUE" localSheetId="5">#REF!</definedName>
    <definedName name="P_Z_4_N_COLONNE_COUT_SPECIFIQUE" localSheetId="11">#REF!</definedName>
    <definedName name="P_Z_4_N_COLONNE_COUT_SPECIFIQUE">#REF!</definedName>
    <definedName name="P_Z_4_N_COLONNE_COUT_STANDARD" localSheetId="5">#REF!</definedName>
    <definedName name="P_Z_4_N_COLONNE_COUT_STANDARD" localSheetId="11">#REF!</definedName>
    <definedName name="P_Z_4_N_COLONNE_COUT_STANDARD">#REF!</definedName>
    <definedName name="P_Z_4_N_COLONNE_DESCRIPTION_INDICATION_SPECIFIQUE" localSheetId="5">#REF!</definedName>
    <definedName name="P_Z_4_N_COLONNE_DESCRIPTION_INDICATION_SPECIFIQUE" localSheetId="11">#REF!</definedName>
    <definedName name="P_Z_4_N_COLONNE_DESCRIPTION_INDICATION_SPECIFIQUE">#REF!</definedName>
    <definedName name="P_Z_4_N_COLONNE_DESCRIPTION_INDICATION_STANDARD" localSheetId="5">#REF!</definedName>
    <definedName name="P_Z_4_N_COLONNE_DESCRIPTION_INDICATION_STANDARD" localSheetId="11">#REF!</definedName>
    <definedName name="P_Z_4_N_COLONNE_DESCRIPTION_INDICATION_STANDARD">#REF!</definedName>
    <definedName name="P_Z_4_N_COLONNE_DESCRIPTION_SPECIFIQUE" localSheetId="5">#REF!</definedName>
    <definedName name="P_Z_4_N_COLONNE_DESCRIPTION_SPECIFIQUE" localSheetId="11">#REF!</definedName>
    <definedName name="P_Z_4_N_COLONNE_DESCRIPTION_SPECIFIQUE">#REF!</definedName>
    <definedName name="P_Z_4_N_COLONNE_DESCRIPTION_STANDARD" localSheetId="5">#REF!</definedName>
    <definedName name="P_Z_4_N_COLONNE_DESCRIPTION_STANDARD" localSheetId="11">#REF!</definedName>
    <definedName name="P_Z_4_N_COLONNE_DESCRIPTION_STANDARD">#REF!</definedName>
    <definedName name="P_Z_4_N_COLONNE_INTERVENANT_INDICATION_SPECIFIQUE" localSheetId="5">#REF!</definedName>
    <definedName name="P_Z_4_N_COLONNE_INTERVENANT_INDICATION_SPECIFIQUE" localSheetId="11">#REF!</definedName>
    <definedName name="P_Z_4_N_COLONNE_INTERVENANT_INDICATION_SPECIFIQUE">#REF!</definedName>
    <definedName name="P_Z_4_N_COLONNE_INTERVENANT_INDICATION_STANDARD" localSheetId="5">#REF!</definedName>
    <definedName name="P_Z_4_N_COLONNE_INTERVENANT_INDICATION_STANDARD" localSheetId="11">#REF!</definedName>
    <definedName name="P_Z_4_N_COLONNE_INTERVENANT_INDICATION_STANDARD">#REF!</definedName>
    <definedName name="P_Z_4_N_COLONNE_INTERVENANT_SPECIFIQUE" localSheetId="5">#REF!</definedName>
    <definedName name="P_Z_4_N_COLONNE_INTERVENANT_SPECIFIQUE" localSheetId="11">#REF!</definedName>
    <definedName name="P_Z_4_N_COLONNE_INTERVENANT_SPECIFIQUE">#REF!</definedName>
    <definedName name="P_Z_4_N_COLONNE_INTERVENANT_STANDARD" localSheetId="5">#REF!</definedName>
    <definedName name="P_Z_4_N_COLONNE_INTERVENANT_STANDARD" localSheetId="11">#REF!</definedName>
    <definedName name="P_Z_4_N_COLONNE_INTERVENANT_STANDARD">#REF!</definedName>
    <definedName name="P_Z_4_N_COLONNE_JUSTIFICATIF_INDICATION_SPECIFIQUE" localSheetId="5">#REF!</definedName>
    <definedName name="P_Z_4_N_COLONNE_JUSTIFICATIF_INDICATION_SPECIFIQUE" localSheetId="11">#REF!</definedName>
    <definedName name="P_Z_4_N_COLONNE_JUSTIFICATIF_INDICATION_SPECIFIQUE">#REF!</definedName>
    <definedName name="P_Z_4_N_COLONNE_JUSTIFICATIF_INDICATION_STANDARD" localSheetId="5">#REF!</definedName>
    <definedName name="P_Z_4_N_COLONNE_JUSTIFICATIF_INDICATION_STANDARD" localSheetId="11">#REF!</definedName>
    <definedName name="P_Z_4_N_COLONNE_JUSTIFICATIF_INDICATION_STANDARD">#REF!</definedName>
    <definedName name="P_Z_4_N_COLONNE_JUSTIFICATIF_SPECIFIQUE" localSheetId="5">#REF!</definedName>
    <definedName name="P_Z_4_N_COLONNE_JUSTIFICATIF_SPECIFIQUE" localSheetId="11">#REF!</definedName>
    <definedName name="P_Z_4_N_COLONNE_JUSTIFICATIF_SPECIFIQUE">#REF!</definedName>
    <definedName name="P_Z_4_N_COLONNE_JUSTIFICATIF_STANDARD" localSheetId="5">#REF!</definedName>
    <definedName name="P_Z_4_N_COLONNE_JUSTIFICATIF_STANDARD" localSheetId="11">#REF!</definedName>
    <definedName name="P_Z_4_N_COLONNE_JUSTIFICATIF_STANDARD">#REF!</definedName>
    <definedName name="P_Z_4_N_COLONNE_MOTIFS_INELIGIBILITE_LIBELLE_DEFAUT" localSheetId="5">#REF!</definedName>
    <definedName name="P_Z_4_N_COLONNE_MOTIFS_INELIGIBILITE_LIBELLE_DEFAUT" localSheetId="11">#REF!</definedName>
    <definedName name="P_Z_4_N_COLONNE_MOTIFS_INELIGIBILITE_LIBELLE_DEFAUT">#REF!</definedName>
    <definedName name="P_Z_4_N_COLONNE_MOTIFS_INELIGIBILITE_LIBELLE_SPECIFIQUE" localSheetId="5">#REF!</definedName>
    <definedName name="P_Z_4_N_COLONNE_MOTIFS_INELIGIBILITE_LIBELLE_SPECIFIQUE" localSheetId="11">#REF!</definedName>
    <definedName name="P_Z_4_N_COLONNE_MOTIFS_INELIGIBILITE_LIBELLE_SPECIFIQUE">#REF!</definedName>
    <definedName name="P_Z_4_N_COLONNE_MT_ELIGIBLE_LIBELLE_DEFAUT" localSheetId="5">#REF!</definedName>
    <definedName name="P_Z_4_N_COLONNE_MT_ELIGIBLE_LIBELLE_DEFAUT" localSheetId="11">#REF!</definedName>
    <definedName name="P_Z_4_N_COLONNE_MT_ELIGIBLE_LIBELLE_DEFAUT">#REF!</definedName>
    <definedName name="P_Z_4_N_COLONNE_MT_ELIGIBLE_LIBELLE_SPECIFIQUE" localSheetId="5">#REF!</definedName>
    <definedName name="P_Z_4_N_COLONNE_MT_ELIGIBLE_LIBELLE_SPECIFIQUE" localSheetId="11">#REF!</definedName>
    <definedName name="P_Z_4_N_COLONNE_MT_ELIGIBLE_LIBELLE_SPECIFIQUE">#REF!</definedName>
    <definedName name="P_Z_4_N_COLONNE_MT_MAX_LIBELLE_DEFAUT" localSheetId="5">#REF!</definedName>
    <definedName name="P_Z_4_N_COLONNE_MT_MAX_LIBELLE_DEFAUT" localSheetId="11">#REF!</definedName>
    <definedName name="P_Z_4_N_COLONNE_MT_MAX_LIBELLE_DEFAUT">#REF!</definedName>
    <definedName name="P_Z_4_N_COLONNE_MT_MAX_LIBELLE_SPECIFIQUE" localSheetId="5">#REF!</definedName>
    <definedName name="P_Z_4_N_COLONNE_MT_MAX_LIBELLE_SPECIFIQUE" localSheetId="11">#REF!</definedName>
    <definedName name="P_Z_4_N_COLONNE_MT_MAX_LIBELLE_SPECIFIQUE">#REF!</definedName>
    <definedName name="P_Z_4_N_COLONNE_MT_PRESENTE_INDICATION_SPECIFIQUE" localSheetId="5">#REF!</definedName>
    <definedName name="P_Z_4_N_COLONNE_MT_PRESENTE_INDICATION_SPECIFIQUE" localSheetId="11">#REF!</definedName>
    <definedName name="P_Z_4_N_COLONNE_MT_PRESENTE_INDICATION_SPECIFIQUE">#REF!</definedName>
    <definedName name="P_Z_4_N_COLONNE_MT_PRESENTE_INDICATION_STANDARD" localSheetId="5">#REF!</definedName>
    <definedName name="P_Z_4_N_COLONNE_MT_PRESENTE_INDICATION_STANDARD" localSheetId="11">#REF!</definedName>
    <definedName name="P_Z_4_N_COLONNE_MT_PRESENTE_INDICATION_STANDARD">#REF!</definedName>
    <definedName name="P_Z_4_N_COLONNE_MT_PRESENTE_SPECIFIQUE" localSheetId="5">#REF!</definedName>
    <definedName name="P_Z_4_N_COLONNE_MT_PRESENTE_SPECIFIQUE" localSheetId="11">#REF!</definedName>
    <definedName name="P_Z_4_N_COLONNE_MT_PRESENTE_SPECIFIQUE">#REF!</definedName>
    <definedName name="P_Z_4_N_COLONNE_MT_PRESENTE_STANDARD" localSheetId="5">#REF!</definedName>
    <definedName name="P_Z_4_N_COLONNE_MT_PRESENTE_STANDARD" localSheetId="11">#REF!</definedName>
    <definedName name="P_Z_4_N_COLONNE_MT_PRESENTE_STANDARD">#REF!</definedName>
    <definedName name="P_Z_4_N_COLONNE_MT_RAISONNABLE_LIBELLE_DEFAUT" localSheetId="5">#REF!</definedName>
    <definedName name="P_Z_4_N_COLONNE_MT_RAISONNABLE_LIBELLE_DEFAUT" localSheetId="11">#REF!</definedName>
    <definedName name="P_Z_4_N_COLONNE_MT_RAISONNABLE_LIBELLE_DEFAUT">#REF!</definedName>
    <definedName name="P_Z_4_N_COLONNE_MT_RAISONNABLE_LIBELLE_SPECIFIQUE" localSheetId="5">#REF!</definedName>
    <definedName name="P_Z_4_N_COLONNE_MT_RAISONNABLE_LIBELLE_SPECIFIQUE" localSheetId="11">#REF!</definedName>
    <definedName name="P_Z_4_N_COLONNE_MT_RAISONNABLE_LIBELLE_SPECIFIQUE">#REF!</definedName>
    <definedName name="P_Z_4_N_COLONNE_POSTE_INDICATION_SPECIFIQUE" localSheetId="5">#REF!</definedName>
    <definedName name="P_Z_4_N_COLONNE_POSTE_INDICATION_SPECIFIQUE" localSheetId="11">#REF!</definedName>
    <definedName name="P_Z_4_N_COLONNE_POSTE_INDICATION_SPECIFIQUE">#REF!</definedName>
    <definedName name="P_Z_4_N_COLONNE_POSTE_INDICATION_STANDARD" localSheetId="5">#REF!</definedName>
    <definedName name="P_Z_4_N_COLONNE_POSTE_INDICATION_STANDARD" localSheetId="11">#REF!</definedName>
    <definedName name="P_Z_4_N_COLONNE_POSTE_INDICATION_STANDARD">#REF!</definedName>
    <definedName name="P_Z_4_N_COLONNE_POSTE_SPECIFIQUE" localSheetId="5">#REF!</definedName>
    <definedName name="P_Z_4_N_COLONNE_POSTE_SPECIFIQUE" localSheetId="11">#REF!</definedName>
    <definedName name="P_Z_4_N_COLONNE_POSTE_SPECIFIQUE">#REF!</definedName>
    <definedName name="P_Z_4_N_COLONNE_POSTE_STANDARD" localSheetId="5">#REF!</definedName>
    <definedName name="P_Z_4_N_COLONNE_POSTE_STANDARD" localSheetId="11">#REF!</definedName>
    <definedName name="P_Z_4_N_COLONNE_POSTE_STANDARD">#REF!</definedName>
    <definedName name="P_Z_4_N_COLONNE_QUALIFICATION_INDICATION_SPECIFIQUE" localSheetId="5">#REF!</definedName>
    <definedName name="P_Z_4_N_COLONNE_QUALIFICATION_INDICATION_SPECIFIQUE" localSheetId="11">#REF!</definedName>
    <definedName name="P_Z_4_N_COLONNE_QUALIFICATION_INDICATION_SPECIFIQUE">#REF!</definedName>
    <definedName name="P_Z_4_N_COLONNE_QUALIFICATION_INDICATION_STANDARD" localSheetId="5">#REF!</definedName>
    <definedName name="P_Z_4_N_COLONNE_QUALIFICATION_INDICATION_STANDARD" localSheetId="11">#REF!</definedName>
    <definedName name="P_Z_4_N_COLONNE_QUALIFICATION_INDICATION_STANDARD">#REF!</definedName>
    <definedName name="P_Z_4_N_COLONNE_QUALIFICATION_SPECIFIQUE" localSheetId="5">#REF!</definedName>
    <definedName name="P_Z_4_N_COLONNE_QUALIFICATION_SPECIFIQUE" localSheetId="11">#REF!</definedName>
    <definedName name="P_Z_4_N_COLONNE_QUALIFICATION_SPECIFIQUE">#REF!</definedName>
    <definedName name="P_Z_4_N_COLONNE_QUALIFICATION_STANDARD" localSheetId="5">#REF!</definedName>
    <definedName name="P_Z_4_N_COLONNE_QUALIFICATION_STANDARD" localSheetId="11">#REF!</definedName>
    <definedName name="P_Z_4_N_COLONNE_QUALIFICATION_STANDARD">#REF!</definedName>
    <definedName name="P_Z_4_N_COLONNE_SOUS_OPERATION_INDICATION_SPECIFIQUE" localSheetId="5">#REF!</definedName>
    <definedName name="P_Z_4_N_COLONNE_SOUS_OPERATION_INDICATION_SPECIFIQUE" localSheetId="11">#REF!</definedName>
    <definedName name="P_Z_4_N_COLONNE_SOUS_OPERATION_INDICATION_SPECIFIQUE">#REF!</definedName>
    <definedName name="P_Z_4_N_COLONNE_SOUS_OPERATION_INDICATION_STANDARD" localSheetId="5">#REF!</definedName>
    <definedName name="P_Z_4_N_COLONNE_SOUS_OPERATION_INDICATION_STANDARD" localSheetId="11">#REF!</definedName>
    <definedName name="P_Z_4_N_COLONNE_SOUS_OPERATION_INDICATION_STANDARD">#REF!</definedName>
    <definedName name="P_Z_4_N_COLONNE_SOUS_OPERATION_SPECIFIQUE" localSheetId="5">#REF!</definedName>
    <definedName name="P_Z_4_N_COLONNE_SOUS_OPERATION_SPECIFIQUE" localSheetId="11">#REF!</definedName>
    <definedName name="P_Z_4_N_COLONNE_SOUS_OPERATION_SPECIFIQUE">#REF!</definedName>
    <definedName name="P_Z_4_N_COLONNE_SOUS_OPERATION_STANDARD" localSheetId="5">#REF!</definedName>
    <definedName name="P_Z_4_N_COLONNE_SOUS_OPERATION_STANDARD" localSheetId="11">#REF!</definedName>
    <definedName name="P_Z_4_N_COLONNE_SOUS_OPERATION_STANDARD">#REF!</definedName>
    <definedName name="P_Z_4_N_COLONNE_TEMPS_OPERATION_ELIGIBLE_LIBELLE_DEFAUT" localSheetId="5">#REF!</definedName>
    <definedName name="P_Z_4_N_COLONNE_TEMPS_OPERATION_ELIGIBLE_LIBELLE_DEFAUT" localSheetId="11">#REF!</definedName>
    <definedName name="P_Z_4_N_COLONNE_TEMPS_OPERATION_ELIGIBLE_LIBELLE_DEFAUT">#REF!</definedName>
    <definedName name="P_Z_4_N_COLONNE_TEMPS_OPERATION_ELIGIBLE_LIBELLE_SPECIFIQUE" localSheetId="5">#REF!</definedName>
    <definedName name="P_Z_4_N_COLONNE_TEMPS_OPERATION_ELIGIBLE_LIBELLE_SPECIFIQUE" localSheetId="11">#REF!</definedName>
    <definedName name="P_Z_4_N_COLONNE_TEMPS_OPERATION_ELIGIBLE_LIBELLE_SPECIFIQUE">#REF!</definedName>
    <definedName name="P_Z_4_N_COLONNE_TEMPS_OPERATION_INDICATION_SPECIFIQUE" localSheetId="5">#REF!</definedName>
    <definedName name="P_Z_4_N_COLONNE_TEMPS_OPERATION_INDICATION_SPECIFIQUE" localSheetId="11">#REF!</definedName>
    <definedName name="P_Z_4_N_COLONNE_TEMPS_OPERATION_INDICATION_SPECIFIQUE">#REF!</definedName>
    <definedName name="P_Z_4_N_COLONNE_TEMPS_OPERATION_INDICATION_STANDARD" localSheetId="5">#REF!</definedName>
    <definedName name="P_Z_4_N_COLONNE_TEMPS_OPERATION_INDICATION_STANDARD" localSheetId="11">#REF!</definedName>
    <definedName name="P_Z_4_N_COLONNE_TEMPS_OPERATION_INDICATION_STANDARD">#REF!</definedName>
    <definedName name="P_Z_4_N_COLONNE_TEMPS_OPERATION_RAISONNABLE_LIBELLE_DEFAUT" localSheetId="5">#REF!</definedName>
    <definedName name="P_Z_4_N_COLONNE_TEMPS_OPERATION_RAISONNABLE_LIBELLE_DEFAUT" localSheetId="11">#REF!</definedName>
    <definedName name="P_Z_4_N_COLONNE_TEMPS_OPERATION_RAISONNABLE_LIBELLE_DEFAUT">#REF!</definedName>
    <definedName name="P_Z_4_N_COLONNE_TEMPS_OPERATION_RAISONNABLE_LIBELLE_SPECIFIQUE" localSheetId="5">#REF!</definedName>
    <definedName name="P_Z_4_N_COLONNE_TEMPS_OPERATION_RAISONNABLE_LIBELLE_SPECIFIQUE" localSheetId="11">#REF!</definedName>
    <definedName name="P_Z_4_N_COLONNE_TEMPS_OPERATION_RAISONNABLE_LIBELLE_SPECIFIQUE">#REF!</definedName>
    <definedName name="P_Z_4_N_COLONNE_TEMPS_OPERATION_SPECIFIQUE" localSheetId="5">#REF!</definedName>
    <definedName name="P_Z_4_N_COLONNE_TEMPS_OPERATION_SPECIFIQUE" localSheetId="11">#REF!</definedName>
    <definedName name="P_Z_4_N_COLONNE_TEMPS_OPERATION_SPECIFIQUE">#REF!</definedName>
    <definedName name="P_Z_4_N_COLONNE_TEMPS_OPERATION_STANDARD" localSheetId="5">#REF!</definedName>
    <definedName name="P_Z_4_N_COLONNE_TEMPS_OPERATION_STANDARD" localSheetId="11">#REF!</definedName>
    <definedName name="P_Z_4_N_COLONNE_TEMPS_OPERATION_STANDARD">#REF!</definedName>
    <definedName name="P_Z_4_N_COLONNE_TEMPS_PERIODE_ELIGIBLE_LIBELLE_DEFAUT" localSheetId="5">#REF!</definedName>
    <definedName name="P_Z_4_N_COLONNE_TEMPS_PERIODE_ELIGIBLE_LIBELLE_DEFAUT" localSheetId="11">#REF!</definedName>
    <definedName name="P_Z_4_N_COLONNE_TEMPS_PERIODE_ELIGIBLE_LIBELLE_DEFAUT">#REF!</definedName>
    <definedName name="P_Z_4_N_COLONNE_TEMPS_PERIODE_ELIGIBLE_LIBELLE_SPECIFIQUE" localSheetId="5">#REF!</definedName>
    <definedName name="P_Z_4_N_COLONNE_TEMPS_PERIODE_ELIGIBLE_LIBELLE_SPECIFIQUE" localSheetId="11">#REF!</definedName>
    <definedName name="P_Z_4_N_COLONNE_TEMPS_PERIODE_ELIGIBLE_LIBELLE_SPECIFIQUE">#REF!</definedName>
    <definedName name="P_Z_4_N_COLONNE_TEMPS_PERIODE_INDICATION_SPECIFIQUE" localSheetId="5">#REF!</definedName>
    <definedName name="P_Z_4_N_COLONNE_TEMPS_PERIODE_INDICATION_SPECIFIQUE" localSheetId="11">#REF!</definedName>
    <definedName name="P_Z_4_N_COLONNE_TEMPS_PERIODE_INDICATION_SPECIFIQUE">#REF!</definedName>
    <definedName name="P_Z_4_N_COLONNE_TEMPS_PERIODE_INDICATION_STANDARD" localSheetId="5">#REF!</definedName>
    <definedName name="P_Z_4_N_COLONNE_TEMPS_PERIODE_INDICATION_STANDARD" localSheetId="11">#REF!</definedName>
    <definedName name="P_Z_4_N_COLONNE_TEMPS_PERIODE_INDICATION_STANDARD">#REF!</definedName>
    <definedName name="P_Z_4_N_COLONNE_TEMPS_PERIODE_RAISONNABLE_LIBELLE_DEFAUT" localSheetId="5">#REF!</definedName>
    <definedName name="P_Z_4_N_COLONNE_TEMPS_PERIODE_RAISONNABLE_LIBELLE_DEFAUT" localSheetId="11">#REF!</definedName>
    <definedName name="P_Z_4_N_COLONNE_TEMPS_PERIODE_RAISONNABLE_LIBELLE_DEFAUT">#REF!</definedName>
    <definedName name="P_Z_4_N_COLONNE_TEMPS_PERIODE_RAISONNABLE_LIBELLE_SPECIFIQUE" localSheetId="5">#REF!</definedName>
    <definedName name="P_Z_4_N_COLONNE_TEMPS_PERIODE_RAISONNABLE_LIBELLE_SPECIFIQUE" localSheetId="11">#REF!</definedName>
    <definedName name="P_Z_4_N_COLONNE_TEMPS_PERIODE_RAISONNABLE_LIBELLE_SPECIFIQUE">#REF!</definedName>
    <definedName name="P_Z_4_N_COLONNE_TEMPS_PERIODE_SPECIFIQUE" localSheetId="5">#REF!</definedName>
    <definedName name="P_Z_4_N_COLONNE_TEMPS_PERIODE_SPECIFIQUE" localSheetId="11">#REF!</definedName>
    <definedName name="P_Z_4_N_COLONNE_TEMPS_PERIODE_SPECIFIQUE">#REF!</definedName>
    <definedName name="P_Z_4_N_COLONNE_TEMPS_PERIODE_STANDARD" localSheetId="5">#REF!</definedName>
    <definedName name="P_Z_4_N_COLONNE_TEMPS_PERIODE_STANDARD" localSheetId="11">#REF!</definedName>
    <definedName name="P_Z_4_N_COLONNE_TEMPS_PERIODE_STANDARD">#REF!</definedName>
    <definedName name="P_Z_4_N_COLONNE_UNITE_ELIGIBLE_LIBELLE_DEFAUT" localSheetId="5">#REF!</definedName>
    <definedName name="P_Z_4_N_COLONNE_UNITE_ELIGIBLE_LIBELLE_DEFAUT" localSheetId="11">#REF!</definedName>
    <definedName name="P_Z_4_N_COLONNE_UNITE_ELIGIBLE_LIBELLE_DEFAUT">#REF!</definedName>
    <definedName name="P_Z_4_N_COLONNE_UNITE_ELIGIBLE_LIBELLE_SPECIFIQUE" localSheetId="5">#REF!</definedName>
    <definedName name="P_Z_4_N_COLONNE_UNITE_ELIGIBLE_LIBELLE_SPECIFIQUE" localSheetId="11">#REF!</definedName>
    <definedName name="P_Z_4_N_COLONNE_UNITE_ELIGIBLE_LIBELLE_SPECIFIQUE">#REF!</definedName>
    <definedName name="P_Z_4_N_COLONNE_UNITE_INDICATION_SPECIFIQUE" localSheetId="5">#REF!</definedName>
    <definedName name="P_Z_4_N_COLONNE_UNITE_INDICATION_SPECIFIQUE" localSheetId="11">#REF!</definedName>
    <definedName name="P_Z_4_N_COLONNE_UNITE_INDICATION_SPECIFIQUE">#REF!</definedName>
    <definedName name="P_Z_4_N_COLONNE_UNITE_INDICATION_STANDARD" localSheetId="5">#REF!</definedName>
    <definedName name="P_Z_4_N_COLONNE_UNITE_INDICATION_STANDARD" localSheetId="11">#REF!</definedName>
    <definedName name="P_Z_4_N_COLONNE_UNITE_INDICATION_STANDARD">#REF!</definedName>
    <definedName name="P_Z_4_N_COLONNE_UNITE_SPECIFIQUE" localSheetId="5">#REF!</definedName>
    <definedName name="P_Z_4_N_COLONNE_UNITE_SPECIFIQUE" localSheetId="11">#REF!</definedName>
    <definedName name="P_Z_4_N_COLONNE_UNITE_SPECIFIQUE">#REF!</definedName>
    <definedName name="P_Z_4_N_COLONNE_UNITE_STANDARD" localSheetId="5">#REF!</definedName>
    <definedName name="P_Z_4_N_COLONNE_UNITE_STANDARD" localSheetId="11">#REF!</definedName>
    <definedName name="P_Z_4_N_COLONNE_UNITE_STANDARD">#REF!</definedName>
    <definedName name="P_Z_4_N_CONSIGNE_DEPENSES_REMUNERATION" localSheetId="5">#REF!</definedName>
    <definedName name="P_Z_4_N_CONSIGNE_DEPENSES_REMUNERATION" localSheetId="11">#REF!</definedName>
    <definedName name="P_Z_4_N_CONSIGNE_DEPENSES_REMUNERATION">#REF!</definedName>
    <definedName name="P_Z_4_N_EXEMPLE_COMMENTAIRE" localSheetId="5">#REF!</definedName>
    <definedName name="P_Z_4_N_EXEMPLE_COMMENTAIRE" localSheetId="11">#REF!</definedName>
    <definedName name="P_Z_4_N_EXEMPLE_COMMENTAIRE">#REF!</definedName>
    <definedName name="P_Z_4_N_EXEMPLE_COUT" localSheetId="5">#REF!</definedName>
    <definedName name="P_Z_4_N_EXEMPLE_COUT" localSheetId="11">#REF!</definedName>
    <definedName name="P_Z_4_N_EXEMPLE_COUT">#REF!</definedName>
    <definedName name="P_Z_4_N_EXEMPLE_DESCRIPTION" localSheetId="5">#REF!</definedName>
    <definedName name="P_Z_4_N_EXEMPLE_DESCRIPTION" localSheetId="11">#REF!</definedName>
    <definedName name="P_Z_4_N_EXEMPLE_DESCRIPTION">#REF!</definedName>
    <definedName name="P_Z_4_N_EXEMPLE_INTERVENANT" localSheetId="5">#REF!</definedName>
    <definedName name="P_Z_4_N_EXEMPLE_INTERVENANT" localSheetId="11">#REF!</definedName>
    <definedName name="P_Z_4_N_EXEMPLE_INTERVENANT">#REF!</definedName>
    <definedName name="P_Z_4_N_EXEMPLE_JUSTIFICATIF" localSheetId="5">#REF!</definedName>
    <definedName name="P_Z_4_N_EXEMPLE_JUSTIFICATIF" localSheetId="11">#REF!</definedName>
    <definedName name="P_Z_4_N_EXEMPLE_JUSTIFICATIF">#REF!</definedName>
    <definedName name="P_Z_4_N_EXEMPLE_MT_PRESENTE" localSheetId="5">#REF!</definedName>
    <definedName name="P_Z_4_N_EXEMPLE_MT_PRESENTE" localSheetId="11">#REF!</definedName>
    <definedName name="P_Z_4_N_EXEMPLE_MT_PRESENTE">#REF!</definedName>
    <definedName name="P_Z_4_N_EXEMPLE_POSTE" localSheetId="5">#REF!</definedName>
    <definedName name="P_Z_4_N_EXEMPLE_POSTE" localSheetId="11">#REF!</definedName>
    <definedName name="P_Z_4_N_EXEMPLE_POSTE">#REF!</definedName>
    <definedName name="P_Z_4_N_EXEMPLE_QUALIFICATION" localSheetId="5">#REF!</definedName>
    <definedName name="P_Z_4_N_EXEMPLE_QUALIFICATION" localSheetId="11">#REF!</definedName>
    <definedName name="P_Z_4_N_EXEMPLE_QUALIFICATION">#REF!</definedName>
    <definedName name="P_Z_4_N_EXEMPLE_SOUS_OPERATION" localSheetId="5">#REF!</definedName>
    <definedName name="P_Z_4_N_EXEMPLE_SOUS_OPERATION" localSheetId="11">#REF!</definedName>
    <definedName name="P_Z_4_N_EXEMPLE_SOUS_OPERATION">#REF!</definedName>
    <definedName name="P_Z_4_N_EXEMPLE_TEMPS_OPERATION" localSheetId="5">#REF!</definedName>
    <definedName name="P_Z_4_N_EXEMPLE_TEMPS_OPERATION" localSheetId="11">#REF!</definedName>
    <definedName name="P_Z_4_N_EXEMPLE_TEMPS_OPERATION">#REF!</definedName>
    <definedName name="P_Z_4_N_EXEMPLE_TEMPS_PERIODE" localSheetId="5">#REF!</definedName>
    <definedName name="P_Z_4_N_EXEMPLE_TEMPS_PERIODE" localSheetId="11">#REF!</definedName>
    <definedName name="P_Z_4_N_EXEMPLE_TEMPS_PERIODE">#REF!</definedName>
    <definedName name="P_Z_4_N_EXEMPLE_UNITE" localSheetId="5">#REF!</definedName>
    <definedName name="P_Z_4_N_EXEMPLE_UNITE" localSheetId="11">#REF!</definedName>
    <definedName name="P_Z_4_N_EXEMPLE_UNITE">#REF!</definedName>
    <definedName name="P_Z_4_N_INTITULE_DEPENSES_REMUNERATION_DEFAUT" localSheetId="5">#REF!</definedName>
    <definedName name="P_Z_4_N_INTITULE_DEPENSES_REMUNERATION_DEFAUT" localSheetId="11">#REF!</definedName>
    <definedName name="P_Z_4_N_INTITULE_DEPENSES_REMUNERATION_DEFAUT">#REF!</definedName>
    <definedName name="P_Z_4_N_INTITULE_DEPENSES_REMUNERATION_STANDARD" localSheetId="5">#REF!</definedName>
    <definedName name="P_Z_4_N_INTITULE_DEPENSES_REMUNERATION_STANDARD" localSheetId="11">#REF!</definedName>
    <definedName name="P_Z_4_N_INTITULE_DEPENSES_REMUNERATION_STANDARD">#REF!</definedName>
    <definedName name="P_Z_4_R_LIBELLES_DESCRIPTIONS" localSheetId="5">#REF!</definedName>
    <definedName name="P_Z_4_R_LIBELLES_DESCRIPTIONS" localSheetId="11">#REF!</definedName>
    <definedName name="P_Z_4_R_LIBELLES_DESCRIPTIONS">#REF!</definedName>
    <definedName name="P_Z_4_R_LIBELLES_DESCRIPTIONS_1" localSheetId="5">#REF!</definedName>
    <definedName name="P_Z_4_R_LIBELLES_DESCRIPTIONS_1" localSheetId="11">#REF!</definedName>
    <definedName name="P_Z_4_R_LIBELLES_DESCRIPTIONS_1">#REF!</definedName>
    <definedName name="P_Z_4_R_LIBELLES_DESCRIPTIONS_10" localSheetId="5">#REF!</definedName>
    <definedName name="P_Z_4_R_LIBELLES_DESCRIPTIONS_10" localSheetId="11">#REF!</definedName>
    <definedName name="P_Z_4_R_LIBELLES_DESCRIPTIONS_10">#REF!</definedName>
    <definedName name="P_Z_4_R_LIBELLES_DESCRIPTIONS_11" localSheetId="5">#REF!</definedName>
    <definedName name="P_Z_4_R_LIBELLES_DESCRIPTIONS_11" localSheetId="11">#REF!</definedName>
    <definedName name="P_Z_4_R_LIBELLES_DESCRIPTIONS_11">#REF!</definedName>
    <definedName name="P_Z_4_R_LIBELLES_DESCRIPTIONS_12" localSheetId="5">#REF!</definedName>
    <definedName name="P_Z_4_R_LIBELLES_DESCRIPTIONS_12" localSheetId="11">#REF!</definedName>
    <definedName name="P_Z_4_R_LIBELLES_DESCRIPTIONS_12">#REF!</definedName>
    <definedName name="P_Z_4_R_LIBELLES_DESCRIPTIONS_13" localSheetId="5">#REF!</definedName>
    <definedName name="P_Z_4_R_LIBELLES_DESCRIPTIONS_13" localSheetId="11">#REF!</definedName>
    <definedName name="P_Z_4_R_LIBELLES_DESCRIPTIONS_13">#REF!</definedName>
    <definedName name="P_Z_4_R_LIBELLES_DESCRIPTIONS_14" localSheetId="5">#REF!</definedName>
    <definedName name="P_Z_4_R_LIBELLES_DESCRIPTIONS_14" localSheetId="11">#REF!</definedName>
    <definedName name="P_Z_4_R_LIBELLES_DESCRIPTIONS_14">#REF!</definedName>
    <definedName name="P_Z_4_R_LIBELLES_DESCRIPTIONS_15" localSheetId="5">#REF!</definedName>
    <definedName name="P_Z_4_R_LIBELLES_DESCRIPTIONS_15" localSheetId="11">#REF!</definedName>
    <definedName name="P_Z_4_R_LIBELLES_DESCRIPTIONS_15">#REF!</definedName>
    <definedName name="P_Z_4_R_LIBELLES_DESCRIPTIONS_16" localSheetId="5">#REF!</definedName>
    <definedName name="P_Z_4_R_LIBELLES_DESCRIPTIONS_16" localSheetId="11">#REF!</definedName>
    <definedName name="P_Z_4_R_LIBELLES_DESCRIPTIONS_16">#REF!</definedName>
    <definedName name="P_Z_4_R_LIBELLES_DESCRIPTIONS_17" localSheetId="5">#REF!</definedName>
    <definedName name="P_Z_4_R_LIBELLES_DESCRIPTIONS_17" localSheetId="11">#REF!</definedName>
    <definedName name="P_Z_4_R_LIBELLES_DESCRIPTIONS_17">#REF!</definedName>
    <definedName name="P_Z_4_R_LIBELLES_DESCRIPTIONS_18" localSheetId="5">#REF!</definedName>
    <definedName name="P_Z_4_R_LIBELLES_DESCRIPTIONS_18" localSheetId="11">#REF!</definedName>
    <definedName name="P_Z_4_R_LIBELLES_DESCRIPTIONS_18">#REF!</definedName>
    <definedName name="P_Z_4_R_LIBELLES_DESCRIPTIONS_19" localSheetId="5">#REF!</definedName>
    <definedName name="P_Z_4_R_LIBELLES_DESCRIPTIONS_19" localSheetId="11">#REF!</definedName>
    <definedName name="P_Z_4_R_LIBELLES_DESCRIPTIONS_19">#REF!</definedName>
    <definedName name="P_Z_4_R_LIBELLES_DESCRIPTIONS_2" localSheetId="5">#REF!</definedName>
    <definedName name="P_Z_4_R_LIBELLES_DESCRIPTIONS_2" localSheetId="11">#REF!</definedName>
    <definedName name="P_Z_4_R_LIBELLES_DESCRIPTIONS_2">#REF!</definedName>
    <definedName name="P_Z_4_R_LIBELLES_DESCRIPTIONS_20" localSheetId="5">#REF!</definedName>
    <definedName name="P_Z_4_R_LIBELLES_DESCRIPTIONS_20" localSheetId="11">#REF!</definedName>
    <definedName name="P_Z_4_R_LIBELLES_DESCRIPTIONS_20">#REF!</definedName>
    <definedName name="P_Z_4_R_LIBELLES_DESCRIPTIONS_3" localSheetId="5">#REF!</definedName>
    <definedName name="P_Z_4_R_LIBELLES_DESCRIPTIONS_3" localSheetId="11">#REF!</definedName>
    <definedName name="P_Z_4_R_LIBELLES_DESCRIPTIONS_3">#REF!</definedName>
    <definedName name="P_Z_4_R_LIBELLES_DESCRIPTIONS_4" localSheetId="5">#REF!</definedName>
    <definedName name="P_Z_4_R_LIBELLES_DESCRIPTIONS_4" localSheetId="11">#REF!</definedName>
    <definedName name="P_Z_4_R_LIBELLES_DESCRIPTIONS_4">#REF!</definedName>
    <definedName name="P_Z_4_R_LIBELLES_DESCRIPTIONS_5" localSheetId="5">#REF!</definedName>
    <definedName name="P_Z_4_R_LIBELLES_DESCRIPTIONS_5" localSheetId="11">#REF!</definedName>
    <definedName name="P_Z_4_R_LIBELLES_DESCRIPTIONS_5">#REF!</definedName>
    <definedName name="P_Z_4_R_LIBELLES_DESCRIPTIONS_6" localSheetId="5">#REF!</definedName>
    <definedName name="P_Z_4_R_LIBELLES_DESCRIPTIONS_6" localSheetId="11">#REF!</definedName>
    <definedName name="P_Z_4_R_LIBELLES_DESCRIPTIONS_6">#REF!</definedName>
    <definedName name="P_Z_4_R_LIBELLES_DESCRIPTIONS_7" localSheetId="5">#REF!</definedName>
    <definedName name="P_Z_4_R_LIBELLES_DESCRIPTIONS_7" localSheetId="11">#REF!</definedName>
    <definedName name="P_Z_4_R_LIBELLES_DESCRIPTIONS_7">#REF!</definedName>
    <definedName name="P_Z_4_R_LIBELLES_DESCRIPTIONS_8" localSheetId="5">#REF!</definedName>
    <definedName name="P_Z_4_R_LIBELLES_DESCRIPTIONS_8" localSheetId="11">#REF!</definedName>
    <definedName name="P_Z_4_R_LIBELLES_DESCRIPTIONS_8">#REF!</definedName>
    <definedName name="P_Z_4_R_LIBELLES_DESCRIPTIONS_9" localSheetId="5">#REF!</definedName>
    <definedName name="P_Z_4_R_LIBELLES_DESCRIPTIONS_9" localSheetId="11">#REF!</definedName>
    <definedName name="P_Z_4_R_LIBELLES_DESCRIPTIONS_9">#REF!</definedName>
    <definedName name="P_Z_4_R_LIBELLES_POSTES" localSheetId="5">#REF!</definedName>
    <definedName name="P_Z_4_R_LIBELLES_POSTES" localSheetId="11">#REF!</definedName>
    <definedName name="P_Z_4_R_LIBELLES_POSTES">#REF!</definedName>
    <definedName name="P_Z_4_R_LIBELLES_POSTES_1" localSheetId="5">#REF!</definedName>
    <definedName name="P_Z_4_R_LIBELLES_POSTES_1" localSheetId="11">#REF!</definedName>
    <definedName name="P_Z_4_R_LIBELLES_POSTES_1">#REF!</definedName>
    <definedName name="P_Z_4_R_LIBELLES_POSTES_10" localSheetId="5">#REF!</definedName>
    <definedName name="P_Z_4_R_LIBELLES_POSTES_10" localSheetId="11">#REF!</definedName>
    <definedName name="P_Z_4_R_LIBELLES_POSTES_10">#REF!</definedName>
    <definedName name="P_Z_4_R_LIBELLES_POSTES_11" localSheetId="5">#REF!</definedName>
    <definedName name="P_Z_4_R_LIBELLES_POSTES_11" localSheetId="11">#REF!</definedName>
    <definedName name="P_Z_4_R_LIBELLES_POSTES_11">#REF!</definedName>
    <definedName name="P_Z_4_R_LIBELLES_POSTES_12" localSheetId="5">#REF!</definedName>
    <definedName name="P_Z_4_R_LIBELLES_POSTES_12" localSheetId="11">#REF!</definedName>
    <definedName name="P_Z_4_R_LIBELLES_POSTES_12">#REF!</definedName>
    <definedName name="P_Z_4_R_LIBELLES_POSTES_13" localSheetId="5">#REF!</definedName>
    <definedName name="P_Z_4_R_LIBELLES_POSTES_13" localSheetId="11">#REF!</definedName>
    <definedName name="P_Z_4_R_LIBELLES_POSTES_13">#REF!</definedName>
    <definedName name="P_Z_4_R_LIBELLES_POSTES_14" localSheetId="5">#REF!</definedName>
    <definedName name="P_Z_4_R_LIBELLES_POSTES_14" localSheetId="11">#REF!</definedName>
    <definedName name="P_Z_4_R_LIBELLES_POSTES_14">#REF!</definedName>
    <definedName name="P_Z_4_R_LIBELLES_POSTES_15" localSheetId="5">#REF!</definedName>
    <definedName name="P_Z_4_R_LIBELLES_POSTES_15" localSheetId="11">#REF!</definedName>
    <definedName name="P_Z_4_R_LIBELLES_POSTES_15">#REF!</definedName>
    <definedName name="P_Z_4_R_LIBELLES_POSTES_16" localSheetId="5">#REF!</definedName>
    <definedName name="P_Z_4_R_LIBELLES_POSTES_16" localSheetId="11">#REF!</definedName>
    <definedName name="P_Z_4_R_LIBELLES_POSTES_16">#REF!</definedName>
    <definedName name="P_Z_4_R_LIBELLES_POSTES_17" localSheetId="5">#REF!</definedName>
    <definedName name="P_Z_4_R_LIBELLES_POSTES_17" localSheetId="11">#REF!</definedName>
    <definedName name="P_Z_4_R_LIBELLES_POSTES_17">#REF!</definedName>
    <definedName name="P_Z_4_R_LIBELLES_POSTES_18" localSheetId="5">#REF!</definedName>
    <definedName name="P_Z_4_R_LIBELLES_POSTES_18" localSheetId="11">#REF!</definedName>
    <definedName name="P_Z_4_R_LIBELLES_POSTES_18">#REF!</definedName>
    <definedName name="P_Z_4_R_LIBELLES_POSTES_19" localSheetId="5">#REF!</definedName>
    <definedName name="P_Z_4_R_LIBELLES_POSTES_19" localSheetId="11">#REF!</definedName>
    <definedName name="P_Z_4_R_LIBELLES_POSTES_19">#REF!</definedName>
    <definedName name="P_Z_4_R_LIBELLES_POSTES_2" localSheetId="5">#REF!</definedName>
    <definedName name="P_Z_4_R_LIBELLES_POSTES_2" localSheetId="11">#REF!</definedName>
    <definedName name="P_Z_4_R_LIBELLES_POSTES_2">#REF!</definedName>
    <definedName name="P_Z_4_R_LIBELLES_POSTES_20" localSheetId="5">#REF!</definedName>
    <definedName name="P_Z_4_R_LIBELLES_POSTES_20" localSheetId="11">#REF!</definedName>
    <definedName name="P_Z_4_R_LIBELLES_POSTES_20">#REF!</definedName>
    <definedName name="P_Z_4_R_LIBELLES_POSTES_3" localSheetId="5">#REF!</definedName>
    <definedName name="P_Z_4_R_LIBELLES_POSTES_3" localSheetId="11">#REF!</definedName>
    <definedName name="P_Z_4_R_LIBELLES_POSTES_3">#REF!</definedName>
    <definedName name="P_Z_4_R_LIBELLES_POSTES_4" localSheetId="5">#REF!</definedName>
    <definedName name="P_Z_4_R_LIBELLES_POSTES_4" localSheetId="11">#REF!</definedName>
    <definedName name="P_Z_4_R_LIBELLES_POSTES_4">#REF!</definedName>
    <definedName name="P_Z_4_R_LIBELLES_POSTES_5" localSheetId="5">#REF!</definedName>
    <definedName name="P_Z_4_R_LIBELLES_POSTES_5" localSheetId="11">#REF!</definedName>
    <definedName name="P_Z_4_R_LIBELLES_POSTES_5">#REF!</definedName>
    <definedName name="P_Z_4_R_LIBELLES_POSTES_6" localSheetId="5">#REF!</definedName>
    <definedName name="P_Z_4_R_LIBELLES_POSTES_6" localSheetId="11">#REF!</definedName>
    <definedName name="P_Z_4_R_LIBELLES_POSTES_6">#REF!</definedName>
    <definedName name="P_Z_4_R_LIBELLES_POSTES_7" localSheetId="5">#REF!</definedName>
    <definedName name="P_Z_4_R_LIBELLES_POSTES_7" localSheetId="11">#REF!</definedName>
    <definedName name="P_Z_4_R_LIBELLES_POSTES_7">#REF!</definedName>
    <definedName name="P_Z_4_R_LIBELLES_POSTES_8" localSheetId="5">#REF!</definedName>
    <definedName name="P_Z_4_R_LIBELLES_POSTES_8" localSheetId="11">#REF!</definedName>
    <definedName name="P_Z_4_R_LIBELLES_POSTES_8">#REF!</definedName>
    <definedName name="P_Z_4_R_LIBELLES_POSTES_9" localSheetId="5">#REF!</definedName>
    <definedName name="P_Z_4_R_LIBELLES_POSTES_9" localSheetId="11">#REF!</definedName>
    <definedName name="P_Z_4_R_LIBELLES_POSTES_9">#REF!</definedName>
    <definedName name="P_Z_4_R_LIBELLES_SOUS_OPERATIONS" localSheetId="5">#REF!</definedName>
    <definedName name="P_Z_4_R_LIBELLES_SOUS_OPERATIONS" localSheetId="11">#REF!</definedName>
    <definedName name="P_Z_4_R_LIBELLES_SOUS_OPERATIONS">#REF!</definedName>
    <definedName name="P_Z_4_R_LIBELLES_SOUS_OPERATIONS_1" localSheetId="5">#REF!</definedName>
    <definedName name="P_Z_4_R_LIBELLES_SOUS_OPERATIONS_1" localSheetId="11">#REF!</definedName>
    <definedName name="P_Z_4_R_LIBELLES_SOUS_OPERATIONS_1">#REF!</definedName>
    <definedName name="P_Z_4_R_LIBELLES_SOUS_OPERATIONS_10" localSheetId="5">#REF!</definedName>
    <definedName name="P_Z_4_R_LIBELLES_SOUS_OPERATIONS_10" localSheetId="11">#REF!</definedName>
    <definedName name="P_Z_4_R_LIBELLES_SOUS_OPERATIONS_10">#REF!</definedName>
    <definedName name="P_Z_4_R_LIBELLES_SOUS_OPERATIONS_11" localSheetId="5">#REF!</definedName>
    <definedName name="P_Z_4_R_LIBELLES_SOUS_OPERATIONS_11" localSheetId="11">#REF!</definedName>
    <definedName name="P_Z_4_R_LIBELLES_SOUS_OPERATIONS_11">#REF!</definedName>
    <definedName name="P_Z_4_R_LIBELLES_SOUS_OPERATIONS_12" localSheetId="5">#REF!</definedName>
    <definedName name="P_Z_4_R_LIBELLES_SOUS_OPERATIONS_12" localSheetId="11">#REF!</definedName>
    <definedName name="P_Z_4_R_LIBELLES_SOUS_OPERATIONS_12">#REF!</definedName>
    <definedName name="P_Z_4_R_LIBELLES_SOUS_OPERATIONS_13" localSheetId="5">#REF!</definedName>
    <definedName name="P_Z_4_R_LIBELLES_SOUS_OPERATIONS_13" localSheetId="11">#REF!</definedName>
    <definedName name="P_Z_4_R_LIBELLES_SOUS_OPERATIONS_13">#REF!</definedName>
    <definedName name="P_Z_4_R_LIBELLES_SOUS_OPERATIONS_14" localSheetId="5">#REF!</definedName>
    <definedName name="P_Z_4_R_LIBELLES_SOUS_OPERATIONS_14" localSheetId="11">#REF!</definedName>
    <definedName name="P_Z_4_R_LIBELLES_SOUS_OPERATIONS_14">#REF!</definedName>
    <definedName name="P_Z_4_R_LIBELLES_SOUS_OPERATIONS_15" localSheetId="5">#REF!</definedName>
    <definedName name="P_Z_4_R_LIBELLES_SOUS_OPERATIONS_15" localSheetId="11">#REF!</definedName>
    <definedName name="P_Z_4_R_LIBELLES_SOUS_OPERATIONS_15">#REF!</definedName>
    <definedName name="P_Z_4_R_LIBELLES_SOUS_OPERATIONS_16" localSheetId="5">#REF!</definedName>
    <definedName name="P_Z_4_R_LIBELLES_SOUS_OPERATIONS_16" localSheetId="11">#REF!</definedName>
    <definedName name="P_Z_4_R_LIBELLES_SOUS_OPERATIONS_16">#REF!</definedName>
    <definedName name="P_Z_4_R_LIBELLES_SOUS_OPERATIONS_17" localSheetId="5">#REF!</definedName>
    <definedName name="P_Z_4_R_LIBELLES_SOUS_OPERATIONS_17" localSheetId="11">#REF!</definedName>
    <definedName name="P_Z_4_R_LIBELLES_SOUS_OPERATIONS_17">#REF!</definedName>
    <definedName name="P_Z_4_R_LIBELLES_SOUS_OPERATIONS_18" localSheetId="5">#REF!</definedName>
    <definedName name="P_Z_4_R_LIBELLES_SOUS_OPERATIONS_18" localSheetId="11">#REF!</definedName>
    <definedName name="P_Z_4_R_LIBELLES_SOUS_OPERATIONS_18">#REF!</definedName>
    <definedName name="P_Z_4_R_LIBELLES_SOUS_OPERATIONS_19" localSheetId="5">#REF!</definedName>
    <definedName name="P_Z_4_R_LIBELLES_SOUS_OPERATIONS_19" localSheetId="11">#REF!</definedName>
    <definedName name="P_Z_4_R_LIBELLES_SOUS_OPERATIONS_19">#REF!</definedName>
    <definedName name="P_Z_4_R_LIBELLES_SOUS_OPERATIONS_2" localSheetId="5">#REF!</definedName>
    <definedName name="P_Z_4_R_LIBELLES_SOUS_OPERATIONS_2" localSheetId="11">#REF!</definedName>
    <definedName name="P_Z_4_R_LIBELLES_SOUS_OPERATIONS_2">#REF!</definedName>
    <definedName name="P_Z_4_R_LIBELLES_SOUS_OPERATIONS_20" localSheetId="5">#REF!</definedName>
    <definedName name="P_Z_4_R_LIBELLES_SOUS_OPERATIONS_20" localSheetId="11">#REF!</definedName>
    <definedName name="P_Z_4_R_LIBELLES_SOUS_OPERATIONS_20">#REF!</definedName>
    <definedName name="P_Z_4_R_LIBELLES_SOUS_OPERATIONS_3" localSheetId="5">#REF!</definedName>
    <definedName name="P_Z_4_R_LIBELLES_SOUS_OPERATIONS_3" localSheetId="11">#REF!</definedName>
    <definedName name="P_Z_4_R_LIBELLES_SOUS_OPERATIONS_3">#REF!</definedName>
    <definedName name="P_Z_4_R_LIBELLES_SOUS_OPERATIONS_4" localSheetId="5">#REF!</definedName>
    <definedName name="P_Z_4_R_LIBELLES_SOUS_OPERATIONS_4" localSheetId="11">#REF!</definedName>
    <definedName name="P_Z_4_R_LIBELLES_SOUS_OPERATIONS_4">#REF!</definedName>
    <definedName name="P_Z_4_R_LIBELLES_SOUS_OPERATIONS_5" localSheetId="5">#REF!</definedName>
    <definedName name="P_Z_4_R_LIBELLES_SOUS_OPERATIONS_5" localSheetId="11">#REF!</definedName>
    <definedName name="P_Z_4_R_LIBELLES_SOUS_OPERATIONS_5">#REF!</definedName>
    <definedName name="P_Z_4_R_LIBELLES_SOUS_OPERATIONS_6" localSheetId="5">#REF!</definedName>
    <definedName name="P_Z_4_R_LIBELLES_SOUS_OPERATIONS_6" localSheetId="11">#REF!</definedName>
    <definedName name="P_Z_4_R_LIBELLES_SOUS_OPERATIONS_6">#REF!</definedName>
    <definedName name="P_Z_4_R_LIBELLES_SOUS_OPERATIONS_7" localSheetId="5">#REF!</definedName>
    <definedName name="P_Z_4_R_LIBELLES_SOUS_OPERATIONS_7" localSheetId="11">#REF!</definedName>
    <definedName name="P_Z_4_R_LIBELLES_SOUS_OPERATIONS_7">#REF!</definedName>
    <definedName name="P_Z_4_R_LIBELLES_SOUS_OPERATIONS_8" localSheetId="5">#REF!</definedName>
    <definedName name="P_Z_4_R_LIBELLES_SOUS_OPERATIONS_8" localSheetId="11">#REF!</definedName>
    <definedName name="P_Z_4_R_LIBELLES_SOUS_OPERATIONS_8">#REF!</definedName>
    <definedName name="P_Z_4_R_LIBELLES_SOUS_OPERATIONS_9" localSheetId="5">#REF!</definedName>
    <definedName name="P_Z_4_R_LIBELLES_SOUS_OPERATIONS_9" localSheetId="11">#REF!</definedName>
    <definedName name="P_Z_4_R_LIBELLES_SOUS_OPERATIONS_9">#REF!</definedName>
    <definedName name="P_Z_4_R_LIBELLES_UNITES" localSheetId="5">#REF!</definedName>
    <definedName name="P_Z_4_R_LIBELLES_UNITES" localSheetId="11">#REF!</definedName>
    <definedName name="P_Z_4_R_LIBELLES_UNITES">#REF!</definedName>
    <definedName name="P_Z_4_R_LIBELLES_UNITES_1" localSheetId="5">#REF!</definedName>
    <definedName name="P_Z_4_R_LIBELLES_UNITES_1" localSheetId="11">#REF!</definedName>
    <definedName name="P_Z_4_R_LIBELLES_UNITES_1">#REF!</definedName>
    <definedName name="P_Z_4_R_LIBELLES_UNITES_10" localSheetId="5">#REF!</definedName>
    <definedName name="P_Z_4_R_LIBELLES_UNITES_10" localSheetId="11">#REF!</definedName>
    <definedName name="P_Z_4_R_LIBELLES_UNITES_10">#REF!</definedName>
    <definedName name="P_Z_4_R_LIBELLES_UNITES_11" localSheetId="5">#REF!</definedName>
    <definedName name="P_Z_4_R_LIBELLES_UNITES_11" localSheetId="11">#REF!</definedName>
    <definedName name="P_Z_4_R_LIBELLES_UNITES_11">#REF!</definedName>
    <definedName name="P_Z_4_R_LIBELLES_UNITES_12" localSheetId="5">#REF!</definedName>
    <definedName name="P_Z_4_R_LIBELLES_UNITES_12" localSheetId="11">#REF!</definedName>
    <definedName name="P_Z_4_R_LIBELLES_UNITES_12">#REF!</definedName>
    <definedName name="P_Z_4_R_LIBELLES_UNITES_13" localSheetId="5">#REF!</definedName>
    <definedName name="P_Z_4_R_LIBELLES_UNITES_13" localSheetId="11">#REF!</definedName>
    <definedName name="P_Z_4_R_LIBELLES_UNITES_13">#REF!</definedName>
    <definedName name="P_Z_4_R_LIBELLES_UNITES_14" localSheetId="5">#REF!</definedName>
    <definedName name="P_Z_4_R_LIBELLES_UNITES_14" localSheetId="11">#REF!</definedName>
    <definedName name="P_Z_4_R_LIBELLES_UNITES_14">#REF!</definedName>
    <definedName name="P_Z_4_R_LIBELLES_UNITES_15" localSheetId="5">#REF!</definedName>
    <definedName name="P_Z_4_R_LIBELLES_UNITES_15" localSheetId="11">#REF!</definedName>
    <definedName name="P_Z_4_R_LIBELLES_UNITES_15">#REF!</definedName>
    <definedName name="P_Z_4_R_LIBELLES_UNITES_16" localSheetId="5">#REF!</definedName>
    <definedName name="P_Z_4_R_LIBELLES_UNITES_16" localSheetId="11">#REF!</definedName>
    <definedName name="P_Z_4_R_LIBELLES_UNITES_16">#REF!</definedName>
    <definedName name="P_Z_4_R_LIBELLES_UNITES_17" localSheetId="5">#REF!</definedName>
    <definedName name="P_Z_4_R_LIBELLES_UNITES_17" localSheetId="11">#REF!</definedName>
    <definedName name="P_Z_4_R_LIBELLES_UNITES_17">#REF!</definedName>
    <definedName name="P_Z_4_R_LIBELLES_UNITES_18" localSheetId="5">#REF!</definedName>
    <definedName name="P_Z_4_R_LIBELLES_UNITES_18" localSheetId="11">#REF!</definedName>
    <definedName name="P_Z_4_R_LIBELLES_UNITES_18">#REF!</definedName>
    <definedName name="P_Z_4_R_LIBELLES_UNITES_19" localSheetId="5">#REF!</definedName>
    <definedName name="P_Z_4_R_LIBELLES_UNITES_19" localSheetId="11">#REF!</definedName>
    <definedName name="P_Z_4_R_LIBELLES_UNITES_19">#REF!</definedName>
    <definedName name="P_Z_4_R_LIBELLES_UNITES_2" localSheetId="5">#REF!</definedName>
    <definedName name="P_Z_4_R_LIBELLES_UNITES_2" localSheetId="11">#REF!</definedName>
    <definedName name="P_Z_4_R_LIBELLES_UNITES_2">#REF!</definedName>
    <definedName name="P_Z_4_R_LIBELLES_UNITES_20" localSheetId="5">#REF!</definedName>
    <definedName name="P_Z_4_R_LIBELLES_UNITES_20" localSheetId="11">#REF!</definedName>
    <definedName name="P_Z_4_R_LIBELLES_UNITES_20">#REF!</definedName>
    <definedName name="P_Z_4_R_LIBELLES_UNITES_3" localSheetId="5">#REF!</definedName>
    <definedName name="P_Z_4_R_LIBELLES_UNITES_3" localSheetId="11">#REF!</definedName>
    <definedName name="P_Z_4_R_LIBELLES_UNITES_3">#REF!</definedName>
    <definedName name="P_Z_4_R_LIBELLES_UNITES_4" localSheetId="5">#REF!</definedName>
    <definedName name="P_Z_4_R_LIBELLES_UNITES_4" localSheetId="11">#REF!</definedName>
    <definedName name="P_Z_4_R_LIBELLES_UNITES_4">#REF!</definedName>
    <definedName name="P_Z_4_R_LIBELLES_UNITES_5" localSheetId="5">#REF!</definedName>
    <definedName name="P_Z_4_R_LIBELLES_UNITES_5" localSheetId="11">#REF!</definedName>
    <definedName name="P_Z_4_R_LIBELLES_UNITES_5">#REF!</definedName>
    <definedName name="P_Z_4_R_LIBELLES_UNITES_6" localSheetId="5">#REF!</definedName>
    <definedName name="P_Z_4_R_LIBELLES_UNITES_6" localSheetId="11">#REF!</definedName>
    <definedName name="P_Z_4_R_LIBELLES_UNITES_6">#REF!</definedName>
    <definedName name="P_Z_4_R_LIBELLES_UNITES_7" localSheetId="5">#REF!</definedName>
    <definedName name="P_Z_4_R_LIBELLES_UNITES_7" localSheetId="11">#REF!</definedName>
    <definedName name="P_Z_4_R_LIBELLES_UNITES_7">#REF!</definedName>
    <definedName name="P_Z_4_R_LIBELLES_UNITES_8" localSheetId="5">#REF!</definedName>
    <definedName name="P_Z_4_R_LIBELLES_UNITES_8" localSheetId="11">#REF!</definedName>
    <definedName name="P_Z_4_R_LIBELLES_UNITES_8">#REF!</definedName>
    <definedName name="P_Z_4_R_LIBELLES_UNITES_9" localSheetId="5">#REF!</definedName>
    <definedName name="P_Z_4_R_LIBELLES_UNITES_9" localSheetId="11">#REF!</definedName>
    <definedName name="P_Z_4_R_LIBELLES_UNITES_9">#REF!</definedName>
    <definedName name="P_Z_8_B_COLONNE_BAREME" localSheetId="5">#REF!</definedName>
    <definedName name="P_Z_8_B_COLONNE_BAREME" localSheetId="11">#REF!</definedName>
    <definedName name="P_Z_8_B_COLONNE_BAREME">#REF!</definedName>
    <definedName name="P_Z_8_B_COLONNE_BAREME_INDICATION" localSheetId="5">#REF!</definedName>
    <definedName name="P_Z_8_B_COLONNE_BAREME_INDICATION" localSheetId="11">#REF!</definedName>
    <definedName name="P_Z_8_B_COLONNE_BAREME_INDICATION">#REF!</definedName>
    <definedName name="P_Z_8_B_COLONNE_COMMENTAIRE" localSheetId="5">#REF!</definedName>
    <definedName name="P_Z_8_B_COLONNE_COMMENTAIRE" localSheetId="11">#REF!</definedName>
    <definedName name="P_Z_8_B_COLONNE_COMMENTAIRE">#REF!</definedName>
    <definedName name="P_Z_8_B_COLONNE_COMMENTAIRE_ACTIVE" localSheetId="5">#REF!</definedName>
    <definedName name="P_Z_8_B_COLONNE_COMMENTAIRE_ACTIVE" localSheetId="11">#REF!</definedName>
    <definedName name="P_Z_8_B_COLONNE_COMMENTAIRE_ACTIVE">#REF!</definedName>
    <definedName name="P_Z_8_B_COLONNE_COMMENTAIRE_INDICATION" localSheetId="5">#REF!</definedName>
    <definedName name="P_Z_8_B_COLONNE_COMMENTAIRE_INDICATION" localSheetId="11">#REF!</definedName>
    <definedName name="P_Z_8_B_COLONNE_COMMENTAIRE_INDICATION">#REF!</definedName>
    <definedName name="P_Z_8_B_COLONNE_COMMENTAIRE_OBLIGATOIRE" localSheetId="5">#REF!</definedName>
    <definedName name="P_Z_8_B_COLONNE_COMMENTAIRE_OBLIGATOIRE" localSheetId="11">#REF!</definedName>
    <definedName name="P_Z_8_B_COLONNE_COMMENTAIRE_OBLIGATOIRE">#REF!</definedName>
    <definedName name="P_Z_8_B_COLONNE_COMMENTAIRE_SI_LIBELLE_STANDARD" localSheetId="5">#REF!</definedName>
    <definedName name="P_Z_8_B_COLONNE_COMMENTAIRE_SI_LIBELLE_STANDARD" localSheetId="11">#REF!</definedName>
    <definedName name="P_Z_8_B_COLONNE_COMMENTAIRE_SI_LIBELLE_STANDARD">#REF!</definedName>
    <definedName name="P_Z_8_B_COLONNE_DESCRIPTION" localSheetId="5">#REF!</definedName>
    <definedName name="P_Z_8_B_COLONNE_DESCRIPTION" localSheetId="11">#REF!</definedName>
    <definedName name="P_Z_8_B_COLONNE_DESCRIPTION">#REF!</definedName>
    <definedName name="P_Z_8_B_COLONNE_DESCRIPTION_INDICATION" localSheetId="5">#REF!</definedName>
    <definedName name="P_Z_8_B_COLONNE_DESCRIPTION_INDICATION" localSheetId="11">#REF!</definedName>
    <definedName name="P_Z_8_B_COLONNE_DESCRIPTION_INDICATION">#REF!</definedName>
    <definedName name="P_Z_8_B_COLONNE_JUSTIFICATIF" localSheetId="5">#REF!</definedName>
    <definedName name="P_Z_8_B_COLONNE_JUSTIFICATIF" localSheetId="11">#REF!</definedName>
    <definedName name="P_Z_8_B_COLONNE_JUSTIFICATIF">#REF!</definedName>
    <definedName name="P_Z_8_B_COLONNE_JUSTIFICATIF_ACTIVE" localSheetId="5">#REF!</definedName>
    <definedName name="P_Z_8_B_COLONNE_JUSTIFICATIF_ACTIVE" localSheetId="11">#REF!</definedName>
    <definedName name="P_Z_8_B_COLONNE_JUSTIFICATIF_ACTIVE">#REF!</definedName>
    <definedName name="P_Z_8_B_COLONNE_JUSTIFICATIF_INDICATION" localSheetId="5">#REF!</definedName>
    <definedName name="P_Z_8_B_COLONNE_JUSTIFICATIF_INDICATION" localSheetId="11">#REF!</definedName>
    <definedName name="P_Z_8_B_COLONNE_JUSTIFICATIF_INDICATION">#REF!</definedName>
    <definedName name="P_Z_8_B_COLONNE_JUSTIFICATIF_OBLIGATOIRE" localSheetId="5">#REF!</definedName>
    <definedName name="P_Z_8_B_COLONNE_JUSTIFICATIF_OBLIGATOIRE" localSheetId="11">#REF!</definedName>
    <definedName name="P_Z_8_B_COLONNE_JUSTIFICATIF_OBLIGATOIRE">#REF!</definedName>
    <definedName name="P_Z_8_B_COLONNE_MOTIFS_INELIGIBILITE_LIBELLE_STANDARD" localSheetId="5">#REF!</definedName>
    <definedName name="P_Z_8_B_COLONNE_MOTIFS_INELIGIBILITE_LIBELLE_STANDARD" localSheetId="11">#REF!</definedName>
    <definedName name="P_Z_8_B_COLONNE_MOTIFS_INELIGIBILITE_LIBELLE_STANDARD">#REF!</definedName>
    <definedName name="P_Z_8_B_COLONNE_MT_ELIGIBLE_LIBELLE_STANDARD" localSheetId="5">#REF!</definedName>
    <definedName name="P_Z_8_B_COLONNE_MT_ELIGIBLE_LIBELLE_STANDARD" localSheetId="11">#REF!</definedName>
    <definedName name="P_Z_8_B_COLONNE_MT_ELIGIBLE_LIBELLE_STANDARD">#REF!</definedName>
    <definedName name="P_Z_8_B_COLONNE_MT_MAX_ACTIVE" localSheetId="5">#REF!</definedName>
    <definedName name="P_Z_8_B_COLONNE_MT_MAX_ACTIVE" localSheetId="11">#REF!</definedName>
    <definedName name="P_Z_8_B_COLONNE_MT_MAX_ACTIVE">#REF!</definedName>
    <definedName name="P_Z_8_B_COLONNE_MT_MAX_LIBELLE_STANDARD" localSheetId="5">#REF!</definedName>
    <definedName name="P_Z_8_B_COLONNE_MT_MAX_LIBELLE_STANDARD" localSheetId="11">#REF!</definedName>
    <definedName name="P_Z_8_B_COLONNE_MT_MAX_LIBELLE_STANDARD">#REF!</definedName>
    <definedName name="P_Z_8_B_COLONNE_MT_PRESENTE" localSheetId="5">#REF!</definedName>
    <definedName name="P_Z_8_B_COLONNE_MT_PRESENTE" localSheetId="11">#REF!</definedName>
    <definedName name="P_Z_8_B_COLONNE_MT_PRESENTE">#REF!</definedName>
    <definedName name="P_Z_8_B_COLONNE_MT_PRESENTE_INDICATION" localSheetId="5">#REF!</definedName>
    <definedName name="P_Z_8_B_COLONNE_MT_PRESENTE_INDICATION" localSheetId="11">#REF!</definedName>
    <definedName name="P_Z_8_B_COLONNE_MT_PRESENTE_INDICATION">#REF!</definedName>
    <definedName name="P_Z_8_B_COLONNE_MT_RAISONNABLE_LIBELLE_STANDARD" localSheetId="5">#REF!</definedName>
    <definedName name="P_Z_8_B_COLONNE_MT_RAISONNABLE_LIBELLE_STANDARD" localSheetId="11">#REF!</definedName>
    <definedName name="P_Z_8_B_COLONNE_MT_RAISONNABLE_LIBELLE_STANDARD">#REF!</definedName>
    <definedName name="P_Z_8_B_COLONNE_POSTE" localSheetId="5">#REF!</definedName>
    <definedName name="P_Z_8_B_COLONNE_POSTE" localSheetId="11">#REF!</definedName>
    <definedName name="P_Z_8_B_COLONNE_POSTE">#REF!</definedName>
    <definedName name="P_Z_8_B_COLONNE_POSTE_INDICATION" localSheetId="5">#REF!</definedName>
    <definedName name="P_Z_8_B_COLONNE_POSTE_INDICATION" localSheetId="11">#REF!</definedName>
    <definedName name="P_Z_8_B_COLONNE_POSTE_INDICATION">#REF!</definedName>
    <definedName name="P_Z_8_B_COLONNE_QT_ELIGIBLE_LIBELLE_STANDARD" localSheetId="5">#REF!</definedName>
    <definedName name="P_Z_8_B_COLONNE_QT_ELIGIBLE_LIBELLE_STANDARD" localSheetId="11">#REF!</definedName>
    <definedName name="P_Z_8_B_COLONNE_QT_ELIGIBLE_LIBELLE_STANDARD">#REF!</definedName>
    <definedName name="P_Z_8_B_COLONNE_QT_RAISONNABLE_LIBELLE_STANDARD" localSheetId="5">#REF!</definedName>
    <definedName name="P_Z_8_B_COLONNE_QT_RAISONNABLE_LIBELLE_STANDARD" localSheetId="11">#REF!</definedName>
    <definedName name="P_Z_8_B_COLONNE_QT_RAISONNABLE_LIBELLE_STANDARD">#REF!</definedName>
    <definedName name="P_Z_8_B_COLONNE_QUANTITE" localSheetId="5">#REF!</definedName>
    <definedName name="P_Z_8_B_COLONNE_QUANTITE" localSheetId="11">#REF!</definedName>
    <definedName name="P_Z_8_B_COLONNE_QUANTITE">#REF!</definedName>
    <definedName name="P_Z_8_B_COLONNE_QUANTITE_INDICATION" localSheetId="5">#REF!</definedName>
    <definedName name="P_Z_8_B_COLONNE_QUANTITE_INDICATION" localSheetId="11">#REF!</definedName>
    <definedName name="P_Z_8_B_COLONNE_QUANTITE_INDICATION">#REF!</definedName>
    <definedName name="P_Z_8_B_COLONNE_SOUS_OPERATION" localSheetId="5">#REF!</definedName>
    <definedName name="P_Z_8_B_COLONNE_SOUS_OPERATION" localSheetId="11">#REF!</definedName>
    <definedName name="P_Z_8_B_COLONNE_SOUS_OPERATION">#REF!</definedName>
    <definedName name="P_Z_8_B_COLONNE_SOUS_OPERATION_INDICATION" localSheetId="5">#REF!</definedName>
    <definedName name="P_Z_8_B_COLONNE_SOUS_OPERATION_INDICATION" localSheetId="11">#REF!</definedName>
    <definedName name="P_Z_8_B_COLONNE_SOUS_OPERATION_INDICATION">#REF!</definedName>
    <definedName name="P_Z_8_B_COLONNE_UNITE" localSheetId="5">#REF!</definedName>
    <definedName name="P_Z_8_B_COLONNE_UNITE" localSheetId="11">#REF!</definedName>
    <definedName name="P_Z_8_B_COLONNE_UNITE">#REF!</definedName>
    <definedName name="P_Z_8_B_COLONNE_UNITE_INDICATION" localSheetId="5">#REF!</definedName>
    <definedName name="P_Z_8_B_COLONNE_UNITE_INDICATION" localSheetId="11">#REF!</definedName>
    <definedName name="P_Z_8_B_COLONNE_UNITE_INDICATION">#REF!</definedName>
    <definedName name="P_Z_8_B_COLONNE_VALEUR_BAREME" localSheetId="5">#REF!</definedName>
    <definedName name="P_Z_8_B_COLONNE_VALEUR_BAREME" localSheetId="11">#REF!</definedName>
    <definedName name="P_Z_8_B_COLONNE_VALEUR_BAREME">#REF!</definedName>
    <definedName name="P_Z_8_B_COLONNE_VALEUR_BAREME_INDICATION" localSheetId="5">#REF!</definedName>
    <definedName name="P_Z_8_B_COLONNE_VALEUR_BAREME_INDICATION" localSheetId="11">#REF!</definedName>
    <definedName name="P_Z_8_B_COLONNE_VALEUR_BAREME_INDICATION">#REF!</definedName>
    <definedName name="P_Z_8_B_EXEMPLE_UTILISATION" localSheetId="5">#REF!</definedName>
    <definedName name="P_Z_8_B_EXEMPLE_UTILISATION" localSheetId="11">#REF!</definedName>
    <definedName name="P_Z_8_B_EXEMPLE_UTILISATION">#REF!</definedName>
    <definedName name="P_Z_8_B_INTITULE_DEPENSES_BAREMES_STANDARD" localSheetId="5">#REF!</definedName>
    <definedName name="P_Z_8_B_INTITULE_DEPENSES_BAREMES_STANDARD" localSheetId="11">#REF!</definedName>
    <definedName name="P_Z_8_B_INTITULE_DEPENSES_BAREMES_STANDARD">#REF!</definedName>
    <definedName name="P_Z_8_B_UFD" localSheetId="5">#REF!</definedName>
    <definedName name="P_Z_8_B_UFD" localSheetId="11">#REF!</definedName>
    <definedName name="P_Z_8_B_UFD">#REF!</definedName>
    <definedName name="P_Z_8_B_ULD" localSheetId="5">#REF!</definedName>
    <definedName name="P_Z_8_B_ULD" localSheetId="11">#REF!</definedName>
    <definedName name="P_Z_8_B_ULD">#REF!</definedName>
    <definedName name="P_Z_8_B_UTILISATION_FILTRE_POSTES" localSheetId="5">#REF!</definedName>
    <definedName name="P_Z_8_B_UTILISATION_FILTRE_POSTES" localSheetId="11">#REF!</definedName>
    <definedName name="P_Z_8_B_UTILISATION_FILTRE_POSTES">#REF!</definedName>
    <definedName name="P_Z_8_B_UTILISATION_FILTRE_SOUS_OPERATIONS" localSheetId="5">#REF!</definedName>
    <definedName name="P_Z_8_B_UTILISATION_FILTRE_SOUS_OPERATIONS" localSheetId="11">#REF!</definedName>
    <definedName name="P_Z_8_B_UTILISATION_FILTRE_SOUS_OPERATIONS">#REF!</definedName>
    <definedName name="P_Z_8_N_COLONNE_BAREME_INDICATION_SPECIFIQUE" localSheetId="5">#REF!</definedName>
    <definedName name="P_Z_8_N_COLONNE_BAREME_INDICATION_SPECIFIQUE" localSheetId="11">#REF!</definedName>
    <definedName name="P_Z_8_N_COLONNE_BAREME_INDICATION_SPECIFIQUE">#REF!</definedName>
    <definedName name="P_Z_8_N_COLONNE_BAREME_INDICATION_STANDARD" localSheetId="5">#REF!</definedName>
    <definedName name="P_Z_8_N_COLONNE_BAREME_INDICATION_STANDARD" localSheetId="11">#REF!</definedName>
    <definedName name="P_Z_8_N_COLONNE_BAREME_INDICATION_STANDARD">#REF!</definedName>
    <definedName name="P_Z_8_N_COLONNE_BAREME_SPECIFIQUE" localSheetId="5">#REF!</definedName>
    <definedName name="P_Z_8_N_COLONNE_BAREME_SPECIFIQUE" localSheetId="11">#REF!</definedName>
    <definedName name="P_Z_8_N_COLONNE_BAREME_SPECIFIQUE">#REF!</definedName>
    <definedName name="P_Z_8_N_COLONNE_BAREME_STANDARD" localSheetId="5">#REF!</definedName>
    <definedName name="P_Z_8_N_COLONNE_BAREME_STANDARD" localSheetId="11">#REF!</definedName>
    <definedName name="P_Z_8_N_COLONNE_BAREME_STANDARD">#REF!</definedName>
    <definedName name="P_Z_8_N_COLONNE_COMMENTAIRE_INDICATION_SPECIFIQUE" localSheetId="5">#REF!</definedName>
    <definedName name="P_Z_8_N_COLONNE_COMMENTAIRE_INDICATION_SPECIFIQUE" localSheetId="11">#REF!</definedName>
    <definedName name="P_Z_8_N_COLONNE_COMMENTAIRE_INDICATION_SPECIFIQUE">#REF!</definedName>
    <definedName name="P_Z_8_N_COLONNE_COMMENTAIRE_INDICATION_STANDARD" localSheetId="5">#REF!</definedName>
    <definedName name="P_Z_8_N_COLONNE_COMMENTAIRE_INDICATION_STANDARD" localSheetId="11">#REF!</definedName>
    <definedName name="P_Z_8_N_COLONNE_COMMENTAIRE_INDICATION_STANDARD">#REF!</definedName>
    <definedName name="P_Z_8_N_COLONNE_COMMENTAIRE_SI_LIBELLE_DEFAUT" localSheetId="5">#REF!</definedName>
    <definedName name="P_Z_8_N_COLONNE_COMMENTAIRE_SI_LIBELLE_DEFAUT" localSheetId="11">#REF!</definedName>
    <definedName name="P_Z_8_N_COLONNE_COMMENTAIRE_SI_LIBELLE_DEFAUT">#REF!</definedName>
    <definedName name="P_Z_8_N_COLONNE_COMMENTAIRE_SI_LIBELLE_SPECIFIQUE" localSheetId="5">#REF!</definedName>
    <definedName name="P_Z_8_N_COLONNE_COMMENTAIRE_SI_LIBELLE_SPECIFIQUE" localSheetId="11">#REF!</definedName>
    <definedName name="P_Z_8_N_COLONNE_COMMENTAIRE_SI_LIBELLE_SPECIFIQUE">#REF!</definedName>
    <definedName name="P_Z_8_N_COLONNE_COMMENTAIRE_SPECIFIQUE" localSheetId="5">#REF!</definedName>
    <definedName name="P_Z_8_N_COLONNE_COMMENTAIRE_SPECIFIQUE" localSheetId="11">#REF!</definedName>
    <definedName name="P_Z_8_N_COLONNE_COMMENTAIRE_SPECIFIQUE">#REF!</definedName>
    <definedName name="P_Z_8_N_COLONNE_COMMENTAIRE_STANDARD" localSheetId="5">#REF!</definedName>
    <definedName name="P_Z_8_N_COLONNE_COMMENTAIRE_STANDARD" localSheetId="11">#REF!</definedName>
    <definedName name="P_Z_8_N_COLONNE_COMMENTAIRE_STANDARD">#REF!</definedName>
    <definedName name="P_Z_8_N_COLONNE_DESCRIPTION_INDICATION_SPECIFIQUE" localSheetId="5">#REF!</definedName>
    <definedName name="P_Z_8_N_COLONNE_DESCRIPTION_INDICATION_SPECIFIQUE" localSheetId="11">#REF!</definedName>
    <definedName name="P_Z_8_N_COLONNE_DESCRIPTION_INDICATION_SPECIFIQUE">#REF!</definedName>
    <definedName name="P_Z_8_N_COLONNE_DESCRIPTION_INDICATION_STANDARD" localSheetId="5">#REF!</definedName>
    <definedName name="P_Z_8_N_COLONNE_DESCRIPTION_INDICATION_STANDARD" localSheetId="11">#REF!</definedName>
    <definedName name="P_Z_8_N_COLONNE_DESCRIPTION_INDICATION_STANDARD">#REF!</definedName>
    <definedName name="P_Z_8_N_COLONNE_DESCRIPTION_SPECIFIQUE" localSheetId="5">#REF!</definedName>
    <definedName name="P_Z_8_N_COLONNE_DESCRIPTION_SPECIFIQUE" localSheetId="11">#REF!</definedName>
    <definedName name="P_Z_8_N_COLONNE_DESCRIPTION_SPECIFIQUE">#REF!</definedName>
    <definedName name="P_Z_8_N_COLONNE_DESCRIPTION_STANDARD" localSheetId="5">#REF!</definedName>
    <definedName name="P_Z_8_N_COLONNE_DESCRIPTION_STANDARD" localSheetId="11">#REF!</definedName>
    <definedName name="P_Z_8_N_COLONNE_DESCRIPTION_STANDARD">#REF!</definedName>
    <definedName name="P_Z_8_N_COLONNE_JUSTIFICATIF_INDICATION_SPECIFIQUE" localSheetId="5">#REF!</definedName>
    <definedName name="P_Z_8_N_COLONNE_JUSTIFICATIF_INDICATION_SPECIFIQUE" localSheetId="11">#REF!</definedName>
    <definedName name="P_Z_8_N_COLONNE_JUSTIFICATIF_INDICATION_SPECIFIQUE">#REF!</definedName>
    <definedName name="P_Z_8_N_COLONNE_JUSTIFICATIF_INDICATION_STANDARD" localSheetId="5">#REF!</definedName>
    <definedName name="P_Z_8_N_COLONNE_JUSTIFICATIF_INDICATION_STANDARD" localSheetId="11">#REF!</definedName>
    <definedName name="P_Z_8_N_COLONNE_JUSTIFICATIF_INDICATION_STANDARD">#REF!</definedName>
    <definedName name="P_Z_8_N_COLONNE_JUSTIFICATIF_SPECIFIQUE" localSheetId="5">#REF!</definedName>
    <definedName name="P_Z_8_N_COLONNE_JUSTIFICATIF_SPECIFIQUE" localSheetId="11">#REF!</definedName>
    <definedName name="P_Z_8_N_COLONNE_JUSTIFICATIF_SPECIFIQUE">#REF!</definedName>
    <definedName name="P_Z_8_N_COLONNE_JUSTIFICATIF_STANDARD" localSheetId="5">#REF!</definedName>
    <definedName name="P_Z_8_N_COLONNE_JUSTIFICATIF_STANDARD" localSheetId="11">#REF!</definedName>
    <definedName name="P_Z_8_N_COLONNE_JUSTIFICATIF_STANDARD">#REF!</definedName>
    <definedName name="P_Z_8_N_COLONNE_MOTIFS_INELIGIBILITE_LIBELLE_DEFAUT" localSheetId="5">#REF!</definedName>
    <definedName name="P_Z_8_N_COLONNE_MOTIFS_INELIGIBILITE_LIBELLE_DEFAUT" localSheetId="11">#REF!</definedName>
    <definedName name="P_Z_8_N_COLONNE_MOTIFS_INELIGIBILITE_LIBELLE_DEFAUT">#REF!</definedName>
    <definedName name="P_Z_8_N_COLONNE_MOTIFS_INELIGIBILITE_LIBELLE_SPECIFIQUE" localSheetId="5">#REF!</definedName>
    <definedName name="P_Z_8_N_COLONNE_MOTIFS_INELIGIBILITE_LIBELLE_SPECIFIQUE" localSheetId="11">#REF!</definedName>
    <definedName name="P_Z_8_N_COLONNE_MOTIFS_INELIGIBILITE_LIBELLE_SPECIFIQUE">#REF!</definedName>
    <definedName name="P_Z_8_N_COLONNE_MT_ELIGIBLE_LIBELLE_DEFAUT" localSheetId="5">#REF!</definedName>
    <definedName name="P_Z_8_N_COLONNE_MT_ELIGIBLE_LIBELLE_DEFAUT" localSheetId="11">#REF!</definedName>
    <definedName name="P_Z_8_N_COLONNE_MT_ELIGIBLE_LIBELLE_DEFAUT">#REF!</definedName>
    <definedName name="P_Z_8_N_COLONNE_MT_ELIGIBLE_LIBELLE_SPECIFIQUE" localSheetId="5">#REF!</definedName>
    <definedName name="P_Z_8_N_COLONNE_MT_ELIGIBLE_LIBELLE_SPECIFIQUE" localSheetId="11">#REF!</definedName>
    <definedName name="P_Z_8_N_COLONNE_MT_ELIGIBLE_LIBELLE_SPECIFIQUE">#REF!</definedName>
    <definedName name="P_Z_8_N_COLONNE_MT_MAX_LIBELLE_DEFAUT" localSheetId="5">#REF!</definedName>
    <definedName name="P_Z_8_N_COLONNE_MT_MAX_LIBELLE_DEFAUT" localSheetId="11">#REF!</definedName>
    <definedName name="P_Z_8_N_COLONNE_MT_MAX_LIBELLE_DEFAUT">#REF!</definedName>
    <definedName name="P_Z_8_N_COLONNE_MT_MAX_LIBELLE_SPECIFIQUE" localSheetId="5">#REF!</definedName>
    <definedName name="P_Z_8_N_COLONNE_MT_MAX_LIBELLE_SPECIFIQUE" localSheetId="11">#REF!</definedName>
    <definedName name="P_Z_8_N_COLONNE_MT_MAX_LIBELLE_SPECIFIQUE">#REF!</definedName>
    <definedName name="P_Z_8_N_COLONNE_MT_PRESENTE_INDICATION_SPECIFIQUE" localSheetId="5">#REF!</definedName>
    <definedName name="P_Z_8_N_COLONNE_MT_PRESENTE_INDICATION_SPECIFIQUE" localSheetId="11">#REF!</definedName>
    <definedName name="P_Z_8_N_COLONNE_MT_PRESENTE_INDICATION_SPECIFIQUE">#REF!</definedName>
    <definedName name="P_Z_8_N_COLONNE_MT_PRESENTE_INDICATION_STANDARD" localSheetId="5">#REF!</definedName>
    <definedName name="P_Z_8_N_COLONNE_MT_PRESENTE_INDICATION_STANDARD" localSheetId="11">#REF!</definedName>
    <definedName name="P_Z_8_N_COLONNE_MT_PRESENTE_INDICATION_STANDARD">#REF!</definedName>
    <definedName name="P_Z_8_N_COLONNE_MT_PRESENTE_SPECIFIQUE" localSheetId="5">#REF!</definedName>
    <definedName name="P_Z_8_N_COLONNE_MT_PRESENTE_SPECIFIQUE" localSheetId="11">#REF!</definedName>
    <definedName name="P_Z_8_N_COLONNE_MT_PRESENTE_SPECIFIQUE">#REF!</definedName>
    <definedName name="P_Z_8_N_COLONNE_MT_PRESENTE_STANDARD" localSheetId="5">#REF!</definedName>
    <definedName name="P_Z_8_N_COLONNE_MT_PRESENTE_STANDARD" localSheetId="11">#REF!</definedName>
    <definedName name="P_Z_8_N_COLONNE_MT_PRESENTE_STANDARD">#REF!</definedName>
    <definedName name="P_Z_8_N_COLONNE_MT_RAISONNABLE_LIBELLE_DEFAUT" localSheetId="5">#REF!</definedName>
    <definedName name="P_Z_8_N_COLONNE_MT_RAISONNABLE_LIBELLE_DEFAUT" localSheetId="11">#REF!</definedName>
    <definedName name="P_Z_8_N_COLONNE_MT_RAISONNABLE_LIBELLE_DEFAUT">#REF!</definedName>
    <definedName name="P_Z_8_N_COLONNE_MT_RAISONNABLE_LIBELLE_SPECIFIQUE" localSheetId="5">#REF!</definedName>
    <definedName name="P_Z_8_N_COLONNE_MT_RAISONNABLE_LIBELLE_SPECIFIQUE" localSheetId="11">#REF!</definedName>
    <definedName name="P_Z_8_N_COLONNE_MT_RAISONNABLE_LIBELLE_SPECIFIQUE">#REF!</definedName>
    <definedName name="P_Z_8_N_COLONNE_POSTE_INDICATION_SPECIFIQUE" localSheetId="5">#REF!</definedName>
    <definedName name="P_Z_8_N_COLONNE_POSTE_INDICATION_SPECIFIQUE" localSheetId="11">#REF!</definedName>
    <definedName name="P_Z_8_N_COLONNE_POSTE_INDICATION_SPECIFIQUE">#REF!</definedName>
    <definedName name="P_Z_8_N_COLONNE_POSTE_INDICATION_STANDARD" localSheetId="5">#REF!</definedName>
    <definedName name="P_Z_8_N_COLONNE_POSTE_INDICATION_STANDARD" localSheetId="11">#REF!</definedName>
    <definedName name="P_Z_8_N_COLONNE_POSTE_INDICATION_STANDARD">#REF!</definedName>
    <definedName name="P_Z_8_N_COLONNE_POSTE_SPECIFIQUE" localSheetId="5">#REF!</definedName>
    <definedName name="P_Z_8_N_COLONNE_POSTE_SPECIFIQUE" localSheetId="11">#REF!</definedName>
    <definedName name="P_Z_8_N_COLONNE_POSTE_SPECIFIQUE">#REF!</definedName>
    <definedName name="P_Z_8_N_COLONNE_POSTE_STANDARD" localSheetId="5">#REF!</definedName>
    <definedName name="P_Z_8_N_COLONNE_POSTE_STANDARD" localSheetId="11">#REF!</definedName>
    <definedName name="P_Z_8_N_COLONNE_POSTE_STANDARD">#REF!</definedName>
    <definedName name="P_Z_8_N_COLONNE_QT_ELIGIBLE_LIBELLE_DEFAUT" localSheetId="5">#REF!</definedName>
    <definedName name="P_Z_8_N_COLONNE_QT_ELIGIBLE_LIBELLE_DEFAUT" localSheetId="11">#REF!</definedName>
    <definedName name="P_Z_8_N_COLONNE_QT_ELIGIBLE_LIBELLE_DEFAUT">#REF!</definedName>
    <definedName name="P_Z_8_N_COLONNE_QT_ELIGIBLE_LIBELLE_SPECIFIQUE" localSheetId="5">#REF!</definedName>
    <definedName name="P_Z_8_N_COLONNE_QT_ELIGIBLE_LIBELLE_SPECIFIQUE" localSheetId="11">#REF!</definedName>
    <definedName name="P_Z_8_N_COLONNE_QT_ELIGIBLE_LIBELLE_SPECIFIQUE">#REF!</definedName>
    <definedName name="P_Z_8_N_COLONNE_QT_RAISONNABLE_LIBELLE_DEFAUT" localSheetId="5">#REF!</definedName>
    <definedName name="P_Z_8_N_COLONNE_QT_RAISONNABLE_LIBELLE_DEFAUT" localSheetId="11">#REF!</definedName>
    <definedName name="P_Z_8_N_COLONNE_QT_RAISONNABLE_LIBELLE_DEFAUT">#REF!</definedName>
    <definedName name="P_Z_8_N_COLONNE_QT_RAISONNABLE_LIBELLE_SPECIFIQUE" localSheetId="5">#REF!</definedName>
    <definedName name="P_Z_8_N_COLONNE_QT_RAISONNABLE_LIBELLE_SPECIFIQUE" localSheetId="11">#REF!</definedName>
    <definedName name="P_Z_8_N_COLONNE_QT_RAISONNABLE_LIBELLE_SPECIFIQUE">#REF!</definedName>
    <definedName name="P_Z_8_N_COLONNE_QUANTITE_INDICATION_SPECIFIQUE" localSheetId="5">#REF!</definedName>
    <definedName name="P_Z_8_N_COLONNE_QUANTITE_INDICATION_SPECIFIQUE" localSheetId="11">#REF!</definedName>
    <definedName name="P_Z_8_N_COLONNE_QUANTITE_INDICATION_SPECIFIQUE">#REF!</definedName>
    <definedName name="P_Z_8_N_COLONNE_QUANTITE_INDICATION_STANDARD" localSheetId="5">#REF!</definedName>
    <definedName name="P_Z_8_N_COLONNE_QUANTITE_INDICATION_STANDARD" localSheetId="11">#REF!</definedName>
    <definedName name="P_Z_8_N_COLONNE_QUANTITE_INDICATION_STANDARD">#REF!</definedName>
    <definedName name="P_Z_8_N_COLONNE_QUANTITE_SPECIFIQUE" localSheetId="5">#REF!</definedName>
    <definedName name="P_Z_8_N_COLONNE_QUANTITE_SPECIFIQUE" localSheetId="11">#REF!</definedName>
    <definedName name="P_Z_8_N_COLONNE_QUANTITE_SPECIFIQUE">#REF!</definedName>
    <definedName name="P_Z_8_N_COLONNE_QUANTITE_STANDARD" localSheetId="5">#REF!</definedName>
    <definedName name="P_Z_8_N_COLONNE_QUANTITE_STANDARD" localSheetId="11">#REF!</definedName>
    <definedName name="P_Z_8_N_COLONNE_QUANTITE_STANDARD">#REF!</definedName>
    <definedName name="P_Z_8_N_COLONNE_SOUS_OPERATION_INDICATION_SPECIFIQUE" localSheetId="5">#REF!</definedName>
    <definedName name="P_Z_8_N_COLONNE_SOUS_OPERATION_INDICATION_SPECIFIQUE" localSheetId="11">#REF!</definedName>
    <definedName name="P_Z_8_N_COLONNE_SOUS_OPERATION_INDICATION_SPECIFIQUE">#REF!</definedName>
    <definedName name="P_Z_8_N_COLONNE_SOUS_OPERATION_INDICATION_STANDARD" localSheetId="5">#REF!</definedName>
    <definedName name="P_Z_8_N_COLONNE_SOUS_OPERATION_INDICATION_STANDARD" localSheetId="11">#REF!</definedName>
    <definedName name="P_Z_8_N_COLONNE_SOUS_OPERATION_INDICATION_STANDARD">#REF!</definedName>
    <definedName name="P_Z_8_N_COLONNE_SOUS_OPERATION_SPECIFIQUE" localSheetId="5">#REF!</definedName>
    <definedName name="P_Z_8_N_COLONNE_SOUS_OPERATION_SPECIFIQUE" localSheetId="11">#REF!</definedName>
    <definedName name="P_Z_8_N_COLONNE_SOUS_OPERATION_SPECIFIQUE">#REF!</definedName>
    <definedName name="P_Z_8_N_COLONNE_SOUS_OPERATION_STANDARD" localSheetId="5">#REF!</definedName>
    <definedName name="P_Z_8_N_COLONNE_SOUS_OPERATION_STANDARD" localSheetId="11">#REF!</definedName>
    <definedName name="P_Z_8_N_COLONNE_SOUS_OPERATION_STANDARD">#REF!</definedName>
    <definedName name="P_Z_8_N_COLONNE_UNITE_INDICATION_SPECIFIQUE" localSheetId="5">#REF!</definedName>
    <definedName name="P_Z_8_N_COLONNE_UNITE_INDICATION_SPECIFIQUE" localSheetId="11">#REF!</definedName>
    <definedName name="P_Z_8_N_COLONNE_UNITE_INDICATION_SPECIFIQUE">#REF!</definedName>
    <definedName name="P_Z_8_N_COLONNE_UNITE_INDICATION_STANDARD" localSheetId="5">#REF!</definedName>
    <definedName name="P_Z_8_N_COLONNE_UNITE_INDICATION_STANDARD" localSheetId="11">#REF!</definedName>
    <definedName name="P_Z_8_N_COLONNE_UNITE_INDICATION_STANDARD">#REF!</definedName>
    <definedName name="P_Z_8_N_COLONNE_UNITE_SPECIFIQUE" localSheetId="5">#REF!</definedName>
    <definedName name="P_Z_8_N_COLONNE_UNITE_SPECIFIQUE" localSheetId="11">#REF!</definedName>
    <definedName name="P_Z_8_N_COLONNE_UNITE_SPECIFIQUE">#REF!</definedName>
    <definedName name="P_Z_8_N_COLONNE_UNITE_STANDARD" localSheetId="5">#REF!</definedName>
    <definedName name="P_Z_8_N_COLONNE_UNITE_STANDARD" localSheetId="11">#REF!</definedName>
    <definedName name="P_Z_8_N_COLONNE_UNITE_STANDARD">#REF!</definedName>
    <definedName name="P_Z_8_N_COLONNE_VALEUR_BAREME_INDICATION_SPECIFIQUE" localSheetId="5">#REF!</definedName>
    <definedName name="P_Z_8_N_COLONNE_VALEUR_BAREME_INDICATION_SPECIFIQUE" localSheetId="11">#REF!</definedName>
    <definedName name="P_Z_8_N_COLONNE_VALEUR_BAREME_INDICATION_SPECIFIQUE">#REF!</definedName>
    <definedName name="P_Z_8_N_COLONNE_VALEUR_BAREME_INDICATION_STANDARD" localSheetId="5">#REF!</definedName>
    <definedName name="P_Z_8_N_COLONNE_VALEUR_BAREME_INDICATION_STANDARD" localSheetId="11">#REF!</definedName>
    <definedName name="P_Z_8_N_COLONNE_VALEUR_BAREME_INDICATION_STANDARD">#REF!</definedName>
    <definedName name="P_Z_8_N_COLONNE_VALEUR_BAREME_SPECIFIQUE" localSheetId="5">#REF!</definedName>
    <definedName name="P_Z_8_N_COLONNE_VALEUR_BAREME_SPECIFIQUE" localSheetId="11">#REF!</definedName>
    <definedName name="P_Z_8_N_COLONNE_VALEUR_BAREME_SPECIFIQUE">#REF!</definedName>
    <definedName name="P_Z_8_N_COLONNE_VALEUR_BAREME_STANDARD" localSheetId="5">#REF!</definedName>
    <definedName name="P_Z_8_N_COLONNE_VALEUR_BAREME_STANDARD" localSheetId="11">#REF!</definedName>
    <definedName name="P_Z_8_N_COLONNE_VALEUR_BAREME_STANDARD">#REF!</definedName>
    <definedName name="P_Z_8_N_CONSIGNE_DEPENSES_BAREMES" localSheetId="5">#REF!</definedName>
    <definedName name="P_Z_8_N_CONSIGNE_DEPENSES_BAREMES" localSheetId="11">#REF!</definedName>
    <definedName name="P_Z_8_N_CONSIGNE_DEPENSES_BAREMES">#REF!</definedName>
    <definedName name="P_Z_8_N_EXEMPLE_BAREME" localSheetId="5">#REF!</definedName>
    <definedName name="P_Z_8_N_EXEMPLE_BAREME" localSheetId="11">#REF!</definedName>
    <definedName name="P_Z_8_N_EXEMPLE_BAREME">#REF!</definedName>
    <definedName name="P_Z_8_N_EXEMPLE_COMMENTAIRE" localSheetId="5">#REF!</definedName>
    <definedName name="P_Z_8_N_EXEMPLE_COMMENTAIRE" localSheetId="11">#REF!</definedName>
    <definedName name="P_Z_8_N_EXEMPLE_COMMENTAIRE">#REF!</definedName>
    <definedName name="P_Z_8_N_EXEMPLE_DESCRIPTION" localSheetId="5">#REF!</definedName>
    <definedName name="P_Z_8_N_EXEMPLE_DESCRIPTION" localSheetId="11">#REF!</definedName>
    <definedName name="P_Z_8_N_EXEMPLE_DESCRIPTION">#REF!</definedName>
    <definedName name="P_Z_8_N_EXEMPLE_DONNEES" localSheetId="5">#REF!</definedName>
    <definedName name="P_Z_8_N_EXEMPLE_DONNEES" localSheetId="11">#REF!</definedName>
    <definedName name="P_Z_8_N_EXEMPLE_DONNEES">#REF!</definedName>
    <definedName name="P_Z_8_N_EXEMPLE_JUSTIFICATIF" localSheetId="5">#REF!</definedName>
    <definedName name="P_Z_8_N_EXEMPLE_JUSTIFICATIF" localSheetId="11">#REF!</definedName>
    <definedName name="P_Z_8_N_EXEMPLE_JUSTIFICATIF">#REF!</definedName>
    <definedName name="P_Z_8_N_EXEMPLE_MT_PRESENTE" localSheetId="5">#REF!</definedName>
    <definedName name="P_Z_8_N_EXEMPLE_MT_PRESENTE" localSheetId="11">#REF!</definedName>
    <definedName name="P_Z_8_N_EXEMPLE_MT_PRESENTE">#REF!</definedName>
    <definedName name="P_Z_8_N_EXEMPLE_POSTE" localSheetId="5">#REF!</definedName>
    <definedName name="P_Z_8_N_EXEMPLE_POSTE" localSheetId="11">#REF!</definedName>
    <definedName name="P_Z_8_N_EXEMPLE_POSTE">#REF!</definedName>
    <definedName name="P_Z_8_N_EXEMPLE_QUANTITE" localSheetId="5">#REF!</definedName>
    <definedName name="P_Z_8_N_EXEMPLE_QUANTITE" localSheetId="11">#REF!</definedName>
    <definedName name="P_Z_8_N_EXEMPLE_QUANTITE">#REF!</definedName>
    <definedName name="P_Z_8_N_EXEMPLE_SOUS_OPERATION" localSheetId="5">#REF!</definedName>
    <definedName name="P_Z_8_N_EXEMPLE_SOUS_OPERATION" localSheetId="11">#REF!</definedName>
    <definedName name="P_Z_8_N_EXEMPLE_SOUS_OPERATION">#REF!</definedName>
    <definedName name="P_Z_8_N_EXEMPLE_UNITE" localSheetId="5">#REF!</definedName>
    <definedName name="P_Z_8_N_EXEMPLE_UNITE" localSheetId="11">#REF!</definedName>
    <definedName name="P_Z_8_N_EXEMPLE_UNITE">#REF!</definedName>
    <definedName name="P_Z_8_N_EXEMPLE_VALEUR_BAREME" localSheetId="5">#REF!</definedName>
    <definedName name="P_Z_8_N_EXEMPLE_VALEUR_BAREME" localSheetId="11">#REF!</definedName>
    <definedName name="P_Z_8_N_EXEMPLE_VALEUR_BAREME">#REF!</definedName>
    <definedName name="P_Z_8_N_INTITULE_DEPENSES_BAREMES_DEFAUT" localSheetId="5">#REF!</definedName>
    <definedName name="P_Z_8_N_INTITULE_DEPENSES_BAREMES_DEFAUT" localSheetId="11">#REF!</definedName>
    <definedName name="P_Z_8_N_INTITULE_DEPENSES_BAREMES_DEFAUT">#REF!</definedName>
    <definedName name="P_Z_8_N_INTITULE_DEPENSES_BAREMES_SPECIFIQUE" localSheetId="5">#REF!</definedName>
    <definedName name="P_Z_8_N_INTITULE_DEPENSES_BAREMES_SPECIFIQUE" localSheetId="11">#REF!</definedName>
    <definedName name="P_Z_8_N_INTITULE_DEPENSES_BAREMES_SPECIFIQUE">#REF!</definedName>
    <definedName name="P_Z_8_R_LIBELLES_CODES_BAREMES" localSheetId="5">#REF!</definedName>
    <definedName name="P_Z_8_R_LIBELLES_CODES_BAREMES" localSheetId="11">#REF!</definedName>
    <definedName name="P_Z_8_R_LIBELLES_CODES_BAREMES">#REF!</definedName>
    <definedName name="P_Z_8_R_LIBELLES_CODES_BAREMES_1" localSheetId="5">#REF!</definedName>
    <definedName name="P_Z_8_R_LIBELLES_CODES_BAREMES_1" localSheetId="11">#REF!</definedName>
    <definedName name="P_Z_8_R_LIBELLES_CODES_BAREMES_1">#REF!</definedName>
    <definedName name="P_Z_8_R_LIBELLES_CODES_BAREMES_10" localSheetId="5">#REF!</definedName>
    <definedName name="P_Z_8_R_LIBELLES_CODES_BAREMES_10" localSheetId="11">#REF!</definedName>
    <definedName name="P_Z_8_R_LIBELLES_CODES_BAREMES_10">#REF!</definedName>
    <definedName name="P_Z_8_R_LIBELLES_CODES_BAREMES_11" localSheetId="5">#REF!</definedName>
    <definedName name="P_Z_8_R_LIBELLES_CODES_BAREMES_11" localSheetId="11">#REF!</definedName>
    <definedName name="P_Z_8_R_LIBELLES_CODES_BAREMES_11">#REF!</definedName>
    <definedName name="P_Z_8_R_LIBELLES_CODES_BAREMES_12" localSheetId="5">#REF!</definedName>
    <definedName name="P_Z_8_R_LIBELLES_CODES_BAREMES_12" localSheetId="11">#REF!</definedName>
    <definedName name="P_Z_8_R_LIBELLES_CODES_BAREMES_12">#REF!</definedName>
    <definedName name="P_Z_8_R_LIBELLES_CODES_BAREMES_13" localSheetId="5">#REF!</definedName>
    <definedName name="P_Z_8_R_LIBELLES_CODES_BAREMES_13" localSheetId="11">#REF!</definedName>
    <definedName name="P_Z_8_R_LIBELLES_CODES_BAREMES_13">#REF!</definedName>
    <definedName name="P_Z_8_R_LIBELLES_CODES_BAREMES_14" localSheetId="5">#REF!</definedName>
    <definedName name="P_Z_8_R_LIBELLES_CODES_BAREMES_14" localSheetId="11">#REF!</definedName>
    <definedName name="P_Z_8_R_LIBELLES_CODES_BAREMES_14">#REF!</definedName>
    <definedName name="P_Z_8_R_LIBELLES_CODES_BAREMES_15" localSheetId="5">#REF!</definedName>
    <definedName name="P_Z_8_R_LIBELLES_CODES_BAREMES_15" localSheetId="11">#REF!</definedName>
    <definedName name="P_Z_8_R_LIBELLES_CODES_BAREMES_15">#REF!</definedName>
    <definedName name="P_Z_8_R_LIBELLES_CODES_BAREMES_16" localSheetId="5">#REF!</definedName>
    <definedName name="P_Z_8_R_LIBELLES_CODES_BAREMES_16" localSheetId="11">#REF!</definedName>
    <definedName name="P_Z_8_R_LIBELLES_CODES_BAREMES_16">#REF!</definedName>
    <definedName name="P_Z_8_R_LIBELLES_CODES_BAREMES_17" localSheetId="5">#REF!</definedName>
    <definedName name="P_Z_8_R_LIBELLES_CODES_BAREMES_17" localSheetId="11">#REF!</definedName>
    <definedName name="P_Z_8_R_LIBELLES_CODES_BAREMES_17">#REF!</definedName>
    <definedName name="P_Z_8_R_LIBELLES_CODES_BAREMES_18" localSheetId="5">#REF!</definedName>
    <definedName name="P_Z_8_R_LIBELLES_CODES_BAREMES_18" localSheetId="11">#REF!</definedName>
    <definedName name="P_Z_8_R_LIBELLES_CODES_BAREMES_18">#REF!</definedName>
    <definedName name="P_Z_8_R_LIBELLES_CODES_BAREMES_19" localSheetId="5">#REF!</definedName>
    <definedName name="P_Z_8_R_LIBELLES_CODES_BAREMES_19" localSheetId="11">#REF!</definedName>
    <definedName name="P_Z_8_R_LIBELLES_CODES_BAREMES_19">#REF!</definedName>
    <definedName name="P_Z_8_R_LIBELLES_CODES_BAREMES_2" localSheetId="5">#REF!</definedName>
    <definedName name="P_Z_8_R_LIBELLES_CODES_BAREMES_2" localSheetId="11">#REF!</definedName>
    <definedName name="P_Z_8_R_LIBELLES_CODES_BAREMES_2">#REF!</definedName>
    <definedName name="P_Z_8_R_LIBELLES_CODES_BAREMES_20" localSheetId="5">#REF!</definedName>
    <definedName name="P_Z_8_R_LIBELLES_CODES_BAREMES_20" localSheetId="11">#REF!</definedName>
    <definedName name="P_Z_8_R_LIBELLES_CODES_BAREMES_20">#REF!</definedName>
    <definedName name="P_Z_8_R_LIBELLES_CODES_BAREMES_21" localSheetId="5">#REF!</definedName>
    <definedName name="P_Z_8_R_LIBELLES_CODES_BAREMES_21" localSheetId="11">#REF!</definedName>
    <definedName name="P_Z_8_R_LIBELLES_CODES_BAREMES_21">#REF!</definedName>
    <definedName name="P_Z_8_R_LIBELLES_CODES_BAREMES_22" localSheetId="5">#REF!</definedName>
    <definedName name="P_Z_8_R_LIBELLES_CODES_BAREMES_22" localSheetId="11">#REF!</definedName>
    <definedName name="P_Z_8_R_LIBELLES_CODES_BAREMES_22">#REF!</definedName>
    <definedName name="P_Z_8_R_LIBELLES_CODES_BAREMES_23" localSheetId="5">#REF!</definedName>
    <definedName name="P_Z_8_R_LIBELLES_CODES_BAREMES_23" localSheetId="11">#REF!</definedName>
    <definedName name="P_Z_8_R_LIBELLES_CODES_BAREMES_23">#REF!</definedName>
    <definedName name="P_Z_8_R_LIBELLES_CODES_BAREMES_24" localSheetId="5">#REF!</definedName>
    <definedName name="P_Z_8_R_LIBELLES_CODES_BAREMES_24" localSheetId="11">#REF!</definedName>
    <definedName name="P_Z_8_R_LIBELLES_CODES_BAREMES_24">#REF!</definedName>
    <definedName name="P_Z_8_R_LIBELLES_CODES_BAREMES_25" localSheetId="5">#REF!</definedName>
    <definedName name="P_Z_8_R_LIBELLES_CODES_BAREMES_25" localSheetId="11">#REF!</definedName>
    <definedName name="P_Z_8_R_LIBELLES_CODES_BAREMES_25">#REF!</definedName>
    <definedName name="P_Z_8_R_LIBELLES_CODES_BAREMES_26" localSheetId="5">#REF!</definedName>
    <definedName name="P_Z_8_R_LIBELLES_CODES_BAREMES_26" localSheetId="11">#REF!</definedName>
    <definedName name="P_Z_8_R_LIBELLES_CODES_BAREMES_26">#REF!</definedName>
    <definedName name="P_Z_8_R_LIBELLES_CODES_BAREMES_27" localSheetId="5">#REF!</definedName>
    <definedName name="P_Z_8_R_LIBELLES_CODES_BAREMES_27" localSheetId="11">#REF!</definedName>
    <definedName name="P_Z_8_R_LIBELLES_CODES_BAREMES_27">#REF!</definedName>
    <definedName name="P_Z_8_R_LIBELLES_CODES_BAREMES_28" localSheetId="5">#REF!</definedName>
    <definedName name="P_Z_8_R_LIBELLES_CODES_BAREMES_28" localSheetId="11">#REF!</definedName>
    <definedName name="P_Z_8_R_LIBELLES_CODES_BAREMES_28">#REF!</definedName>
    <definedName name="P_Z_8_R_LIBELLES_CODES_BAREMES_29" localSheetId="5">#REF!</definedName>
    <definedName name="P_Z_8_R_LIBELLES_CODES_BAREMES_29" localSheetId="11">#REF!</definedName>
    <definedName name="P_Z_8_R_LIBELLES_CODES_BAREMES_29">#REF!</definedName>
    <definedName name="P_Z_8_R_LIBELLES_CODES_BAREMES_3" localSheetId="5">#REF!</definedName>
    <definedName name="P_Z_8_R_LIBELLES_CODES_BAREMES_3" localSheetId="11">#REF!</definedName>
    <definedName name="P_Z_8_R_LIBELLES_CODES_BAREMES_3">#REF!</definedName>
    <definedName name="P_Z_8_R_LIBELLES_CODES_BAREMES_30" localSheetId="5">#REF!</definedName>
    <definedName name="P_Z_8_R_LIBELLES_CODES_BAREMES_30" localSheetId="11">#REF!</definedName>
    <definedName name="P_Z_8_R_LIBELLES_CODES_BAREMES_30">#REF!</definedName>
    <definedName name="P_Z_8_R_LIBELLES_CODES_BAREMES_31" localSheetId="5">#REF!</definedName>
    <definedName name="P_Z_8_R_LIBELLES_CODES_BAREMES_31" localSheetId="11">#REF!</definedName>
    <definedName name="P_Z_8_R_LIBELLES_CODES_BAREMES_31">#REF!</definedName>
    <definedName name="P_Z_8_R_LIBELLES_CODES_BAREMES_32" localSheetId="5">#REF!</definedName>
    <definedName name="P_Z_8_R_LIBELLES_CODES_BAREMES_32" localSheetId="11">#REF!</definedName>
    <definedName name="P_Z_8_R_LIBELLES_CODES_BAREMES_32">#REF!</definedName>
    <definedName name="P_Z_8_R_LIBELLES_CODES_BAREMES_33" localSheetId="5">#REF!</definedName>
    <definedName name="P_Z_8_R_LIBELLES_CODES_BAREMES_33" localSheetId="11">#REF!</definedName>
    <definedName name="P_Z_8_R_LIBELLES_CODES_BAREMES_33">#REF!</definedName>
    <definedName name="P_Z_8_R_LIBELLES_CODES_BAREMES_34" localSheetId="5">#REF!</definedName>
    <definedName name="P_Z_8_R_LIBELLES_CODES_BAREMES_34" localSheetId="11">#REF!</definedName>
    <definedName name="P_Z_8_R_LIBELLES_CODES_BAREMES_34">#REF!</definedName>
    <definedName name="P_Z_8_R_LIBELLES_CODES_BAREMES_35" localSheetId="5">#REF!</definedName>
    <definedName name="P_Z_8_R_LIBELLES_CODES_BAREMES_35" localSheetId="11">#REF!</definedName>
    <definedName name="P_Z_8_R_LIBELLES_CODES_BAREMES_35">#REF!</definedName>
    <definedName name="P_Z_8_R_LIBELLES_CODES_BAREMES_36" localSheetId="5">#REF!</definedName>
    <definedName name="P_Z_8_R_LIBELLES_CODES_BAREMES_36" localSheetId="11">#REF!</definedName>
    <definedName name="P_Z_8_R_LIBELLES_CODES_BAREMES_36">#REF!</definedName>
    <definedName name="P_Z_8_R_LIBELLES_CODES_BAREMES_37" localSheetId="5">#REF!</definedName>
    <definedName name="P_Z_8_R_LIBELLES_CODES_BAREMES_37" localSheetId="11">#REF!</definedName>
    <definedName name="P_Z_8_R_LIBELLES_CODES_BAREMES_37">#REF!</definedName>
    <definedName name="P_Z_8_R_LIBELLES_CODES_BAREMES_38" localSheetId="5">#REF!</definedName>
    <definedName name="P_Z_8_R_LIBELLES_CODES_BAREMES_38" localSheetId="11">#REF!</definedName>
    <definedName name="P_Z_8_R_LIBELLES_CODES_BAREMES_38">#REF!</definedName>
    <definedName name="P_Z_8_R_LIBELLES_CODES_BAREMES_39" localSheetId="5">#REF!</definedName>
    <definedName name="P_Z_8_R_LIBELLES_CODES_BAREMES_39" localSheetId="11">#REF!</definedName>
    <definedName name="P_Z_8_R_LIBELLES_CODES_BAREMES_39">#REF!</definedName>
    <definedName name="P_Z_8_R_LIBELLES_CODES_BAREMES_4" localSheetId="5">#REF!</definedName>
    <definedName name="P_Z_8_R_LIBELLES_CODES_BAREMES_4" localSheetId="11">#REF!</definedName>
    <definedName name="P_Z_8_R_LIBELLES_CODES_BAREMES_4">#REF!</definedName>
    <definedName name="P_Z_8_R_LIBELLES_CODES_BAREMES_40" localSheetId="5">#REF!</definedName>
    <definedName name="P_Z_8_R_LIBELLES_CODES_BAREMES_40" localSheetId="11">#REF!</definedName>
    <definedName name="P_Z_8_R_LIBELLES_CODES_BAREMES_40">#REF!</definedName>
    <definedName name="P_Z_8_R_LIBELLES_CODES_BAREMES_5" localSheetId="5">#REF!</definedName>
    <definedName name="P_Z_8_R_LIBELLES_CODES_BAREMES_5" localSheetId="11">#REF!</definedName>
    <definedName name="P_Z_8_R_LIBELLES_CODES_BAREMES_5">#REF!</definedName>
    <definedName name="P_Z_8_R_LIBELLES_CODES_BAREMES_6" localSheetId="5">#REF!</definedName>
    <definedName name="P_Z_8_R_LIBELLES_CODES_BAREMES_6" localSheetId="11">#REF!</definedName>
    <definedName name="P_Z_8_R_LIBELLES_CODES_BAREMES_6">#REF!</definedName>
    <definedName name="P_Z_8_R_LIBELLES_CODES_BAREMES_7" localSheetId="5">#REF!</definedName>
    <definedName name="P_Z_8_R_LIBELLES_CODES_BAREMES_7" localSheetId="11">#REF!</definedName>
    <definedName name="P_Z_8_R_LIBELLES_CODES_BAREMES_7">#REF!</definedName>
    <definedName name="P_Z_8_R_LIBELLES_CODES_BAREMES_8" localSheetId="5">#REF!</definedName>
    <definedName name="P_Z_8_R_LIBELLES_CODES_BAREMES_8" localSheetId="11">#REF!</definedName>
    <definedName name="P_Z_8_R_LIBELLES_CODES_BAREMES_8">#REF!</definedName>
    <definedName name="P_Z_8_R_LIBELLES_CODES_BAREMES_9" localSheetId="5">#REF!</definedName>
    <definedName name="P_Z_8_R_LIBELLES_CODES_BAREMES_9" localSheetId="11">#REF!</definedName>
    <definedName name="P_Z_8_R_LIBELLES_CODES_BAREMES_9">#REF!</definedName>
    <definedName name="P_Z_8_R_LIBELLES_DESCRIPTIONS" localSheetId="5">#REF!</definedName>
    <definedName name="P_Z_8_R_LIBELLES_DESCRIPTIONS" localSheetId="11">#REF!</definedName>
    <definedName name="P_Z_8_R_LIBELLES_DESCRIPTIONS">#REF!</definedName>
    <definedName name="P_Z_8_R_LIBELLES_DESCRIPTIONS_1" localSheetId="5">#REF!</definedName>
    <definedName name="P_Z_8_R_LIBELLES_DESCRIPTIONS_1" localSheetId="11">#REF!</definedName>
    <definedName name="P_Z_8_R_LIBELLES_DESCRIPTIONS_1">#REF!</definedName>
    <definedName name="P_Z_8_R_LIBELLES_DESCRIPTIONS_10" localSheetId="5">#REF!</definedName>
    <definedName name="P_Z_8_R_LIBELLES_DESCRIPTIONS_10" localSheetId="11">#REF!</definedName>
    <definedName name="P_Z_8_R_LIBELLES_DESCRIPTIONS_10">#REF!</definedName>
    <definedName name="P_Z_8_R_LIBELLES_DESCRIPTIONS_11" localSheetId="5">#REF!</definedName>
    <definedName name="P_Z_8_R_LIBELLES_DESCRIPTIONS_11" localSheetId="11">#REF!</definedName>
    <definedName name="P_Z_8_R_LIBELLES_DESCRIPTIONS_11">#REF!</definedName>
    <definedName name="P_Z_8_R_LIBELLES_DESCRIPTIONS_12" localSheetId="5">#REF!</definedName>
    <definedName name="P_Z_8_R_LIBELLES_DESCRIPTIONS_12" localSheetId="11">#REF!</definedName>
    <definedName name="P_Z_8_R_LIBELLES_DESCRIPTIONS_12">#REF!</definedName>
    <definedName name="P_Z_8_R_LIBELLES_DESCRIPTIONS_13" localSheetId="5">#REF!</definedName>
    <definedName name="P_Z_8_R_LIBELLES_DESCRIPTIONS_13" localSheetId="11">#REF!</definedName>
    <definedName name="P_Z_8_R_LIBELLES_DESCRIPTIONS_13">#REF!</definedName>
    <definedName name="P_Z_8_R_LIBELLES_DESCRIPTIONS_14" localSheetId="5">#REF!</definedName>
    <definedName name="P_Z_8_R_LIBELLES_DESCRIPTIONS_14" localSheetId="11">#REF!</definedName>
    <definedName name="P_Z_8_R_LIBELLES_DESCRIPTIONS_14">#REF!</definedName>
    <definedName name="P_Z_8_R_LIBELLES_DESCRIPTIONS_15" localSheetId="5">#REF!</definedName>
    <definedName name="P_Z_8_R_LIBELLES_DESCRIPTIONS_15" localSheetId="11">#REF!</definedName>
    <definedName name="P_Z_8_R_LIBELLES_DESCRIPTIONS_15">#REF!</definedName>
    <definedName name="P_Z_8_R_LIBELLES_DESCRIPTIONS_16" localSheetId="5">#REF!</definedName>
    <definedName name="P_Z_8_R_LIBELLES_DESCRIPTIONS_16" localSheetId="11">#REF!</definedName>
    <definedName name="P_Z_8_R_LIBELLES_DESCRIPTIONS_16">#REF!</definedName>
    <definedName name="P_Z_8_R_LIBELLES_DESCRIPTIONS_17" localSheetId="5">#REF!</definedName>
    <definedName name="P_Z_8_R_LIBELLES_DESCRIPTIONS_17" localSheetId="11">#REF!</definedName>
    <definedName name="P_Z_8_R_LIBELLES_DESCRIPTIONS_17">#REF!</definedName>
    <definedName name="P_Z_8_R_LIBELLES_DESCRIPTIONS_18" localSheetId="5">#REF!</definedName>
    <definedName name="P_Z_8_R_LIBELLES_DESCRIPTIONS_18" localSheetId="11">#REF!</definedName>
    <definedName name="P_Z_8_R_LIBELLES_DESCRIPTIONS_18">#REF!</definedName>
    <definedName name="P_Z_8_R_LIBELLES_DESCRIPTIONS_19" localSheetId="5">#REF!</definedName>
    <definedName name="P_Z_8_R_LIBELLES_DESCRIPTIONS_19" localSheetId="11">#REF!</definedName>
    <definedName name="P_Z_8_R_LIBELLES_DESCRIPTIONS_19">#REF!</definedName>
    <definedName name="P_Z_8_R_LIBELLES_DESCRIPTIONS_2" localSheetId="5">#REF!</definedName>
    <definedName name="P_Z_8_R_LIBELLES_DESCRIPTIONS_2" localSheetId="11">#REF!</definedName>
    <definedName name="P_Z_8_R_LIBELLES_DESCRIPTIONS_2">#REF!</definedName>
    <definedName name="P_Z_8_R_LIBELLES_DESCRIPTIONS_20" localSheetId="5">#REF!</definedName>
    <definedName name="P_Z_8_R_LIBELLES_DESCRIPTIONS_20" localSheetId="11">#REF!</definedName>
    <definedName name="P_Z_8_R_LIBELLES_DESCRIPTIONS_20">#REF!</definedName>
    <definedName name="P_Z_8_R_LIBELLES_DESCRIPTIONS_3" localSheetId="5">#REF!</definedName>
    <definedName name="P_Z_8_R_LIBELLES_DESCRIPTIONS_3" localSheetId="11">#REF!</definedName>
    <definedName name="P_Z_8_R_LIBELLES_DESCRIPTIONS_3">#REF!</definedName>
    <definedName name="P_Z_8_R_LIBELLES_DESCRIPTIONS_4" localSheetId="5">#REF!</definedName>
    <definedName name="P_Z_8_R_LIBELLES_DESCRIPTIONS_4" localSheetId="11">#REF!</definedName>
    <definedName name="P_Z_8_R_LIBELLES_DESCRIPTIONS_4">#REF!</definedName>
    <definedName name="P_Z_8_R_LIBELLES_DESCRIPTIONS_5" localSheetId="5">#REF!</definedName>
    <definedName name="P_Z_8_R_LIBELLES_DESCRIPTIONS_5" localSheetId="11">#REF!</definedName>
    <definedName name="P_Z_8_R_LIBELLES_DESCRIPTIONS_5">#REF!</definedName>
    <definedName name="P_Z_8_R_LIBELLES_DESCRIPTIONS_6" localSheetId="5">#REF!</definedName>
    <definedName name="P_Z_8_R_LIBELLES_DESCRIPTIONS_6" localSheetId="11">#REF!</definedName>
    <definedName name="P_Z_8_R_LIBELLES_DESCRIPTIONS_6">#REF!</definedName>
    <definedName name="P_Z_8_R_LIBELLES_DESCRIPTIONS_7" localSheetId="5">#REF!</definedName>
    <definedName name="P_Z_8_R_LIBELLES_DESCRIPTIONS_7" localSheetId="11">#REF!</definedName>
    <definedName name="P_Z_8_R_LIBELLES_DESCRIPTIONS_7">#REF!</definedName>
    <definedName name="P_Z_8_R_LIBELLES_DESCRIPTIONS_8" localSheetId="5">#REF!</definedName>
    <definedName name="P_Z_8_R_LIBELLES_DESCRIPTIONS_8" localSheetId="11">#REF!</definedName>
    <definedName name="P_Z_8_R_LIBELLES_DESCRIPTIONS_8">#REF!</definedName>
    <definedName name="P_Z_8_R_LIBELLES_DESCRIPTIONS_9" localSheetId="5">#REF!</definedName>
    <definedName name="P_Z_8_R_LIBELLES_DESCRIPTIONS_9" localSheetId="11">#REF!</definedName>
    <definedName name="P_Z_8_R_LIBELLES_DESCRIPTIONS_9">#REF!</definedName>
    <definedName name="P_Z_8_R_LIBELLES_POSTES" localSheetId="5">#REF!</definedName>
    <definedName name="P_Z_8_R_LIBELLES_POSTES" localSheetId="11">#REF!</definedName>
    <definedName name="P_Z_8_R_LIBELLES_POSTES">#REF!</definedName>
    <definedName name="P_Z_8_R_LIBELLES_POSTES_1" localSheetId="5">#REF!</definedName>
    <definedName name="P_Z_8_R_LIBELLES_POSTES_1" localSheetId="11">#REF!</definedName>
    <definedName name="P_Z_8_R_LIBELLES_POSTES_1">#REF!</definedName>
    <definedName name="P_Z_8_R_LIBELLES_POSTES_10" localSheetId="5">#REF!</definedName>
    <definedName name="P_Z_8_R_LIBELLES_POSTES_10" localSheetId="11">#REF!</definedName>
    <definedName name="P_Z_8_R_LIBELLES_POSTES_10">#REF!</definedName>
    <definedName name="P_Z_8_R_LIBELLES_POSTES_11" localSheetId="5">#REF!</definedName>
    <definedName name="P_Z_8_R_LIBELLES_POSTES_11" localSheetId="11">#REF!</definedName>
    <definedName name="P_Z_8_R_LIBELLES_POSTES_11">#REF!</definedName>
    <definedName name="P_Z_8_R_LIBELLES_POSTES_12" localSheetId="5">#REF!</definedName>
    <definedName name="P_Z_8_R_LIBELLES_POSTES_12" localSheetId="11">#REF!</definedName>
    <definedName name="P_Z_8_R_LIBELLES_POSTES_12">#REF!</definedName>
    <definedName name="P_Z_8_R_LIBELLES_POSTES_13" localSheetId="5">#REF!</definedName>
    <definedName name="P_Z_8_R_LIBELLES_POSTES_13" localSheetId="11">#REF!</definedName>
    <definedName name="P_Z_8_R_LIBELLES_POSTES_13">#REF!</definedName>
    <definedName name="P_Z_8_R_LIBELLES_POSTES_14" localSheetId="5">#REF!</definedName>
    <definedName name="P_Z_8_R_LIBELLES_POSTES_14" localSheetId="11">#REF!</definedName>
    <definedName name="P_Z_8_R_LIBELLES_POSTES_14">#REF!</definedName>
    <definedName name="P_Z_8_R_LIBELLES_POSTES_15" localSheetId="5">#REF!</definedName>
    <definedName name="P_Z_8_R_LIBELLES_POSTES_15" localSheetId="11">#REF!</definedName>
    <definedName name="P_Z_8_R_LIBELLES_POSTES_15">#REF!</definedName>
    <definedName name="P_Z_8_R_LIBELLES_POSTES_16" localSheetId="5">#REF!</definedName>
    <definedName name="P_Z_8_R_LIBELLES_POSTES_16" localSheetId="11">#REF!</definedName>
    <definedName name="P_Z_8_R_LIBELLES_POSTES_16">#REF!</definedName>
    <definedName name="P_Z_8_R_LIBELLES_POSTES_17" localSheetId="5">#REF!</definedName>
    <definedName name="P_Z_8_R_LIBELLES_POSTES_17" localSheetId="11">#REF!</definedName>
    <definedName name="P_Z_8_R_LIBELLES_POSTES_17">#REF!</definedName>
    <definedName name="P_Z_8_R_LIBELLES_POSTES_18" localSheetId="5">#REF!</definedName>
    <definedName name="P_Z_8_R_LIBELLES_POSTES_18" localSheetId="11">#REF!</definedName>
    <definedName name="P_Z_8_R_LIBELLES_POSTES_18">#REF!</definedName>
    <definedName name="P_Z_8_R_LIBELLES_POSTES_19" localSheetId="5">#REF!</definedName>
    <definedName name="P_Z_8_R_LIBELLES_POSTES_19" localSheetId="11">#REF!</definedName>
    <definedName name="P_Z_8_R_LIBELLES_POSTES_19">#REF!</definedName>
    <definedName name="P_Z_8_R_LIBELLES_POSTES_2" localSheetId="5">#REF!</definedName>
    <definedName name="P_Z_8_R_LIBELLES_POSTES_2" localSheetId="11">#REF!</definedName>
    <definedName name="P_Z_8_R_LIBELLES_POSTES_2">#REF!</definedName>
    <definedName name="P_Z_8_R_LIBELLES_POSTES_20" localSheetId="5">#REF!</definedName>
    <definedName name="P_Z_8_R_LIBELLES_POSTES_20" localSheetId="11">#REF!</definedName>
    <definedName name="P_Z_8_R_LIBELLES_POSTES_20">#REF!</definedName>
    <definedName name="P_Z_8_R_LIBELLES_POSTES_3" localSheetId="5">#REF!</definedName>
    <definedName name="P_Z_8_R_LIBELLES_POSTES_3" localSheetId="11">#REF!</definedName>
    <definedName name="P_Z_8_R_LIBELLES_POSTES_3">#REF!</definedName>
    <definedName name="P_Z_8_R_LIBELLES_POSTES_4" localSheetId="5">#REF!</definedName>
    <definedName name="P_Z_8_R_LIBELLES_POSTES_4" localSheetId="11">#REF!</definedName>
    <definedName name="P_Z_8_R_LIBELLES_POSTES_4">#REF!</definedName>
    <definedName name="P_Z_8_R_LIBELLES_POSTES_5" localSheetId="5">#REF!</definedName>
    <definedName name="P_Z_8_R_LIBELLES_POSTES_5" localSheetId="11">#REF!</definedName>
    <definedName name="P_Z_8_R_LIBELLES_POSTES_5">#REF!</definedName>
    <definedName name="P_Z_8_R_LIBELLES_POSTES_6" localSheetId="5">#REF!</definedName>
    <definedName name="P_Z_8_R_LIBELLES_POSTES_6" localSheetId="11">#REF!</definedName>
    <definedName name="P_Z_8_R_LIBELLES_POSTES_6">#REF!</definedName>
    <definedName name="P_Z_8_R_LIBELLES_POSTES_7" localSheetId="5">#REF!</definedName>
    <definedName name="P_Z_8_R_LIBELLES_POSTES_7" localSheetId="11">#REF!</definedName>
    <definedName name="P_Z_8_R_LIBELLES_POSTES_7">#REF!</definedName>
    <definedName name="P_Z_8_R_LIBELLES_POSTES_8" localSheetId="5">#REF!</definedName>
    <definedName name="P_Z_8_R_LIBELLES_POSTES_8" localSheetId="11">#REF!</definedName>
    <definedName name="P_Z_8_R_LIBELLES_POSTES_8">#REF!</definedName>
    <definedName name="P_Z_8_R_LIBELLES_POSTES_9" localSheetId="5">#REF!</definedName>
    <definedName name="P_Z_8_R_LIBELLES_POSTES_9" localSheetId="11">#REF!</definedName>
    <definedName name="P_Z_8_R_LIBELLES_POSTES_9">#REF!</definedName>
    <definedName name="P_Z_8_R_LIBELLES_SOUS_OPERATIONS" localSheetId="5">#REF!</definedName>
    <definedName name="P_Z_8_R_LIBELLES_SOUS_OPERATIONS" localSheetId="11">#REF!</definedName>
    <definedName name="P_Z_8_R_LIBELLES_SOUS_OPERATIONS">#REF!</definedName>
    <definedName name="P_Z_8_R_LIBELLES_SOUS_OPERATIONS_1" localSheetId="5">#REF!</definedName>
    <definedName name="P_Z_8_R_LIBELLES_SOUS_OPERATIONS_1" localSheetId="11">#REF!</definedName>
    <definedName name="P_Z_8_R_LIBELLES_SOUS_OPERATIONS_1">#REF!</definedName>
    <definedName name="P_Z_8_R_LIBELLES_SOUS_OPERATIONS_10" localSheetId="5">#REF!</definedName>
    <definedName name="P_Z_8_R_LIBELLES_SOUS_OPERATIONS_10" localSheetId="11">#REF!</definedName>
    <definedName name="P_Z_8_R_LIBELLES_SOUS_OPERATIONS_10">#REF!</definedName>
    <definedName name="P_Z_8_R_LIBELLES_SOUS_OPERATIONS_11" localSheetId="5">#REF!</definedName>
    <definedName name="P_Z_8_R_LIBELLES_SOUS_OPERATIONS_11" localSheetId="11">#REF!</definedName>
    <definedName name="P_Z_8_R_LIBELLES_SOUS_OPERATIONS_11">#REF!</definedName>
    <definedName name="P_Z_8_R_LIBELLES_SOUS_OPERATIONS_12" localSheetId="5">#REF!</definedName>
    <definedName name="P_Z_8_R_LIBELLES_SOUS_OPERATIONS_12" localSheetId="11">#REF!</definedName>
    <definedName name="P_Z_8_R_LIBELLES_SOUS_OPERATIONS_12">#REF!</definedName>
    <definedName name="P_Z_8_R_LIBELLES_SOUS_OPERATIONS_13" localSheetId="5">#REF!</definedName>
    <definedName name="P_Z_8_R_LIBELLES_SOUS_OPERATIONS_13" localSheetId="11">#REF!</definedName>
    <definedName name="P_Z_8_R_LIBELLES_SOUS_OPERATIONS_13">#REF!</definedName>
    <definedName name="P_Z_8_R_LIBELLES_SOUS_OPERATIONS_14" localSheetId="5">#REF!</definedName>
    <definedName name="P_Z_8_R_LIBELLES_SOUS_OPERATIONS_14" localSheetId="11">#REF!</definedName>
    <definedName name="P_Z_8_R_LIBELLES_SOUS_OPERATIONS_14">#REF!</definedName>
    <definedName name="P_Z_8_R_LIBELLES_SOUS_OPERATIONS_15" localSheetId="5">#REF!</definedName>
    <definedName name="P_Z_8_R_LIBELLES_SOUS_OPERATIONS_15" localSheetId="11">#REF!</definedName>
    <definedName name="P_Z_8_R_LIBELLES_SOUS_OPERATIONS_15">#REF!</definedName>
    <definedName name="P_Z_8_R_LIBELLES_SOUS_OPERATIONS_16" localSheetId="5">#REF!</definedName>
    <definedName name="P_Z_8_R_LIBELLES_SOUS_OPERATIONS_16" localSheetId="11">#REF!</definedName>
    <definedName name="P_Z_8_R_LIBELLES_SOUS_OPERATIONS_16">#REF!</definedName>
    <definedName name="P_Z_8_R_LIBELLES_SOUS_OPERATIONS_17" localSheetId="5">#REF!</definedName>
    <definedName name="P_Z_8_R_LIBELLES_SOUS_OPERATIONS_17" localSheetId="11">#REF!</definedName>
    <definedName name="P_Z_8_R_LIBELLES_SOUS_OPERATIONS_17">#REF!</definedName>
    <definedName name="P_Z_8_R_LIBELLES_SOUS_OPERATIONS_18" localSheetId="5">#REF!</definedName>
    <definedName name="P_Z_8_R_LIBELLES_SOUS_OPERATIONS_18" localSheetId="11">#REF!</definedName>
    <definedName name="P_Z_8_R_LIBELLES_SOUS_OPERATIONS_18">#REF!</definedName>
    <definedName name="P_Z_8_R_LIBELLES_SOUS_OPERATIONS_19" localSheetId="5">#REF!</definedName>
    <definedName name="P_Z_8_R_LIBELLES_SOUS_OPERATIONS_19" localSheetId="11">#REF!</definedName>
    <definedName name="P_Z_8_R_LIBELLES_SOUS_OPERATIONS_19">#REF!</definedName>
    <definedName name="P_Z_8_R_LIBELLES_SOUS_OPERATIONS_2" localSheetId="5">#REF!</definedName>
    <definedName name="P_Z_8_R_LIBELLES_SOUS_OPERATIONS_2" localSheetId="11">#REF!</definedName>
    <definedName name="P_Z_8_R_LIBELLES_SOUS_OPERATIONS_2">#REF!</definedName>
    <definedName name="P_Z_8_R_LIBELLES_SOUS_OPERATIONS_20" localSheetId="5">#REF!</definedName>
    <definedName name="P_Z_8_R_LIBELLES_SOUS_OPERATIONS_20" localSheetId="11">#REF!</definedName>
    <definedName name="P_Z_8_R_LIBELLES_SOUS_OPERATIONS_20">#REF!</definedName>
    <definedName name="P_Z_8_R_LIBELLES_SOUS_OPERATIONS_3" localSheetId="5">#REF!</definedName>
    <definedName name="P_Z_8_R_LIBELLES_SOUS_OPERATIONS_3" localSheetId="11">#REF!</definedName>
    <definedName name="P_Z_8_R_LIBELLES_SOUS_OPERATIONS_3">#REF!</definedName>
    <definedName name="P_Z_8_R_LIBELLES_SOUS_OPERATIONS_4" localSheetId="5">#REF!</definedName>
    <definedName name="P_Z_8_R_LIBELLES_SOUS_OPERATIONS_4" localSheetId="11">#REF!</definedName>
    <definedName name="P_Z_8_R_LIBELLES_SOUS_OPERATIONS_4">#REF!</definedName>
    <definedName name="P_Z_8_R_LIBELLES_SOUS_OPERATIONS_5" localSheetId="5">#REF!</definedName>
    <definedName name="P_Z_8_R_LIBELLES_SOUS_OPERATIONS_5" localSheetId="11">#REF!</definedName>
    <definedName name="P_Z_8_R_LIBELLES_SOUS_OPERATIONS_5">#REF!</definedName>
    <definedName name="P_Z_8_R_LIBELLES_SOUS_OPERATIONS_6" localSheetId="5">#REF!</definedName>
    <definedName name="P_Z_8_R_LIBELLES_SOUS_OPERATIONS_6" localSheetId="11">#REF!</definedName>
    <definedName name="P_Z_8_R_LIBELLES_SOUS_OPERATIONS_6">#REF!</definedName>
    <definedName name="P_Z_8_R_LIBELLES_SOUS_OPERATIONS_7" localSheetId="5">#REF!</definedName>
    <definedName name="P_Z_8_R_LIBELLES_SOUS_OPERATIONS_7" localSheetId="11">#REF!</definedName>
    <definedName name="P_Z_8_R_LIBELLES_SOUS_OPERATIONS_7">#REF!</definedName>
    <definedName name="P_Z_8_R_LIBELLES_SOUS_OPERATIONS_8" localSheetId="5">#REF!</definedName>
    <definedName name="P_Z_8_R_LIBELLES_SOUS_OPERATIONS_8" localSheetId="11">#REF!</definedName>
    <definedName name="P_Z_8_R_LIBELLES_SOUS_OPERATIONS_8">#REF!</definedName>
    <definedName name="P_Z_8_R_LIBELLES_SOUS_OPERATIONS_9" localSheetId="5">#REF!</definedName>
    <definedName name="P_Z_8_R_LIBELLES_SOUS_OPERATIONS_9" localSheetId="11">#REF!</definedName>
    <definedName name="P_Z_8_R_LIBELLES_SOUS_OPERATIONS_9">#REF!</definedName>
    <definedName name="P_Z_F_B_TYPE_1_ACTIVE" localSheetId="5">#REF!</definedName>
    <definedName name="P_Z_F_B_TYPE_1_ACTIVE" localSheetId="11">#REF!</definedName>
    <definedName name="P_Z_F_B_TYPE_1_ACTIVE">#REF!</definedName>
    <definedName name="P_Z_F_B_TYPE_10_ACTIVE" localSheetId="5">#REF!</definedName>
    <definedName name="P_Z_F_B_TYPE_10_ACTIVE" localSheetId="11">#REF!</definedName>
    <definedName name="P_Z_F_B_TYPE_10_ACTIVE">#REF!</definedName>
    <definedName name="P_Z_F_B_TYPE_11_ACTIVE" localSheetId="5">#REF!</definedName>
    <definedName name="P_Z_F_B_TYPE_11_ACTIVE" localSheetId="11">#REF!</definedName>
    <definedName name="P_Z_F_B_TYPE_11_ACTIVE">#REF!</definedName>
    <definedName name="P_Z_F_B_TYPE_12_ACTIVE" localSheetId="5">#REF!</definedName>
    <definedName name="P_Z_F_B_TYPE_12_ACTIVE" localSheetId="11">#REF!</definedName>
    <definedName name="P_Z_F_B_TYPE_12_ACTIVE">#REF!</definedName>
    <definedName name="P_Z_F_B_TYPE_13_ACTIVE" localSheetId="5">#REF!</definedName>
    <definedName name="P_Z_F_B_TYPE_13_ACTIVE" localSheetId="11">#REF!</definedName>
    <definedName name="P_Z_F_B_TYPE_13_ACTIVE">#REF!</definedName>
    <definedName name="P_Z_F_B_TYPE_2_ACTIVE" localSheetId="5">#REF!</definedName>
    <definedName name="P_Z_F_B_TYPE_2_ACTIVE" localSheetId="11">#REF!</definedName>
    <definedName name="P_Z_F_B_TYPE_2_ACTIVE">#REF!</definedName>
    <definedName name="P_Z_F_B_TYPE_3_ACTIVE" localSheetId="5">#REF!</definedName>
    <definedName name="P_Z_F_B_TYPE_3_ACTIVE" localSheetId="11">#REF!</definedName>
    <definedName name="P_Z_F_B_TYPE_3_ACTIVE">#REF!</definedName>
    <definedName name="P_Z_F_B_TYPE_4_ACTIVE" localSheetId="5">#REF!</definedName>
    <definedName name="P_Z_F_B_TYPE_4_ACTIVE" localSheetId="11">#REF!</definedName>
    <definedName name="P_Z_F_B_TYPE_4_ACTIVE">#REF!</definedName>
    <definedName name="P_Z_F_B_TYPE_5_ACTIVE" localSheetId="5">#REF!</definedName>
    <definedName name="P_Z_F_B_TYPE_5_ACTIVE" localSheetId="11">#REF!</definedName>
    <definedName name="P_Z_F_B_TYPE_5_ACTIVE">#REF!</definedName>
    <definedName name="P_Z_F_B_TYPE_6_ACTIVE" localSheetId="5">#REF!</definedName>
    <definedName name="P_Z_F_B_TYPE_6_ACTIVE" localSheetId="11">#REF!</definedName>
    <definedName name="P_Z_F_B_TYPE_6_ACTIVE">#REF!</definedName>
    <definedName name="P_Z_F_B_TYPE_7_ACTIVE" localSheetId="5">#REF!</definedName>
    <definedName name="P_Z_F_B_TYPE_7_ACTIVE" localSheetId="11">#REF!</definedName>
    <definedName name="P_Z_F_B_TYPE_7_ACTIVE">#REF!</definedName>
    <definedName name="P_Z_F_B_TYPE_8_ACTIVE" localSheetId="5">#REF!</definedName>
    <definedName name="P_Z_F_B_TYPE_8_ACTIVE" localSheetId="11">#REF!</definedName>
    <definedName name="P_Z_F_B_TYPE_8_ACTIVE">#REF!</definedName>
    <definedName name="P_Z_F_B_TYPE_9_ACTIVE" localSheetId="5">#REF!</definedName>
    <definedName name="P_Z_F_B_TYPE_9_ACTIVE" localSheetId="11">#REF!</definedName>
    <definedName name="P_Z_F_B_TYPE_9_ACTIVE">#REF!</definedName>
    <definedName name="P_Z_F_N_CODE_INTERVENTION" localSheetId="5">#REF!</definedName>
    <definedName name="P_Z_F_N_CODE_INTERVENTION" localSheetId="11">#REF!</definedName>
    <definedName name="P_Z_F_N_CODE_INTERVENTION">#REF!</definedName>
    <definedName name="P_Z_F_N_CONSIGNES_UTILISATION" localSheetId="5">#REF!</definedName>
    <definedName name="P_Z_F_N_CONSIGNES_UTILISATION" localSheetId="11">#REF!</definedName>
    <definedName name="P_Z_F_N_CONSIGNES_UTILISATION">#REF!</definedName>
    <definedName name="P_Z_F_N_CONSIGNES_UTILISATION_FIN" localSheetId="5">#REF!</definedName>
    <definedName name="P_Z_F_N_CONSIGNES_UTILISATION_FIN" localSheetId="11">#REF!</definedName>
    <definedName name="P_Z_F_N_CONSIGNES_UTILISATION_FIN">#REF!</definedName>
    <definedName name="P_Z_F_N_LIBELLE_DISPOSITIF" localSheetId="5">#REF!</definedName>
    <definedName name="P_Z_F_N_LIBELLE_DISPOSITIF" localSheetId="11">#REF!</definedName>
    <definedName name="P_Z_F_N_LIBELLE_DISPOSITIF">#REF!</definedName>
    <definedName name="P_Z_F_N_NB_LOGOS_FINANCEURS" localSheetId="5">#REF!</definedName>
    <definedName name="P_Z_F_N_NB_LOGOS_FINANCEURS" localSheetId="11">#REF!</definedName>
    <definedName name="P_Z_F_N_NB_LOGOS_FINANCEURS">#REF!</definedName>
    <definedName name="P_Z_F_N_RAPPELS" localSheetId="5">#REF!</definedName>
    <definedName name="P_Z_F_N_RAPPELS" localSheetId="11">#REF!</definedName>
    <definedName name="P_Z_F_N_RAPPELS">#REF!</definedName>
    <definedName name="P_Z_G_R_G_BOOLEEN" localSheetId="5">#REF!</definedName>
    <definedName name="P_Z_G_R_G_BOOLEEN" localSheetId="11">#REF!</definedName>
    <definedName name="P_Z_G_R_G_BOOLEEN">#REF!</definedName>
    <definedName name="P_Z_G_R_G_BOOLEEN_NON" localSheetId="5">#REF!</definedName>
    <definedName name="P_Z_G_R_G_BOOLEEN_NON" localSheetId="11">#REF!</definedName>
    <definedName name="P_Z_G_R_G_BOOLEEN_NON">#REF!</definedName>
    <definedName name="P_Z_G_R_G_BOOLEEN_OUI" localSheetId="5">#REF!</definedName>
    <definedName name="P_Z_G_R_G_BOOLEEN_OUI" localSheetId="11">#REF!</definedName>
    <definedName name="P_Z_G_R_G_BOOLEEN_OUI">#REF!</definedName>
    <definedName name="P_Z_G_R_G_INTERVENTIONS_PSN" localSheetId="5">#REF!</definedName>
    <definedName name="P_Z_G_R_G_INTERVENTIONS_PSN" localSheetId="11">#REF!</definedName>
    <definedName name="P_Z_G_R_G_INTERVENTIONS_PSN">#REF!</definedName>
    <definedName name="P_Z_G_R_G_NB_CATEGORIES" localSheetId="5">#REF!</definedName>
    <definedName name="P_Z_G_R_G_NB_CATEGORIES" localSheetId="11">#REF!</definedName>
    <definedName name="P_Z_G_R_G_NB_CATEGORIES">#REF!</definedName>
    <definedName name="P_Z_G_R_G_NB_LOGOS_FINANCEURS" localSheetId="5">#REF!</definedName>
    <definedName name="P_Z_G_R_G_NB_LOGOS_FINANCEURS" localSheetId="11">#REF!</definedName>
    <definedName name="P_Z_G_R_G_NB_LOGOS_FINANCEURS">#REF!</definedName>
    <definedName name="_xlnm.Print_Area" localSheetId="0">Accueil!$A$1:$W$31</definedName>
    <definedName name="zz" localSheetId="4">#REF!</definedName>
    <definedName name="zz" localSheetId="5">#REF!</definedName>
    <definedName name="zz" localSheetId="7">#REF!</definedName>
    <definedName name="zz" localSheetId="11">#REF!</definedName>
    <definedName name="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65" l="1"/>
  <c r="AG9" i="54" l="1"/>
  <c r="AG10" i="54"/>
  <c r="AG11" i="54"/>
  <c r="AG12" i="54"/>
  <c r="AG13" i="54"/>
  <c r="AG14" i="54"/>
  <c r="AG15" i="54"/>
  <c r="AG16" i="54"/>
  <c r="AG17" i="54"/>
  <c r="AG18" i="54"/>
  <c r="AG19" i="54"/>
  <c r="AG20" i="54"/>
  <c r="AG21" i="54"/>
  <c r="AG22" i="54"/>
  <c r="AG23" i="54"/>
  <c r="AG24" i="54"/>
  <c r="AG25" i="54"/>
  <c r="AG26" i="54"/>
  <c r="AG27" i="54"/>
  <c r="AG28" i="54"/>
  <c r="AG29" i="54"/>
  <c r="AG30" i="54"/>
  <c r="AG31" i="54"/>
  <c r="AG32" i="54"/>
  <c r="AG33" i="54"/>
  <c r="AG34" i="54"/>
  <c r="AG35" i="54"/>
  <c r="AG36" i="54"/>
  <c r="AG37" i="54"/>
  <c r="AG38" i="54"/>
  <c r="AG39" i="54"/>
  <c r="AG40" i="54"/>
  <c r="AG41" i="54"/>
  <c r="AG42" i="54"/>
  <c r="AG43" i="54"/>
  <c r="AG44" i="54"/>
  <c r="AG45" i="54"/>
  <c r="AG46" i="54"/>
  <c r="AG47" i="54"/>
  <c r="AG48" i="54"/>
  <c r="AG49" i="54"/>
  <c r="AG50" i="54"/>
  <c r="AG51" i="54"/>
  <c r="AG52" i="54"/>
  <c r="AG53" i="54"/>
  <c r="AG54" i="54"/>
  <c r="AG55" i="54"/>
  <c r="AG56" i="54"/>
  <c r="AG57" i="54"/>
  <c r="AG58" i="54"/>
  <c r="AG59" i="54"/>
  <c r="AG60" i="54"/>
  <c r="AG61" i="54"/>
  <c r="AG62" i="54"/>
  <c r="AG63" i="54"/>
  <c r="AG64" i="54"/>
  <c r="AG65" i="54"/>
  <c r="AG66" i="54"/>
  <c r="AG67" i="54"/>
  <c r="AG68" i="54"/>
  <c r="AG69" i="54"/>
  <c r="AG70" i="54"/>
  <c r="AG71" i="54"/>
  <c r="AG72" i="54"/>
  <c r="AG73" i="54"/>
  <c r="AG74" i="54"/>
  <c r="AG75" i="54"/>
  <c r="AG76" i="54"/>
  <c r="AG77" i="54"/>
  <c r="AG78" i="54"/>
  <c r="AG79" i="54"/>
  <c r="AG80" i="54"/>
  <c r="AG81" i="54"/>
  <c r="AG82" i="54"/>
  <c r="AG83" i="54"/>
  <c r="AG84" i="54"/>
  <c r="AG85" i="54"/>
  <c r="AG86" i="54"/>
  <c r="AG87" i="54"/>
  <c r="AG88" i="54"/>
  <c r="AG89" i="54"/>
  <c r="AG90" i="54"/>
  <c r="AG91" i="54"/>
  <c r="AG92" i="54"/>
  <c r="AG93" i="54"/>
  <c r="AG94" i="54"/>
  <c r="AG95" i="54"/>
  <c r="AG96" i="54"/>
  <c r="AG97" i="54"/>
  <c r="AG98" i="54"/>
  <c r="AG99" i="54"/>
  <c r="AG100" i="54"/>
  <c r="AG101" i="54"/>
  <c r="AG102" i="54"/>
  <c r="AG103" i="54"/>
  <c r="AG104" i="54"/>
  <c r="AG105" i="54"/>
  <c r="AG106" i="54"/>
  <c r="AG107" i="54"/>
  <c r="AG108" i="54"/>
  <c r="AF9" i="54"/>
  <c r="P9" i="54"/>
  <c r="P10" i="54"/>
  <c r="P11" i="54"/>
  <c r="P12" i="54"/>
  <c r="P13" i="54"/>
  <c r="P14" i="54"/>
  <c r="P15" i="54"/>
  <c r="P16" i="54"/>
  <c r="P17" i="54"/>
  <c r="P18" i="54"/>
  <c r="P19" i="54"/>
  <c r="P20" i="54"/>
  <c r="P21" i="54"/>
  <c r="P22" i="54"/>
  <c r="P23" i="54"/>
  <c r="P24" i="54"/>
  <c r="P25" i="54"/>
  <c r="P26" i="54"/>
  <c r="P27" i="54"/>
  <c r="P28" i="54"/>
  <c r="P29" i="54"/>
  <c r="P30" i="54"/>
  <c r="P31" i="54"/>
  <c r="P32" i="54"/>
  <c r="P33" i="54"/>
  <c r="P34" i="54"/>
  <c r="P35" i="54"/>
  <c r="P36" i="54"/>
  <c r="P37" i="54"/>
  <c r="P38" i="54"/>
  <c r="P39" i="54"/>
  <c r="P40" i="54"/>
  <c r="P41" i="54"/>
  <c r="P42" i="54"/>
  <c r="P43" i="54"/>
  <c r="P44" i="54"/>
  <c r="P45" i="54"/>
  <c r="P46" i="54"/>
  <c r="P47" i="54"/>
  <c r="P48" i="54"/>
  <c r="P49" i="54"/>
  <c r="P50" i="54"/>
  <c r="P51" i="54"/>
  <c r="P52" i="54"/>
  <c r="P53" i="54"/>
  <c r="P54" i="54"/>
  <c r="P55" i="54"/>
  <c r="P56" i="54"/>
  <c r="P57" i="54"/>
  <c r="P58" i="54"/>
  <c r="P59" i="54"/>
  <c r="P60" i="54"/>
  <c r="P61" i="54"/>
  <c r="P62" i="54"/>
  <c r="P63" i="54"/>
  <c r="P64" i="54"/>
  <c r="P65" i="54"/>
  <c r="P66" i="54"/>
  <c r="P67" i="54"/>
  <c r="P68" i="54"/>
  <c r="P69" i="54"/>
  <c r="P70" i="54"/>
  <c r="P71" i="54"/>
  <c r="P72" i="54"/>
  <c r="P73" i="54"/>
  <c r="P74" i="54"/>
  <c r="P75" i="54"/>
  <c r="P76" i="54"/>
  <c r="P77" i="54"/>
  <c r="P78" i="54"/>
  <c r="P79" i="54"/>
  <c r="P80" i="54"/>
  <c r="P81" i="54"/>
  <c r="P82" i="54"/>
  <c r="P83" i="54"/>
  <c r="P84" i="54"/>
  <c r="P85" i="54"/>
  <c r="P86" i="54"/>
  <c r="P87" i="54"/>
  <c r="P88" i="54"/>
  <c r="P89" i="54"/>
  <c r="P90" i="54"/>
  <c r="P91" i="54"/>
  <c r="P92" i="54"/>
  <c r="P93" i="54"/>
  <c r="P94" i="54"/>
  <c r="P95" i="54"/>
  <c r="P96" i="54"/>
  <c r="P97" i="54"/>
  <c r="P98" i="54"/>
  <c r="P99" i="54"/>
  <c r="P100" i="54"/>
  <c r="P101" i="54"/>
  <c r="P102" i="54"/>
  <c r="P103" i="54"/>
  <c r="P104" i="54"/>
  <c r="P105" i="54"/>
  <c r="P106" i="54"/>
  <c r="P107" i="54"/>
  <c r="P108" i="54"/>
  <c r="AA9" i="59" l="1"/>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AA49" i="59"/>
  <c r="AA50" i="59"/>
  <c r="AA51" i="59"/>
  <c r="AA52" i="59"/>
  <c r="AA53" i="59"/>
  <c r="AA54" i="59"/>
  <c r="AA55" i="59"/>
  <c r="AA56" i="59"/>
  <c r="AA57" i="59"/>
  <c r="AA58" i="59"/>
  <c r="AA59" i="59"/>
  <c r="AA60" i="59"/>
  <c r="AA61" i="59"/>
  <c r="AA62" i="59"/>
  <c r="AA63" i="59"/>
  <c r="AA64" i="59"/>
  <c r="AA65" i="59"/>
  <c r="AA66" i="59"/>
  <c r="AA67" i="59"/>
  <c r="AA68" i="59"/>
  <c r="AA69" i="59"/>
  <c r="AA70" i="59"/>
  <c r="AA71" i="59"/>
  <c r="AA72" i="59"/>
  <c r="AA73" i="59"/>
  <c r="AA74" i="59"/>
  <c r="AA75" i="59"/>
  <c r="AA76" i="59"/>
  <c r="AA77" i="59"/>
  <c r="AA78" i="59"/>
  <c r="AA79" i="59"/>
  <c r="AA80" i="59"/>
  <c r="AA81" i="59"/>
  <c r="AA82" i="59"/>
  <c r="AA83" i="59"/>
  <c r="AA84" i="59"/>
  <c r="AA85" i="59"/>
  <c r="AA86" i="59"/>
  <c r="AA87" i="59"/>
  <c r="AA88" i="59"/>
  <c r="AA89" i="59"/>
  <c r="AA90" i="59"/>
  <c r="AA91" i="59"/>
  <c r="AA92" i="59"/>
  <c r="AA93" i="59"/>
  <c r="AA94" i="59"/>
  <c r="AA95" i="59"/>
  <c r="AA96" i="59"/>
  <c r="AA97" i="59"/>
  <c r="AA98" i="59"/>
  <c r="AA99" i="59"/>
  <c r="AA100" i="59"/>
  <c r="AA101" i="59"/>
  <c r="AA102" i="59"/>
  <c r="AA103" i="59"/>
  <c r="AA104" i="59"/>
  <c r="AA105" i="59"/>
  <c r="AA106" i="59"/>
  <c r="AA107" i="59"/>
  <c r="AA108" i="59"/>
  <c r="AA8" i="59"/>
  <c r="AW8" i="57" l="1"/>
  <c r="AY8" i="55"/>
  <c r="V9" i="55" l="1" a="1"/>
  <c r="V9" i="55" s="1"/>
  <c r="AZ8" i="57" a="1"/>
  <c r="AZ8" i="57" s="1"/>
  <c r="Y9" i="59"/>
  <c r="X9" i="59"/>
  <c r="V9" i="59"/>
  <c r="T9" i="59"/>
  <c r="U9" i="59"/>
  <c r="S9" i="59"/>
  <c r="R9" i="59"/>
  <c r="Q9" i="59"/>
  <c r="O9" i="59"/>
  <c r="AS9" i="55"/>
  <c r="AP9" i="55"/>
  <c r="AQ9" i="55"/>
  <c r="AR9" i="55" s="1"/>
  <c r="AO9" i="55"/>
  <c r="AN9" i="55"/>
  <c r="AM9" i="55"/>
  <c r="AK9" i="55"/>
  <c r="AJ9" i="55"/>
  <c r="AH9" i="55"/>
  <c r="AG9" i="55"/>
  <c r="AI9" i="55"/>
  <c r="AE9" i="55"/>
  <c r="AC9" i="55"/>
  <c r="AB9" i="55"/>
  <c r="AA9" i="55"/>
  <c r="Z9" i="55"/>
  <c r="BB8" i="55" l="1" a="1"/>
  <c r="BB8" i="55" s="1"/>
  <c r="AU9" i="55"/>
  <c r="AL9" i="55"/>
  <c r="J10" i="59"/>
  <c r="M10" i="59" s="1"/>
  <c r="J11" i="59"/>
  <c r="M11" i="59" s="1"/>
  <c r="J12" i="59"/>
  <c r="M12" i="59" s="1"/>
  <c r="J13" i="59"/>
  <c r="M13" i="59" s="1"/>
  <c r="J14" i="59"/>
  <c r="M14" i="59" s="1"/>
  <c r="J15" i="59"/>
  <c r="M15" i="59" s="1"/>
  <c r="J16" i="59"/>
  <c r="M16" i="59" s="1"/>
  <c r="J17" i="59"/>
  <c r="M17" i="59" s="1"/>
  <c r="J18" i="59"/>
  <c r="M18" i="59" s="1"/>
  <c r="J19" i="59"/>
  <c r="M19" i="59" s="1"/>
  <c r="J20" i="59"/>
  <c r="M20" i="59" s="1"/>
  <c r="J21" i="59"/>
  <c r="M21" i="59" s="1"/>
  <c r="J22" i="59"/>
  <c r="M22" i="59" s="1"/>
  <c r="J23" i="59"/>
  <c r="M23" i="59" s="1"/>
  <c r="J24" i="59"/>
  <c r="M24" i="59" s="1"/>
  <c r="J25" i="59"/>
  <c r="M25" i="59" s="1"/>
  <c r="J26" i="59"/>
  <c r="M26" i="59" s="1"/>
  <c r="J27" i="59"/>
  <c r="M27" i="59" s="1"/>
  <c r="J28" i="59"/>
  <c r="M28" i="59" s="1"/>
  <c r="J29" i="59"/>
  <c r="M29" i="59" s="1"/>
  <c r="J30" i="59"/>
  <c r="M30" i="59" s="1"/>
  <c r="J31" i="59"/>
  <c r="M31" i="59" s="1"/>
  <c r="J32" i="59"/>
  <c r="M32" i="59" s="1"/>
  <c r="J33" i="59"/>
  <c r="M33" i="59" s="1"/>
  <c r="J34" i="59"/>
  <c r="M34" i="59" s="1"/>
  <c r="J35" i="59"/>
  <c r="M35" i="59" s="1"/>
  <c r="J36" i="59"/>
  <c r="M36" i="59" s="1"/>
  <c r="J37" i="59"/>
  <c r="M37" i="59" s="1"/>
  <c r="J38" i="59"/>
  <c r="M38" i="59" s="1"/>
  <c r="J39" i="59"/>
  <c r="M39" i="59" s="1"/>
  <c r="J40" i="59"/>
  <c r="M40" i="59" s="1"/>
  <c r="J41" i="59"/>
  <c r="M41" i="59" s="1"/>
  <c r="J42" i="59"/>
  <c r="M42" i="59" s="1"/>
  <c r="J43" i="59"/>
  <c r="M43" i="59" s="1"/>
  <c r="J44" i="59"/>
  <c r="M44" i="59" s="1"/>
  <c r="J45" i="59"/>
  <c r="M45" i="59" s="1"/>
  <c r="J46" i="59"/>
  <c r="M46" i="59" s="1"/>
  <c r="J47" i="59"/>
  <c r="M47" i="59" s="1"/>
  <c r="J48" i="59"/>
  <c r="M48" i="59" s="1"/>
  <c r="J49" i="59"/>
  <c r="M49" i="59" s="1"/>
  <c r="J50" i="59"/>
  <c r="M50" i="59" s="1"/>
  <c r="J51" i="59"/>
  <c r="M51" i="59" s="1"/>
  <c r="J52" i="59"/>
  <c r="M52" i="59" s="1"/>
  <c r="J53" i="59"/>
  <c r="M53" i="59" s="1"/>
  <c r="J54" i="59"/>
  <c r="M54" i="59" s="1"/>
  <c r="J55" i="59"/>
  <c r="M55" i="59" s="1"/>
  <c r="J56" i="59"/>
  <c r="M56" i="59" s="1"/>
  <c r="J57" i="59"/>
  <c r="M57" i="59" s="1"/>
  <c r="J58" i="59"/>
  <c r="M58" i="59" s="1"/>
  <c r="J59" i="59"/>
  <c r="M59" i="59" s="1"/>
  <c r="J60" i="59"/>
  <c r="M60" i="59" s="1"/>
  <c r="J61" i="59"/>
  <c r="M61" i="59" s="1"/>
  <c r="J62" i="59"/>
  <c r="M62" i="59" s="1"/>
  <c r="J63" i="59"/>
  <c r="M63" i="59" s="1"/>
  <c r="J64" i="59"/>
  <c r="M64" i="59" s="1"/>
  <c r="J65" i="59"/>
  <c r="M65" i="59" s="1"/>
  <c r="J66" i="59"/>
  <c r="M66" i="59" s="1"/>
  <c r="J67" i="59"/>
  <c r="M67" i="59" s="1"/>
  <c r="J68" i="59"/>
  <c r="M68" i="59" s="1"/>
  <c r="J69" i="59"/>
  <c r="M69" i="59" s="1"/>
  <c r="J70" i="59"/>
  <c r="M70" i="59" s="1"/>
  <c r="J71" i="59"/>
  <c r="M71" i="59" s="1"/>
  <c r="J72" i="59"/>
  <c r="M72" i="59" s="1"/>
  <c r="J73" i="59"/>
  <c r="M73" i="59" s="1"/>
  <c r="J74" i="59"/>
  <c r="M74" i="59" s="1"/>
  <c r="J75" i="59"/>
  <c r="M75" i="59" s="1"/>
  <c r="J76" i="59"/>
  <c r="M76" i="59" s="1"/>
  <c r="J77" i="59"/>
  <c r="M77" i="59" s="1"/>
  <c r="J78" i="59"/>
  <c r="M78" i="59" s="1"/>
  <c r="J79" i="59"/>
  <c r="M79" i="59" s="1"/>
  <c r="J80" i="59"/>
  <c r="M80" i="59" s="1"/>
  <c r="J81" i="59"/>
  <c r="M81" i="59" s="1"/>
  <c r="J82" i="59"/>
  <c r="M82" i="59" s="1"/>
  <c r="J83" i="59"/>
  <c r="M83" i="59" s="1"/>
  <c r="J84" i="59"/>
  <c r="M84" i="59" s="1"/>
  <c r="J85" i="59"/>
  <c r="M85" i="59" s="1"/>
  <c r="J86" i="59"/>
  <c r="M86" i="59" s="1"/>
  <c r="J87" i="59"/>
  <c r="M87" i="59" s="1"/>
  <c r="J88" i="59"/>
  <c r="M88" i="59" s="1"/>
  <c r="J89" i="59"/>
  <c r="M89" i="59" s="1"/>
  <c r="J90" i="59"/>
  <c r="M90" i="59" s="1"/>
  <c r="J91" i="59"/>
  <c r="M91" i="59" s="1"/>
  <c r="J92" i="59"/>
  <c r="M92" i="59" s="1"/>
  <c r="J93" i="59"/>
  <c r="M93" i="59" s="1"/>
  <c r="J94" i="59"/>
  <c r="M94" i="59" s="1"/>
  <c r="J95" i="59"/>
  <c r="M95" i="59" s="1"/>
  <c r="J96" i="59"/>
  <c r="M96" i="59" s="1"/>
  <c r="J97" i="59"/>
  <c r="M97" i="59" s="1"/>
  <c r="J98" i="59"/>
  <c r="M98" i="59" s="1"/>
  <c r="J99" i="59"/>
  <c r="M99" i="59" s="1"/>
  <c r="J100" i="59"/>
  <c r="M100" i="59" s="1"/>
  <c r="J101" i="59"/>
  <c r="M101" i="59" s="1"/>
  <c r="J102" i="59"/>
  <c r="M102" i="59" s="1"/>
  <c r="J103" i="59"/>
  <c r="M103" i="59" s="1"/>
  <c r="J104" i="59"/>
  <c r="M104" i="59" s="1"/>
  <c r="J105" i="59"/>
  <c r="M105" i="59" s="1"/>
  <c r="J106" i="59"/>
  <c r="M106" i="59" s="1"/>
  <c r="J107" i="59"/>
  <c r="M107" i="59" s="1"/>
  <c r="J108" i="59"/>
  <c r="M108" i="59" s="1"/>
  <c r="J9" i="59"/>
  <c r="M9" i="59" l="1"/>
  <c r="W9" i="59"/>
  <c r="AY8" i="57" a="1"/>
  <c r="AY8" i="57" s="1"/>
  <c r="AT8" i="57"/>
  <c r="BA8" i="55" a="1"/>
  <c r="BA8" i="55" s="1"/>
  <c r="AV8" i="55"/>
  <c r="Z9" i="59" l="1"/>
  <c r="AC9" i="59" s="1" a="1"/>
  <c r="AC9" i="59" s="1"/>
  <c r="D17" i="48"/>
  <c r="D18" i="48"/>
  <c r="D19" i="48"/>
  <c r="D16" i="48"/>
  <c r="D10" i="5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 i="51"/>
  <c r="D8" i="51"/>
  <c r="G10" i="63"/>
  <c r="AB4" i="51" l="1"/>
  <c r="AB5" i="51"/>
  <c r="AB6" i="51"/>
  <c r="AB7" i="51"/>
  <c r="B13" i="51"/>
  <c r="B14" i="51"/>
  <c r="B15" i="51"/>
  <c r="B16" i="51"/>
  <c r="B17" i="51"/>
  <c r="B18" i="51"/>
  <c r="B19" i="51"/>
  <c r="B20" i="51"/>
  <c r="B21" i="51"/>
  <c r="B22" i="51"/>
  <c r="AU8" i="55"/>
  <c r="E11" i="65"/>
  <c r="E12" i="65"/>
  <c r="E13" i="65"/>
  <c r="E14" i="65"/>
  <c r="E15" i="65"/>
  <c r="E16" i="65"/>
  <c r="E17" i="65"/>
  <c r="E18" i="65"/>
  <c r="E19" i="65"/>
  <c r="E20" i="65"/>
  <c r="E21" i="65"/>
  <c r="E22" i="65"/>
  <c r="E23" i="65"/>
  <c r="E24" i="65"/>
  <c r="E10" i="65"/>
  <c r="G11" i="63"/>
  <c r="G12" i="63"/>
  <c r="G13" i="63"/>
  <c r="C9" i="54"/>
  <c r="C10" i="54"/>
  <c r="C11" i="54"/>
  <c r="C12" i="54"/>
  <c r="C13" i="54"/>
  <c r="C14" i="54"/>
  <c r="C15" i="54"/>
  <c r="C16" i="54"/>
  <c r="C17" i="54"/>
  <c r="C18" i="54"/>
  <c r="C19" i="54"/>
  <c r="C20" i="54"/>
  <c r="C21" i="54"/>
  <c r="C22" i="54"/>
  <c r="C23" i="54"/>
  <c r="C24" i="54"/>
  <c r="C25" i="54"/>
  <c r="C26" i="54"/>
  <c r="C27" i="54"/>
  <c r="C28" i="54"/>
  <c r="C29" i="54"/>
  <c r="C30" i="54"/>
  <c r="C31" i="54"/>
  <c r="C32" i="54"/>
  <c r="C33" i="54"/>
  <c r="C34" i="54"/>
  <c r="C35" i="54"/>
  <c r="C36" i="54"/>
  <c r="C37" i="54"/>
  <c r="C38" i="54"/>
  <c r="C39" i="54"/>
  <c r="C40" i="54"/>
  <c r="C41" i="54"/>
  <c r="C42" i="54"/>
  <c r="C43" i="54"/>
  <c r="C44" i="54"/>
  <c r="C45" i="54"/>
  <c r="C46" i="54"/>
  <c r="C47" i="54"/>
  <c r="C48" i="54"/>
  <c r="C49" i="54"/>
  <c r="C50" i="54"/>
  <c r="C51" i="54"/>
  <c r="C52" i="54"/>
  <c r="C53" i="54"/>
  <c r="C54" i="54"/>
  <c r="C55" i="54"/>
  <c r="C56" i="54"/>
  <c r="C57" i="54"/>
  <c r="C58" i="54"/>
  <c r="C59" i="54"/>
  <c r="C60" i="54"/>
  <c r="C61" i="54"/>
  <c r="C62" i="54"/>
  <c r="C63" i="54"/>
  <c r="C64" i="54"/>
  <c r="C65" i="54"/>
  <c r="C66" i="54"/>
  <c r="C67" i="54"/>
  <c r="C68" i="54"/>
  <c r="C69" i="54"/>
  <c r="C70" i="54"/>
  <c r="C71" i="54"/>
  <c r="C72" i="54"/>
  <c r="C73" i="54"/>
  <c r="C74" i="54"/>
  <c r="C75" i="54"/>
  <c r="C76" i="54"/>
  <c r="C77" i="54"/>
  <c r="C78" i="54"/>
  <c r="C79" i="54"/>
  <c r="C80" i="54"/>
  <c r="C81" i="54"/>
  <c r="C82" i="54"/>
  <c r="C83" i="54"/>
  <c r="C84" i="54"/>
  <c r="C85" i="54"/>
  <c r="C86" i="54"/>
  <c r="C87" i="54"/>
  <c r="C88" i="54"/>
  <c r="C89" i="54"/>
  <c r="C90" i="54"/>
  <c r="C91" i="54"/>
  <c r="C92" i="54"/>
  <c r="C93" i="54"/>
  <c r="C94" i="54"/>
  <c r="C95" i="54"/>
  <c r="C96" i="54"/>
  <c r="C97" i="54"/>
  <c r="C98" i="54"/>
  <c r="C99" i="54"/>
  <c r="C100" i="54"/>
  <c r="C101" i="54"/>
  <c r="C102" i="54"/>
  <c r="C103" i="54"/>
  <c r="C104" i="54"/>
  <c r="C105" i="54"/>
  <c r="C106" i="54"/>
  <c r="C107" i="54"/>
  <c r="C108" i="54"/>
  <c r="C10" i="64"/>
  <c r="C11" i="64"/>
  <c r="C12" i="64"/>
  <c r="C13" i="64"/>
  <c r="C14" i="64"/>
  <c r="C15" i="64"/>
  <c r="C16" i="64"/>
  <c r="C17" i="64"/>
  <c r="C18" i="64"/>
  <c r="C19" i="64"/>
  <c r="C20" i="64"/>
  <c r="C21" i="64"/>
  <c r="C22" i="64"/>
  <c r="C23" i="64"/>
  <c r="C24" i="64"/>
  <c r="C25" i="64"/>
  <c r="C26" i="64"/>
  <c r="C27" i="64"/>
  <c r="C28" i="64"/>
  <c r="C29" i="64"/>
  <c r="C30" i="64"/>
  <c r="C31" i="64"/>
  <c r="C32" i="64"/>
  <c r="C33" i="64"/>
  <c r="C34" i="64"/>
  <c r="C35" i="64"/>
  <c r="C36" i="64"/>
  <c r="C37" i="64"/>
  <c r="C38" i="64"/>
  <c r="C39" i="64"/>
  <c r="C40" i="64"/>
  <c r="C41" i="64"/>
  <c r="C42" i="64"/>
  <c r="C43" i="64"/>
  <c r="C44" i="64"/>
  <c r="C45" i="64"/>
  <c r="C46" i="64"/>
  <c r="C47" i="64"/>
  <c r="C48" i="64"/>
  <c r="C49" i="64"/>
  <c r="C50" i="64"/>
  <c r="C51" i="64"/>
  <c r="C52" i="64"/>
  <c r="C53" i="64"/>
  <c r="C54" i="64"/>
  <c r="C55" i="64"/>
  <c r="C56" i="64"/>
  <c r="C57" i="64"/>
  <c r="C58" i="64"/>
  <c r="C59" i="64"/>
  <c r="C60" i="64"/>
  <c r="C61" i="64"/>
  <c r="C62" i="64"/>
  <c r="C63" i="64"/>
  <c r="C64" i="64"/>
  <c r="C65" i="64"/>
  <c r="C66" i="64"/>
  <c r="C67" i="64"/>
  <c r="C68" i="64"/>
  <c r="C69" i="64"/>
  <c r="C70" i="64"/>
  <c r="C71" i="64"/>
  <c r="C72" i="64"/>
  <c r="C73" i="64"/>
  <c r="C74" i="64"/>
  <c r="C75" i="64"/>
  <c r="C76" i="64"/>
  <c r="C77" i="64"/>
  <c r="C78" i="64"/>
  <c r="C79" i="64"/>
  <c r="C80" i="64"/>
  <c r="C81" i="64"/>
  <c r="C82" i="64"/>
  <c r="C83" i="64"/>
  <c r="C84" i="64"/>
  <c r="C85" i="64"/>
  <c r="C86" i="64"/>
  <c r="C87" i="64"/>
  <c r="C88" i="64"/>
  <c r="C89" i="64"/>
  <c r="C90" i="64"/>
  <c r="C91" i="64"/>
  <c r="C92" i="64"/>
  <c r="C93" i="64"/>
  <c r="C94" i="64"/>
  <c r="C95" i="64"/>
  <c r="C96" i="64"/>
  <c r="C97" i="64"/>
  <c r="C98" i="64"/>
  <c r="C99" i="64"/>
  <c r="C100" i="64"/>
  <c r="C101" i="64"/>
  <c r="C102" i="64"/>
  <c r="C103" i="64"/>
  <c r="C104" i="64"/>
  <c r="C105" i="64"/>
  <c r="C106" i="64"/>
  <c r="C107" i="64"/>
  <c r="C108" i="64"/>
  <c r="C9" i="64"/>
  <c r="F10" i="57"/>
  <c r="F11" i="57"/>
  <c r="F12" i="57"/>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9" i="57"/>
  <c r="C10"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85" i="59"/>
  <c r="C86" i="59"/>
  <c r="C87" i="59"/>
  <c r="C88" i="59"/>
  <c r="C89" i="59"/>
  <c r="C90" i="59"/>
  <c r="C91" i="59"/>
  <c r="C92" i="59"/>
  <c r="C93" i="59"/>
  <c r="C94" i="59"/>
  <c r="C95" i="59"/>
  <c r="C96" i="59"/>
  <c r="C97" i="59"/>
  <c r="C98" i="59"/>
  <c r="C99" i="59"/>
  <c r="C100" i="59"/>
  <c r="C101" i="59"/>
  <c r="C102" i="59"/>
  <c r="C103" i="59"/>
  <c r="C104" i="59"/>
  <c r="C105" i="59"/>
  <c r="C106" i="59"/>
  <c r="C107" i="59"/>
  <c r="C108" i="59"/>
  <c r="C9" i="59"/>
  <c r="F9" i="55"/>
  <c r="F10" i="55"/>
  <c r="F11" i="55"/>
  <c r="F12" i="55"/>
  <c r="F13" i="55"/>
  <c r="F14" i="55"/>
  <c r="F15" i="55"/>
  <c r="F16" i="55"/>
  <c r="F17" i="55"/>
  <c r="F18" i="55"/>
  <c r="F19" i="55"/>
  <c r="F20" i="55"/>
  <c r="F21" i="55"/>
  <c r="F22" i="55"/>
  <c r="F23" i="55"/>
  <c r="F24" i="55"/>
  <c r="F25" i="55"/>
  <c r="F26" i="55"/>
  <c r="F27" i="55"/>
  <c r="F28" i="55"/>
  <c r="F29" i="55"/>
  <c r="F30" i="55"/>
  <c r="F31" i="55"/>
  <c r="F32" i="55"/>
  <c r="F33" i="55"/>
  <c r="F34" i="55"/>
  <c r="F35" i="55"/>
  <c r="F36" i="55"/>
  <c r="F37" i="55"/>
  <c r="F38" i="55"/>
  <c r="F39" i="55"/>
  <c r="F40" i="55"/>
  <c r="F41" i="55"/>
  <c r="F42" i="55"/>
  <c r="F43" i="55"/>
  <c r="F44" i="55"/>
  <c r="F45" i="55"/>
  <c r="F46" i="55"/>
  <c r="F47" i="55"/>
  <c r="F48" i="55"/>
  <c r="F49" i="55"/>
  <c r="F50" i="55"/>
  <c r="F51" i="55"/>
  <c r="F52" i="55"/>
  <c r="F53" i="55"/>
  <c r="F54" i="55"/>
  <c r="F55" i="55"/>
  <c r="F56" i="55"/>
  <c r="F57" i="55"/>
  <c r="F58" i="55"/>
  <c r="F59" i="55"/>
  <c r="F60" i="55"/>
  <c r="F61" i="55"/>
  <c r="F62" i="55"/>
  <c r="F63" i="55"/>
  <c r="F64" i="55"/>
  <c r="F65" i="55"/>
  <c r="F66" i="55"/>
  <c r="F67" i="55"/>
  <c r="F68" i="55"/>
  <c r="F69" i="55"/>
  <c r="F70" i="55"/>
  <c r="F71" i="55"/>
  <c r="F72" i="55"/>
  <c r="F73" i="55"/>
  <c r="F74" i="55"/>
  <c r="F75" i="55"/>
  <c r="F76" i="55"/>
  <c r="F77" i="55"/>
  <c r="F78" i="55"/>
  <c r="F79" i="55"/>
  <c r="F80" i="55"/>
  <c r="F81" i="55"/>
  <c r="F82" i="55"/>
  <c r="F83" i="55"/>
  <c r="F84" i="55"/>
  <c r="F85" i="55"/>
  <c r="F86" i="55"/>
  <c r="F87" i="55"/>
  <c r="F88" i="55"/>
  <c r="F89" i="55"/>
  <c r="F90" i="55"/>
  <c r="F91" i="55"/>
  <c r="F92" i="55"/>
  <c r="F93" i="55"/>
  <c r="F94" i="55"/>
  <c r="F95" i="55"/>
  <c r="F96" i="55"/>
  <c r="F97" i="55"/>
  <c r="F98" i="55"/>
  <c r="F99" i="55"/>
  <c r="F100" i="55"/>
  <c r="F101" i="55"/>
  <c r="F102" i="55"/>
  <c r="F103" i="55"/>
  <c r="F104" i="55"/>
  <c r="F105" i="55"/>
  <c r="F106" i="55"/>
  <c r="F107" i="55"/>
  <c r="F108" i="55"/>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83" i="51"/>
  <c r="B84" i="51"/>
  <c r="B85" i="51"/>
  <c r="B86" i="51"/>
  <c r="B87" i="51"/>
  <c r="B88" i="51"/>
  <c r="B89" i="51"/>
  <c r="B90" i="51"/>
  <c r="B91" i="51"/>
  <c r="B92" i="51"/>
  <c r="E6" i="31" l="1"/>
  <c r="E8" i="63"/>
  <c r="AD9" i="55"/>
  <c r="C11" i="63"/>
  <c r="C10" i="63"/>
  <c r="P9" i="59"/>
  <c r="B19" i="31"/>
  <c r="B18" i="31"/>
  <c r="M9" i="57"/>
  <c r="P9" i="57"/>
  <c r="S9" i="57"/>
  <c r="U9" i="57" a="1"/>
  <c r="U9" i="57" s="1"/>
  <c r="Y9" i="57"/>
  <c r="Z9" i="57"/>
  <c r="AA9" i="57"/>
  <c r="AB9" i="57"/>
  <c r="AC9" i="57"/>
  <c r="AD9" i="57"/>
  <c r="AE9" i="57"/>
  <c r="AF9" i="57"/>
  <c r="AG9" i="57"/>
  <c r="AH9" i="57"/>
  <c r="AI9" i="57"/>
  <c r="AK9" i="57"/>
  <c r="AL9" i="57"/>
  <c r="AM9" i="57"/>
  <c r="AN9" i="57"/>
  <c r="AO9" i="57"/>
  <c r="AQ9" i="57"/>
  <c r="N9" i="55"/>
  <c r="T9" i="55"/>
  <c r="AF9" i="55"/>
  <c r="AP9" i="57" l="1"/>
  <c r="AJ9" i="57"/>
  <c r="AW9" i="55" a="1"/>
  <c r="AW9" i="55" s="1"/>
  <c r="Q9" i="55"/>
  <c r="V9" i="57" a="1"/>
  <c r="V9" i="57" s="1"/>
  <c r="AU9" i="57" a="1"/>
  <c r="AU9" i="57" s="1"/>
  <c r="AS9" i="57"/>
  <c r="W9" i="55" a="1"/>
  <c r="W9" i="55" s="1"/>
  <c r="X9" i="55" s="1"/>
  <c r="BA9" i="57" l="1"/>
  <c r="AX9" i="55" a="1"/>
  <c r="AX9" i="55" s="1"/>
  <c r="AY9" i="55" s="1"/>
  <c r="BB9" i="55" s="1" a="1"/>
  <c r="BB9" i="55" s="1"/>
  <c r="AT9" i="57"/>
  <c r="AV9" i="55"/>
  <c r="AV9" i="57" a="1"/>
  <c r="AV9" i="57" s="1"/>
  <c r="BB9" i="57" s="1"/>
  <c r="BC9" i="55"/>
  <c r="W9" i="57"/>
  <c r="L9" i="65"/>
  <c r="I9" i="65"/>
  <c r="H9" i="65"/>
  <c r="J9" i="65" s="1"/>
  <c r="AW9" i="57" l="1"/>
  <c r="BD9" i="55"/>
  <c r="BA9" i="55" a="1"/>
  <c r="BA9" i="55" s="1"/>
  <c r="BE9" i="55"/>
  <c r="J8" i="64"/>
  <c r="K8" i="64"/>
  <c r="L8" i="64"/>
  <c r="M8" i="64"/>
  <c r="N8" i="64"/>
  <c r="O8" i="64"/>
  <c r="AD10" i="57"/>
  <c r="AD11" i="57"/>
  <c r="AD12" i="57"/>
  <c r="AD13" i="57"/>
  <c r="AD14" i="57"/>
  <c r="AD15" i="57"/>
  <c r="AD16" i="57"/>
  <c r="AD17" i="57"/>
  <c r="AD18" i="57"/>
  <c r="AD19" i="57"/>
  <c r="AD20" i="57"/>
  <c r="AD21" i="57"/>
  <c r="AD22" i="57"/>
  <c r="AD23" i="57"/>
  <c r="AD24" i="57"/>
  <c r="AD25" i="57"/>
  <c r="AD26" i="57"/>
  <c r="AD27" i="57"/>
  <c r="AD28" i="57"/>
  <c r="AD29" i="57"/>
  <c r="AD30" i="57"/>
  <c r="AD31" i="57"/>
  <c r="AD32" i="57"/>
  <c r="AD33" i="57"/>
  <c r="AD34" i="57"/>
  <c r="AD35" i="57"/>
  <c r="AD36" i="57"/>
  <c r="AD37" i="57"/>
  <c r="AD38" i="57"/>
  <c r="AD39" i="57"/>
  <c r="AD40" i="57"/>
  <c r="AD41" i="57"/>
  <c r="AD42" i="57"/>
  <c r="AD43" i="57"/>
  <c r="AD44" i="57"/>
  <c r="AD45" i="57"/>
  <c r="AD46" i="57"/>
  <c r="AD47" i="57"/>
  <c r="AD48" i="57"/>
  <c r="AD49" i="57"/>
  <c r="AD50" i="57"/>
  <c r="AD51" i="57"/>
  <c r="AD52" i="57"/>
  <c r="AD53" i="57"/>
  <c r="AD54" i="57"/>
  <c r="AD55" i="57"/>
  <c r="AD56" i="57"/>
  <c r="AD57" i="57"/>
  <c r="AD58" i="57"/>
  <c r="AD59" i="57"/>
  <c r="AD60" i="57"/>
  <c r="AD61" i="57"/>
  <c r="AD62" i="57"/>
  <c r="AD63" i="57"/>
  <c r="AD64" i="57"/>
  <c r="AD65" i="57"/>
  <c r="AD66" i="57"/>
  <c r="AD67" i="57"/>
  <c r="AD68" i="57"/>
  <c r="AD69" i="57"/>
  <c r="AD70" i="57"/>
  <c r="AD71" i="57"/>
  <c r="AD72" i="57"/>
  <c r="AD73" i="57"/>
  <c r="AD74" i="57"/>
  <c r="AD75" i="57"/>
  <c r="AD76" i="57"/>
  <c r="AD77" i="57"/>
  <c r="AD78" i="57"/>
  <c r="AD79" i="57"/>
  <c r="AD80" i="57"/>
  <c r="AD81" i="57"/>
  <c r="AD82" i="57"/>
  <c r="AD83" i="57"/>
  <c r="AD84" i="57"/>
  <c r="AD85" i="57"/>
  <c r="AD86" i="57"/>
  <c r="AD87" i="57"/>
  <c r="AD88" i="57"/>
  <c r="AD89" i="57"/>
  <c r="AD90" i="57"/>
  <c r="AD91" i="57"/>
  <c r="AD92" i="57"/>
  <c r="AD93" i="57"/>
  <c r="AD94" i="57"/>
  <c r="AD95" i="57"/>
  <c r="AD96" i="57"/>
  <c r="AD97" i="57"/>
  <c r="AD98" i="57"/>
  <c r="AD99" i="57"/>
  <c r="AD100" i="57"/>
  <c r="AD101" i="57"/>
  <c r="AD102" i="57"/>
  <c r="AD103" i="57"/>
  <c r="AD104" i="57"/>
  <c r="AD105" i="57"/>
  <c r="AD106" i="57"/>
  <c r="AD107" i="57"/>
  <c r="AD108" i="57"/>
  <c r="AD8" i="57"/>
  <c r="AQ8" i="57"/>
  <c r="AQ10" i="57"/>
  <c r="AQ11" i="57"/>
  <c r="AQ12" i="57"/>
  <c r="AQ13" i="57"/>
  <c r="AQ14" i="57"/>
  <c r="AQ15" i="57"/>
  <c r="AQ16" i="57"/>
  <c r="AQ17" i="57"/>
  <c r="AQ18" i="57"/>
  <c r="AQ19" i="57"/>
  <c r="AQ20" i="57"/>
  <c r="AQ21" i="57"/>
  <c r="AQ22" i="57"/>
  <c r="AQ23" i="57"/>
  <c r="AQ24" i="57"/>
  <c r="AQ25" i="57"/>
  <c r="AQ26" i="57"/>
  <c r="AQ27" i="57"/>
  <c r="AQ28" i="57"/>
  <c r="AQ29" i="57"/>
  <c r="AQ30" i="57"/>
  <c r="AQ31" i="57"/>
  <c r="AQ32" i="57"/>
  <c r="AQ33" i="57"/>
  <c r="AQ34" i="57"/>
  <c r="AQ35" i="57"/>
  <c r="AQ36" i="57"/>
  <c r="AQ37" i="57"/>
  <c r="AQ38" i="57"/>
  <c r="AQ39" i="57"/>
  <c r="AQ40" i="57"/>
  <c r="AQ41" i="57"/>
  <c r="AQ42" i="57"/>
  <c r="AQ43" i="57"/>
  <c r="AQ44" i="57"/>
  <c r="AQ45" i="57"/>
  <c r="AQ46" i="57"/>
  <c r="AQ47" i="57"/>
  <c r="AQ48" i="57"/>
  <c r="AQ49" i="57"/>
  <c r="AQ50" i="57"/>
  <c r="AQ51" i="57"/>
  <c r="AQ52" i="57"/>
  <c r="AQ53" i="57"/>
  <c r="AQ54" i="57"/>
  <c r="AQ55" i="57"/>
  <c r="AQ56" i="57"/>
  <c r="AQ57" i="57"/>
  <c r="AQ58" i="57"/>
  <c r="AQ59" i="57"/>
  <c r="AQ60" i="57"/>
  <c r="AQ61" i="57"/>
  <c r="AQ62" i="57"/>
  <c r="AQ63" i="57"/>
  <c r="AQ64" i="57"/>
  <c r="AQ65" i="57"/>
  <c r="AQ66" i="57"/>
  <c r="AQ67" i="57"/>
  <c r="AQ68" i="57"/>
  <c r="AQ69" i="57"/>
  <c r="AQ70" i="57"/>
  <c r="AQ71" i="57"/>
  <c r="AQ72" i="57"/>
  <c r="AQ73" i="57"/>
  <c r="AQ74" i="57"/>
  <c r="AQ75" i="57"/>
  <c r="AQ76" i="57"/>
  <c r="AQ77" i="57"/>
  <c r="AQ78" i="57"/>
  <c r="AQ79" i="57"/>
  <c r="AQ80" i="57"/>
  <c r="AQ81" i="57"/>
  <c r="AQ82" i="57"/>
  <c r="AQ83" i="57"/>
  <c r="AQ84" i="57"/>
  <c r="AQ85" i="57"/>
  <c r="AQ86" i="57"/>
  <c r="AQ87" i="57"/>
  <c r="AQ88" i="57"/>
  <c r="AQ89" i="57"/>
  <c r="AQ90" i="57"/>
  <c r="AQ91" i="57"/>
  <c r="AQ92" i="57"/>
  <c r="AQ93" i="57"/>
  <c r="AQ94" i="57"/>
  <c r="AQ95" i="57"/>
  <c r="AQ96" i="57"/>
  <c r="AQ97" i="57"/>
  <c r="AQ98" i="57"/>
  <c r="AQ99" i="57"/>
  <c r="AQ100" i="57"/>
  <c r="AQ101" i="57"/>
  <c r="AQ102" i="57"/>
  <c r="AQ103" i="57"/>
  <c r="AQ104" i="57"/>
  <c r="AQ105" i="57"/>
  <c r="AQ106" i="57"/>
  <c r="AQ107" i="57"/>
  <c r="AQ108" i="57"/>
  <c r="O8" i="59" l="1"/>
  <c r="P8" i="59"/>
  <c r="Q8" i="59"/>
  <c r="R8" i="59"/>
  <c r="S8" i="59"/>
  <c r="T8" i="59"/>
  <c r="U8" i="59"/>
  <c r="V8" i="59"/>
  <c r="X8" i="59"/>
  <c r="Y8" i="59"/>
  <c r="Y8" i="57"/>
  <c r="Z8" i="57"/>
  <c r="AU8" i="57" s="1" a="1"/>
  <c r="AU8" i="57" s="1"/>
  <c r="AA8" i="57"/>
  <c r="AB8" i="57"/>
  <c r="AC8" i="57"/>
  <c r="AE8" i="57"/>
  <c r="AF8" i="57"/>
  <c r="AG8" i="57"/>
  <c r="AH8" i="57"/>
  <c r="AK8" i="57"/>
  <c r="AN8" i="57"/>
  <c r="R8" i="57"/>
  <c r="AO8" i="57" s="1"/>
  <c r="O8" i="57"/>
  <c r="AL8" i="57" s="1"/>
  <c r="L8" i="57"/>
  <c r="AI8" i="57" s="1"/>
  <c r="AM8" i="57" l="1"/>
  <c r="AS8" i="57"/>
  <c r="AP8" i="57"/>
  <c r="AJ8" i="57"/>
  <c r="AV8" i="57" a="1"/>
  <c r="AV8" i="57" s="1"/>
  <c r="D15" i="66" l="1"/>
  <c r="H16" i="48" l="1"/>
  <c r="G16" i="48" l="1"/>
  <c r="F16" i="48"/>
  <c r="M13" i="63" l="1"/>
  <c r="M10" i="63"/>
  <c r="M11" i="63"/>
  <c r="M12" i="63"/>
  <c r="T16" i="48"/>
  <c r="T20" i="48" s="1"/>
  <c r="S19" i="48"/>
  <c r="S18" i="48"/>
  <c r="S17" i="48"/>
  <c r="AJ9" i="54"/>
  <c r="P19" i="31"/>
  <c r="P18" i="31"/>
  <c r="P17" i="31"/>
  <c r="P16" i="31"/>
  <c r="AD10" i="55"/>
  <c r="AD11" i="55"/>
  <c r="AD12" i="55"/>
  <c r="AD13" i="55"/>
  <c r="AD14" i="55"/>
  <c r="AD15" i="55"/>
  <c r="AD16" i="55"/>
  <c r="AD17" i="55"/>
  <c r="AD18" i="55"/>
  <c r="AD19" i="55"/>
  <c r="AD20" i="55"/>
  <c r="AD21" i="55"/>
  <c r="AD22" i="55"/>
  <c r="AD23" i="55"/>
  <c r="AD24" i="55"/>
  <c r="AD25" i="55"/>
  <c r="AD26" i="55"/>
  <c r="AD27" i="55"/>
  <c r="AD28" i="55"/>
  <c r="AD29" i="55"/>
  <c r="AD30" i="55"/>
  <c r="AD31" i="55"/>
  <c r="AD32" i="55"/>
  <c r="AD33" i="55"/>
  <c r="AD34" i="55"/>
  <c r="AD35" i="55"/>
  <c r="AD36" i="55"/>
  <c r="AD37" i="55"/>
  <c r="AD38" i="55"/>
  <c r="AD39" i="55"/>
  <c r="AD40" i="55"/>
  <c r="AD41" i="55"/>
  <c r="AD42" i="55"/>
  <c r="AD43" i="55"/>
  <c r="AD44" i="55"/>
  <c r="AD45" i="55"/>
  <c r="AD46" i="55"/>
  <c r="AD47" i="55"/>
  <c r="AD48" i="55"/>
  <c r="AD49" i="55"/>
  <c r="AD50" i="55"/>
  <c r="AD51" i="55"/>
  <c r="AD52" i="55"/>
  <c r="AD53" i="55"/>
  <c r="AD54" i="55"/>
  <c r="AD55" i="55"/>
  <c r="AD56" i="55"/>
  <c r="AD57" i="55"/>
  <c r="AD58" i="55"/>
  <c r="AD59" i="55"/>
  <c r="AD60" i="55"/>
  <c r="AD61" i="55"/>
  <c r="AD62" i="55"/>
  <c r="AD63" i="55"/>
  <c r="AD64" i="55"/>
  <c r="AD65" i="55"/>
  <c r="AD66" i="55"/>
  <c r="AD67" i="55"/>
  <c r="AD68" i="55"/>
  <c r="AD69" i="55"/>
  <c r="AD70" i="55"/>
  <c r="AD71" i="55"/>
  <c r="AD72" i="55"/>
  <c r="AD73" i="55"/>
  <c r="AD74" i="55"/>
  <c r="AD75" i="55"/>
  <c r="AD76" i="55"/>
  <c r="AD77" i="55"/>
  <c r="AD78" i="55"/>
  <c r="AD79" i="55"/>
  <c r="AD80" i="55"/>
  <c r="AD81" i="55"/>
  <c r="AD82" i="55"/>
  <c r="AD83" i="55"/>
  <c r="AD84" i="55"/>
  <c r="AD85" i="55"/>
  <c r="AD86" i="55"/>
  <c r="AD87" i="55"/>
  <c r="AD88" i="55"/>
  <c r="AD89" i="55"/>
  <c r="AD90" i="55"/>
  <c r="AD91" i="55"/>
  <c r="AD92" i="55"/>
  <c r="AD93" i="55"/>
  <c r="AD94" i="55"/>
  <c r="AD95" i="55"/>
  <c r="AD96" i="55"/>
  <c r="AD97" i="55"/>
  <c r="AD98" i="55"/>
  <c r="AD99" i="55"/>
  <c r="AD100" i="55"/>
  <c r="AD101" i="55"/>
  <c r="AD102" i="55"/>
  <c r="AD103" i="55"/>
  <c r="AD104" i="55"/>
  <c r="AD105" i="55"/>
  <c r="AD106" i="55"/>
  <c r="AD107" i="55"/>
  <c r="AD108" i="55"/>
  <c r="C6" i="31"/>
  <c r="K14" i="66"/>
  <c r="H14" i="66"/>
  <c r="J14" i="66" s="1" a="1"/>
  <c r="J14" i="66" s="1"/>
  <c r="G14" i="66"/>
  <c r="F14" i="66"/>
  <c r="K13" i="66"/>
  <c r="H13" i="66"/>
  <c r="J13" i="66" s="1" a="1"/>
  <c r="J13" i="66" s="1"/>
  <c r="G13" i="66"/>
  <c r="F13" i="66"/>
  <c r="K12" i="66"/>
  <c r="H12" i="66"/>
  <c r="J12" i="66" s="1" a="1"/>
  <c r="J12" i="66" s="1"/>
  <c r="G12" i="66"/>
  <c r="F12" i="66"/>
  <c r="K11" i="66"/>
  <c r="H11" i="66"/>
  <c r="J11" i="66" s="1" a="1"/>
  <c r="J11" i="66" s="1"/>
  <c r="G11" i="66"/>
  <c r="F11" i="66"/>
  <c r="K10" i="66"/>
  <c r="H10" i="66"/>
  <c r="J10" i="66" s="1" a="1"/>
  <c r="J10" i="66" s="1"/>
  <c r="G10" i="66"/>
  <c r="F10" i="66"/>
  <c r="K9" i="66"/>
  <c r="H9" i="66"/>
  <c r="J9" i="66" s="1" a="1"/>
  <c r="J9" i="66" s="1"/>
  <c r="G9" i="66"/>
  <c r="F9" i="66"/>
  <c r="K8" i="66"/>
  <c r="H8" i="66"/>
  <c r="J8" i="66" s="1" a="1"/>
  <c r="J8" i="66" s="1"/>
  <c r="G8" i="66"/>
  <c r="F8" i="66"/>
  <c r="K7" i="66"/>
  <c r="H7" i="66"/>
  <c r="J7" i="66" s="1" a="1"/>
  <c r="J7" i="66" s="1"/>
  <c r="G7" i="66"/>
  <c r="F7" i="66"/>
  <c r="K6" i="66"/>
  <c r="H6" i="66"/>
  <c r="J6" i="66" s="1" a="1"/>
  <c r="J6" i="66" s="1"/>
  <c r="G6" i="66"/>
  <c r="F6" i="66"/>
  <c r="K5" i="66"/>
  <c r="H5" i="66"/>
  <c r="G5" i="66"/>
  <c r="F5" i="66"/>
  <c r="J21" i="65"/>
  <c r="H11" i="65"/>
  <c r="I11" i="65"/>
  <c r="K11" i="65"/>
  <c r="H12" i="65"/>
  <c r="I12" i="65"/>
  <c r="J12" i="65" s="1"/>
  <c r="N12" i="65" s="1"/>
  <c r="K12" i="65"/>
  <c r="H13" i="65"/>
  <c r="I13" i="65"/>
  <c r="K13" i="65"/>
  <c r="H14" i="65"/>
  <c r="J14" i="65" s="1"/>
  <c r="I14" i="65"/>
  <c r="K14" i="65"/>
  <c r="H15" i="65"/>
  <c r="J15" i="65" s="1"/>
  <c r="N15" i="65" s="1"/>
  <c r="I15" i="65"/>
  <c r="K15" i="65"/>
  <c r="H16" i="65"/>
  <c r="J16" i="65" s="1"/>
  <c r="I16" i="65"/>
  <c r="K16" i="65"/>
  <c r="H17" i="65"/>
  <c r="I17" i="65"/>
  <c r="K17" i="65"/>
  <c r="H18" i="65"/>
  <c r="I18" i="65"/>
  <c r="K18" i="65"/>
  <c r="H19" i="65"/>
  <c r="I19" i="65"/>
  <c r="K19" i="65"/>
  <c r="H20" i="65"/>
  <c r="I20" i="65"/>
  <c r="J20" i="65" s="1"/>
  <c r="K20" i="65"/>
  <c r="H21" i="65"/>
  <c r="I21" i="65"/>
  <c r="K21" i="65"/>
  <c r="H22" i="65"/>
  <c r="J22" i="65" s="1"/>
  <c r="I22" i="65"/>
  <c r="K22" i="65"/>
  <c r="H23" i="65"/>
  <c r="I23" i="65"/>
  <c r="K23" i="65"/>
  <c r="H24" i="65"/>
  <c r="J24" i="65" s="1"/>
  <c r="I24" i="65"/>
  <c r="K24" i="65"/>
  <c r="K10" i="65"/>
  <c r="H10" i="65"/>
  <c r="J10" i="65" s="1"/>
  <c r="D11" i="65"/>
  <c r="D12" i="65"/>
  <c r="D13" i="65"/>
  <c r="D14" i="65"/>
  <c r="D15" i="65"/>
  <c r="D16" i="65"/>
  <c r="D17" i="65"/>
  <c r="D18" i="65"/>
  <c r="D19" i="65"/>
  <c r="D20" i="65"/>
  <c r="D21" i="65"/>
  <c r="M21" i="65" s="1" a="1"/>
  <c r="M21" i="65" s="1"/>
  <c r="D22" i="65"/>
  <c r="D23" i="65"/>
  <c r="D24" i="65"/>
  <c r="D10" i="65"/>
  <c r="O11" i="63"/>
  <c r="O12" i="63"/>
  <c r="O13" i="63"/>
  <c r="O10" i="63"/>
  <c r="AH108" i="54"/>
  <c r="AF108" i="54"/>
  <c r="AE108" i="54"/>
  <c r="AD108" i="54"/>
  <c r="AC108" i="54"/>
  <c r="AB108" i="54"/>
  <c r="AA108" i="54"/>
  <c r="Z108" i="54"/>
  <c r="Y108" i="54"/>
  <c r="X108" i="54"/>
  <c r="W108" i="54"/>
  <c r="V108" i="54"/>
  <c r="U108" i="54"/>
  <c r="T108" i="54"/>
  <c r="S108" i="54"/>
  <c r="AJ108" i="54"/>
  <c r="AH107" i="54"/>
  <c r="AF107" i="54"/>
  <c r="AE107" i="54"/>
  <c r="AD107" i="54"/>
  <c r="AC107" i="54"/>
  <c r="AB107" i="54"/>
  <c r="AA107" i="54"/>
  <c r="Z107" i="54"/>
  <c r="Y107" i="54"/>
  <c r="X107" i="54"/>
  <c r="W107" i="54"/>
  <c r="V107" i="54"/>
  <c r="U107" i="54"/>
  <c r="T107" i="54"/>
  <c r="S107" i="54"/>
  <c r="AJ107" i="54"/>
  <c r="AH106" i="54"/>
  <c r="AF106" i="54"/>
  <c r="AE106" i="54"/>
  <c r="AD106" i="54"/>
  <c r="AC106" i="54"/>
  <c r="AB106" i="54"/>
  <c r="AA106" i="54"/>
  <c r="Z106" i="54"/>
  <c r="Y106" i="54"/>
  <c r="X106" i="54"/>
  <c r="W106" i="54"/>
  <c r="V106" i="54"/>
  <c r="U106" i="54"/>
  <c r="T106" i="54"/>
  <c r="S106" i="54"/>
  <c r="AJ106" i="54"/>
  <c r="AH105" i="54"/>
  <c r="AF105" i="54"/>
  <c r="AE105" i="54"/>
  <c r="AD105" i="54"/>
  <c r="AC105" i="54"/>
  <c r="AB105" i="54"/>
  <c r="AA105" i="54"/>
  <c r="Z105" i="54"/>
  <c r="Y105" i="54"/>
  <c r="X105" i="54"/>
  <c r="W105" i="54"/>
  <c r="V105" i="54"/>
  <c r="U105" i="54"/>
  <c r="T105" i="54"/>
  <c r="S105" i="54"/>
  <c r="AJ105" i="54"/>
  <c r="AH104" i="54"/>
  <c r="AF104" i="54"/>
  <c r="AE104" i="54"/>
  <c r="AD104" i="54"/>
  <c r="AC104" i="54"/>
  <c r="AB104" i="54"/>
  <c r="AA104" i="54"/>
  <c r="Z104" i="54"/>
  <c r="Y104" i="54"/>
  <c r="X104" i="54"/>
  <c r="W104" i="54"/>
  <c r="V104" i="54"/>
  <c r="U104" i="54"/>
  <c r="T104" i="54"/>
  <c r="S104" i="54"/>
  <c r="AH103" i="54"/>
  <c r="AF103" i="54"/>
  <c r="AE103" i="54"/>
  <c r="AD103" i="54"/>
  <c r="AC103" i="54"/>
  <c r="AB103" i="54"/>
  <c r="AA103" i="54"/>
  <c r="Z103" i="54"/>
  <c r="Y103" i="54"/>
  <c r="X103" i="54"/>
  <c r="W103" i="54"/>
  <c r="V103" i="54"/>
  <c r="U103" i="54"/>
  <c r="T103" i="54"/>
  <c r="S103" i="54"/>
  <c r="AJ103" i="54"/>
  <c r="AH102" i="54"/>
  <c r="AF102" i="54"/>
  <c r="AE102" i="54"/>
  <c r="AD102" i="54"/>
  <c r="AC102" i="54"/>
  <c r="AB102" i="54"/>
  <c r="AA102" i="54"/>
  <c r="Z102" i="54"/>
  <c r="Y102" i="54"/>
  <c r="X102" i="54"/>
  <c r="W102" i="54"/>
  <c r="V102" i="54"/>
  <c r="U102" i="54"/>
  <c r="T102" i="54"/>
  <c r="S102" i="54"/>
  <c r="AJ102" i="54"/>
  <c r="AH101" i="54"/>
  <c r="AF101" i="54"/>
  <c r="AE101" i="54"/>
  <c r="AD101" i="54"/>
  <c r="AC101" i="54"/>
  <c r="AB101" i="54"/>
  <c r="AA101" i="54"/>
  <c r="Z101" i="54"/>
  <c r="Y101" i="54"/>
  <c r="X101" i="54"/>
  <c r="W101" i="54"/>
  <c r="V101" i="54"/>
  <c r="U101" i="54"/>
  <c r="T101" i="54"/>
  <c r="S101" i="54"/>
  <c r="AH100" i="54"/>
  <c r="AF100" i="54"/>
  <c r="AE100" i="54"/>
  <c r="AD100" i="54"/>
  <c r="AC100" i="54"/>
  <c r="AB100" i="54"/>
  <c r="AA100" i="54"/>
  <c r="Z100" i="54"/>
  <c r="Y100" i="54"/>
  <c r="X100" i="54"/>
  <c r="W100" i="54"/>
  <c r="V100" i="54"/>
  <c r="U100" i="54"/>
  <c r="T100" i="54"/>
  <c r="S100" i="54"/>
  <c r="AJ100" i="54"/>
  <c r="AH99" i="54"/>
  <c r="AF99" i="54"/>
  <c r="AE99" i="54"/>
  <c r="AD99" i="54"/>
  <c r="AC99" i="54"/>
  <c r="AB99" i="54"/>
  <c r="AA99" i="54"/>
  <c r="Z99" i="54"/>
  <c r="Y99" i="54"/>
  <c r="X99" i="54"/>
  <c r="W99" i="54"/>
  <c r="V99" i="54"/>
  <c r="U99" i="54"/>
  <c r="T99" i="54"/>
  <c r="S99" i="54"/>
  <c r="AJ99" i="54"/>
  <c r="AH98" i="54"/>
  <c r="AF98" i="54"/>
  <c r="AE98" i="54"/>
  <c r="AD98" i="54"/>
  <c r="AC98" i="54"/>
  <c r="AB98" i="54"/>
  <c r="AA98" i="54"/>
  <c r="Z98" i="54"/>
  <c r="Y98" i="54"/>
  <c r="X98" i="54"/>
  <c r="W98" i="54"/>
  <c r="V98" i="54"/>
  <c r="U98" i="54"/>
  <c r="T98" i="54"/>
  <c r="S98" i="54"/>
  <c r="AH97" i="54"/>
  <c r="AF97" i="54"/>
  <c r="AE97" i="54"/>
  <c r="AD97" i="54"/>
  <c r="AC97" i="54"/>
  <c r="AB97" i="54"/>
  <c r="AA97" i="54"/>
  <c r="Z97" i="54"/>
  <c r="Y97" i="54"/>
  <c r="X97" i="54"/>
  <c r="W97" i="54"/>
  <c r="V97" i="54"/>
  <c r="U97" i="54"/>
  <c r="T97" i="54"/>
  <c r="S97" i="54"/>
  <c r="AJ97" i="54"/>
  <c r="AH96" i="54"/>
  <c r="AF96" i="54"/>
  <c r="AE96" i="54"/>
  <c r="AD96" i="54"/>
  <c r="AC96" i="54"/>
  <c r="AB96" i="54"/>
  <c r="AA96" i="54"/>
  <c r="Z96" i="54"/>
  <c r="Y96" i="54"/>
  <c r="X96" i="54"/>
  <c r="W96" i="54"/>
  <c r="V96" i="54"/>
  <c r="U96" i="54"/>
  <c r="T96" i="54"/>
  <c r="S96" i="54"/>
  <c r="AJ96" i="54"/>
  <c r="AH95" i="54"/>
  <c r="AF95" i="54"/>
  <c r="AE95" i="54"/>
  <c r="AD95" i="54"/>
  <c r="AC95" i="54"/>
  <c r="AB95" i="54"/>
  <c r="AA95" i="54"/>
  <c r="Z95" i="54"/>
  <c r="Y95" i="54"/>
  <c r="X95" i="54"/>
  <c r="W95" i="54"/>
  <c r="V95" i="54"/>
  <c r="U95" i="54"/>
  <c r="T95" i="54"/>
  <c r="S95" i="54"/>
  <c r="AJ95" i="54"/>
  <c r="AL95" i="54" s="1" a="1"/>
  <c r="AL95" i="54" s="1"/>
  <c r="AH94" i="54"/>
  <c r="AF94" i="54"/>
  <c r="AE94" i="54"/>
  <c r="AD94" i="54"/>
  <c r="AC94" i="54"/>
  <c r="AB94" i="54"/>
  <c r="AA94" i="54"/>
  <c r="Z94" i="54"/>
  <c r="Y94" i="54"/>
  <c r="X94" i="54"/>
  <c r="W94" i="54"/>
  <c r="V94" i="54"/>
  <c r="U94" i="54"/>
  <c r="T94" i="54"/>
  <c r="S94" i="54"/>
  <c r="AJ94" i="54"/>
  <c r="AH93" i="54"/>
  <c r="AF93" i="54"/>
  <c r="AE93" i="54"/>
  <c r="AD93" i="54"/>
  <c r="AC93" i="54"/>
  <c r="AB93" i="54"/>
  <c r="AA93" i="54"/>
  <c r="Z93" i="54"/>
  <c r="Y93" i="54"/>
  <c r="X93" i="54"/>
  <c r="W93" i="54"/>
  <c r="V93" i="54"/>
  <c r="U93" i="54"/>
  <c r="T93" i="54"/>
  <c r="S93" i="54"/>
  <c r="AJ93" i="54"/>
  <c r="AH92" i="54"/>
  <c r="AF92" i="54"/>
  <c r="AE92" i="54"/>
  <c r="AD92" i="54"/>
  <c r="AC92" i="54"/>
  <c r="AB92" i="54"/>
  <c r="AA92" i="54"/>
  <c r="Z92" i="54"/>
  <c r="Y92" i="54"/>
  <c r="X92" i="54"/>
  <c r="W92" i="54"/>
  <c r="V92" i="54"/>
  <c r="U92" i="54"/>
  <c r="T92" i="54"/>
  <c r="S92" i="54"/>
  <c r="AJ92" i="54"/>
  <c r="AH91" i="54"/>
  <c r="AF91" i="54"/>
  <c r="AE91" i="54"/>
  <c r="AD91" i="54"/>
  <c r="AC91" i="54"/>
  <c r="AB91" i="54"/>
  <c r="AA91" i="54"/>
  <c r="Z91" i="54"/>
  <c r="Y91" i="54"/>
  <c r="X91" i="54"/>
  <c r="W91" i="54"/>
  <c r="V91" i="54"/>
  <c r="U91" i="54"/>
  <c r="T91" i="54"/>
  <c r="S91" i="54"/>
  <c r="AJ91" i="54"/>
  <c r="AH90" i="54"/>
  <c r="AF90" i="54"/>
  <c r="AE90" i="54"/>
  <c r="AD90" i="54"/>
  <c r="AC90" i="54"/>
  <c r="AB90" i="54"/>
  <c r="AA90" i="54"/>
  <c r="Z90" i="54"/>
  <c r="Y90" i="54"/>
  <c r="X90" i="54"/>
  <c r="W90" i="54"/>
  <c r="V90" i="54"/>
  <c r="U90" i="54"/>
  <c r="T90" i="54"/>
  <c r="S90" i="54"/>
  <c r="AJ90" i="54"/>
  <c r="AH89" i="54"/>
  <c r="AF89" i="54"/>
  <c r="AE89" i="54"/>
  <c r="AD89" i="54"/>
  <c r="AC89" i="54"/>
  <c r="AB89" i="54"/>
  <c r="AA89" i="54"/>
  <c r="Z89" i="54"/>
  <c r="Y89" i="54"/>
  <c r="X89" i="54"/>
  <c r="W89" i="54"/>
  <c r="V89" i="54"/>
  <c r="U89" i="54"/>
  <c r="T89" i="54"/>
  <c r="S89" i="54"/>
  <c r="AJ89" i="54"/>
  <c r="AH88" i="54"/>
  <c r="AF88" i="54"/>
  <c r="AE88" i="54"/>
  <c r="AD88" i="54"/>
  <c r="AC88" i="54"/>
  <c r="AB88" i="54"/>
  <c r="AA88" i="54"/>
  <c r="Z88" i="54"/>
  <c r="Y88" i="54"/>
  <c r="X88" i="54"/>
  <c r="W88" i="54"/>
  <c r="V88" i="54"/>
  <c r="U88" i="54"/>
  <c r="T88" i="54"/>
  <c r="S88" i="54"/>
  <c r="AH87" i="54"/>
  <c r="AF87" i="54"/>
  <c r="AE87" i="54"/>
  <c r="AD87" i="54"/>
  <c r="AC87" i="54"/>
  <c r="AB87" i="54"/>
  <c r="AA87" i="54"/>
  <c r="Z87" i="54"/>
  <c r="Y87" i="54"/>
  <c r="X87" i="54"/>
  <c r="W87" i="54"/>
  <c r="V87" i="54"/>
  <c r="U87" i="54"/>
  <c r="T87" i="54"/>
  <c r="S87" i="54"/>
  <c r="AJ87" i="54"/>
  <c r="AH86" i="54"/>
  <c r="AF86" i="54"/>
  <c r="AE86" i="54"/>
  <c r="AD86" i="54"/>
  <c r="AC86" i="54"/>
  <c r="AB86" i="54"/>
  <c r="AA86" i="54"/>
  <c r="Z86" i="54"/>
  <c r="Y86" i="54"/>
  <c r="X86" i="54"/>
  <c r="W86" i="54"/>
  <c r="V86" i="54"/>
  <c r="U86" i="54"/>
  <c r="T86" i="54"/>
  <c r="S86" i="54"/>
  <c r="AJ86" i="54"/>
  <c r="AH85" i="54"/>
  <c r="AF85" i="54"/>
  <c r="AE85" i="54"/>
  <c r="AD85" i="54"/>
  <c r="AC85" i="54"/>
  <c r="AB85" i="54"/>
  <c r="AA85" i="54"/>
  <c r="Z85" i="54"/>
  <c r="Y85" i="54"/>
  <c r="X85" i="54"/>
  <c r="W85" i="54"/>
  <c r="V85" i="54"/>
  <c r="U85" i="54"/>
  <c r="T85" i="54"/>
  <c r="S85" i="54"/>
  <c r="AH84" i="54"/>
  <c r="AF84" i="54"/>
  <c r="AE84" i="54"/>
  <c r="AD84" i="54"/>
  <c r="AC84" i="54"/>
  <c r="AB84" i="54"/>
  <c r="AA84" i="54"/>
  <c r="Z84" i="54"/>
  <c r="Y84" i="54"/>
  <c r="X84" i="54"/>
  <c r="W84" i="54"/>
  <c r="V84" i="54"/>
  <c r="U84" i="54"/>
  <c r="T84" i="54"/>
  <c r="S84" i="54"/>
  <c r="AJ84" i="54"/>
  <c r="AH83" i="54"/>
  <c r="AF83" i="54"/>
  <c r="AE83" i="54"/>
  <c r="AD83" i="54"/>
  <c r="AC83" i="54"/>
  <c r="AB83" i="54"/>
  <c r="AA83" i="54"/>
  <c r="Z83" i="54"/>
  <c r="Y83" i="54"/>
  <c r="X83" i="54"/>
  <c r="W83" i="54"/>
  <c r="V83" i="54"/>
  <c r="U83" i="54"/>
  <c r="T83" i="54"/>
  <c r="S83" i="54"/>
  <c r="AJ83" i="54"/>
  <c r="AH82" i="54"/>
  <c r="AF82" i="54"/>
  <c r="AE82" i="54"/>
  <c r="AD82" i="54"/>
  <c r="AC82" i="54"/>
  <c r="AB82" i="54"/>
  <c r="AA82" i="54"/>
  <c r="Z82" i="54"/>
  <c r="Y82" i="54"/>
  <c r="X82" i="54"/>
  <c r="W82" i="54"/>
  <c r="V82" i="54"/>
  <c r="U82" i="54"/>
  <c r="T82" i="54"/>
  <c r="S82" i="54"/>
  <c r="AH81" i="54"/>
  <c r="AF81" i="54"/>
  <c r="AE81" i="54"/>
  <c r="AD81" i="54"/>
  <c r="AC81" i="54"/>
  <c r="AB81" i="54"/>
  <c r="AA81" i="54"/>
  <c r="Z81" i="54"/>
  <c r="Y81" i="54"/>
  <c r="X81" i="54"/>
  <c r="W81" i="54"/>
  <c r="V81" i="54"/>
  <c r="U81" i="54"/>
  <c r="T81" i="54"/>
  <c r="S81" i="54"/>
  <c r="AJ81" i="54"/>
  <c r="AH80" i="54"/>
  <c r="AF80" i="54"/>
  <c r="AE80" i="54"/>
  <c r="AD80" i="54"/>
  <c r="AC80" i="54"/>
  <c r="AB80" i="54"/>
  <c r="AA80" i="54"/>
  <c r="Z80" i="54"/>
  <c r="Y80" i="54"/>
  <c r="X80" i="54"/>
  <c r="W80" i="54"/>
  <c r="V80" i="54"/>
  <c r="U80" i="54"/>
  <c r="T80" i="54"/>
  <c r="S80" i="54"/>
  <c r="AJ80" i="54"/>
  <c r="AH79" i="54"/>
  <c r="AF79" i="54"/>
  <c r="AE79" i="54"/>
  <c r="AD79" i="54"/>
  <c r="AC79" i="54"/>
  <c r="AB79" i="54"/>
  <c r="AA79" i="54"/>
  <c r="Z79" i="54"/>
  <c r="Y79" i="54"/>
  <c r="X79" i="54"/>
  <c r="W79" i="54"/>
  <c r="V79" i="54"/>
  <c r="U79" i="54"/>
  <c r="T79" i="54"/>
  <c r="S79" i="54"/>
  <c r="AJ79" i="54"/>
  <c r="AL79" i="54" s="1" a="1"/>
  <c r="AL79" i="54" s="1"/>
  <c r="AH78" i="54"/>
  <c r="AF78" i="54"/>
  <c r="AE78" i="54"/>
  <c r="AD78" i="54"/>
  <c r="AC78" i="54"/>
  <c r="AB78" i="54"/>
  <c r="AA78" i="54"/>
  <c r="Z78" i="54"/>
  <c r="Y78" i="54"/>
  <c r="X78" i="54"/>
  <c r="W78" i="54"/>
  <c r="V78" i="54"/>
  <c r="U78" i="54"/>
  <c r="T78" i="54"/>
  <c r="S78" i="54"/>
  <c r="AJ78" i="54"/>
  <c r="AH77" i="54"/>
  <c r="AF77" i="54"/>
  <c r="AE77" i="54"/>
  <c r="AD77" i="54"/>
  <c r="AC77" i="54"/>
  <c r="AB77" i="54"/>
  <c r="AA77" i="54"/>
  <c r="Z77" i="54"/>
  <c r="Y77" i="54"/>
  <c r="X77" i="54"/>
  <c r="W77" i="54"/>
  <c r="V77" i="54"/>
  <c r="U77" i="54"/>
  <c r="T77" i="54"/>
  <c r="S77" i="54"/>
  <c r="AJ77" i="54"/>
  <c r="AH76" i="54"/>
  <c r="AF76" i="54"/>
  <c r="AE76" i="54"/>
  <c r="AD76" i="54"/>
  <c r="AC76" i="54"/>
  <c r="AB76" i="54"/>
  <c r="AA76" i="54"/>
  <c r="Z76" i="54"/>
  <c r="Y76" i="54"/>
  <c r="X76" i="54"/>
  <c r="W76" i="54"/>
  <c r="V76" i="54"/>
  <c r="U76" i="54"/>
  <c r="T76" i="54"/>
  <c r="S76" i="54"/>
  <c r="AJ76" i="54"/>
  <c r="AH75" i="54"/>
  <c r="AF75" i="54"/>
  <c r="AE75" i="54"/>
  <c r="AD75" i="54"/>
  <c r="AC75" i="54"/>
  <c r="AB75" i="54"/>
  <c r="AA75" i="54"/>
  <c r="Z75" i="54"/>
  <c r="Y75" i="54"/>
  <c r="X75" i="54"/>
  <c r="W75" i="54"/>
  <c r="V75" i="54"/>
  <c r="U75" i="54"/>
  <c r="T75" i="54"/>
  <c r="S75" i="54"/>
  <c r="AJ75" i="54"/>
  <c r="AH74" i="54"/>
  <c r="AF74" i="54"/>
  <c r="AE74" i="54"/>
  <c r="AD74" i="54"/>
  <c r="AC74" i="54"/>
  <c r="AB74" i="54"/>
  <c r="AA74" i="54"/>
  <c r="Z74" i="54"/>
  <c r="Y74" i="54"/>
  <c r="X74" i="54"/>
  <c r="W74" i="54"/>
  <c r="V74" i="54"/>
  <c r="U74" i="54"/>
  <c r="T74" i="54"/>
  <c r="S74" i="54"/>
  <c r="AJ74" i="54"/>
  <c r="AH73" i="54"/>
  <c r="AF73" i="54"/>
  <c r="AE73" i="54"/>
  <c r="AD73" i="54"/>
  <c r="AC73" i="54"/>
  <c r="AB73" i="54"/>
  <c r="AA73" i="54"/>
  <c r="Z73" i="54"/>
  <c r="Y73" i="54"/>
  <c r="X73" i="54"/>
  <c r="W73" i="54"/>
  <c r="V73" i="54"/>
  <c r="U73" i="54"/>
  <c r="T73" i="54"/>
  <c r="S73" i="54"/>
  <c r="AJ73" i="54"/>
  <c r="AH72" i="54"/>
  <c r="AF72" i="54"/>
  <c r="AE72" i="54"/>
  <c r="AD72" i="54"/>
  <c r="AC72" i="54"/>
  <c r="AB72" i="54"/>
  <c r="AA72" i="54"/>
  <c r="Z72" i="54"/>
  <c r="Y72" i="54"/>
  <c r="X72" i="54"/>
  <c r="W72" i="54"/>
  <c r="V72" i="54"/>
  <c r="U72" i="54"/>
  <c r="T72" i="54"/>
  <c r="S72" i="54"/>
  <c r="AH71" i="54"/>
  <c r="AF71" i="54"/>
  <c r="AE71" i="54"/>
  <c r="AD71" i="54"/>
  <c r="AC71" i="54"/>
  <c r="AB71" i="54"/>
  <c r="AA71" i="54"/>
  <c r="Z71" i="54"/>
  <c r="Y71" i="54"/>
  <c r="X71" i="54"/>
  <c r="W71" i="54"/>
  <c r="V71" i="54"/>
  <c r="U71" i="54"/>
  <c r="T71" i="54"/>
  <c r="S71" i="54"/>
  <c r="AJ71" i="54"/>
  <c r="AH70" i="54"/>
  <c r="AF70" i="54"/>
  <c r="AE70" i="54"/>
  <c r="AD70" i="54"/>
  <c r="AC70" i="54"/>
  <c r="AB70" i="54"/>
  <c r="AA70" i="54"/>
  <c r="Z70" i="54"/>
  <c r="Y70" i="54"/>
  <c r="X70" i="54"/>
  <c r="W70" i="54"/>
  <c r="V70" i="54"/>
  <c r="U70" i="54"/>
  <c r="T70" i="54"/>
  <c r="S70" i="54"/>
  <c r="AJ70" i="54"/>
  <c r="AH69" i="54"/>
  <c r="AF69" i="54"/>
  <c r="AE69" i="54"/>
  <c r="AD69" i="54"/>
  <c r="AC69" i="54"/>
  <c r="AB69" i="54"/>
  <c r="AA69" i="54"/>
  <c r="Z69" i="54"/>
  <c r="Y69" i="54"/>
  <c r="X69" i="54"/>
  <c r="W69" i="54"/>
  <c r="V69" i="54"/>
  <c r="U69" i="54"/>
  <c r="T69" i="54"/>
  <c r="S69" i="54"/>
  <c r="AH68" i="54"/>
  <c r="AF68" i="54"/>
  <c r="AE68" i="54"/>
  <c r="AD68" i="54"/>
  <c r="AC68" i="54"/>
  <c r="AB68" i="54"/>
  <c r="AA68" i="54"/>
  <c r="Z68" i="54"/>
  <c r="Y68" i="54"/>
  <c r="X68" i="54"/>
  <c r="W68" i="54"/>
  <c r="V68" i="54"/>
  <c r="U68" i="54"/>
  <c r="T68" i="54"/>
  <c r="S68" i="54"/>
  <c r="AJ68" i="54"/>
  <c r="AH67" i="54"/>
  <c r="AF67" i="54"/>
  <c r="AE67" i="54"/>
  <c r="AD67" i="54"/>
  <c r="AC67" i="54"/>
  <c r="AB67" i="54"/>
  <c r="AA67" i="54"/>
  <c r="Z67" i="54"/>
  <c r="Y67" i="54"/>
  <c r="X67" i="54"/>
  <c r="W67" i="54"/>
  <c r="V67" i="54"/>
  <c r="U67" i="54"/>
  <c r="T67" i="54"/>
  <c r="S67" i="54"/>
  <c r="AJ67" i="54"/>
  <c r="AH66" i="54"/>
  <c r="AF66" i="54"/>
  <c r="AE66" i="54"/>
  <c r="AD66" i="54"/>
  <c r="AC66" i="54"/>
  <c r="AB66" i="54"/>
  <c r="AA66" i="54"/>
  <c r="Z66" i="54"/>
  <c r="Y66" i="54"/>
  <c r="X66" i="54"/>
  <c r="W66" i="54"/>
  <c r="V66" i="54"/>
  <c r="U66" i="54"/>
  <c r="T66" i="54"/>
  <c r="S66" i="54"/>
  <c r="AH65" i="54"/>
  <c r="AF65" i="54"/>
  <c r="AE65" i="54"/>
  <c r="AD65" i="54"/>
  <c r="AC65" i="54"/>
  <c r="AB65" i="54"/>
  <c r="AA65" i="54"/>
  <c r="Z65" i="54"/>
  <c r="Y65" i="54"/>
  <c r="X65" i="54"/>
  <c r="W65" i="54"/>
  <c r="V65" i="54"/>
  <c r="U65" i="54"/>
  <c r="T65" i="54"/>
  <c r="S65" i="54"/>
  <c r="AJ65" i="54"/>
  <c r="AH64" i="54"/>
  <c r="AF64" i="54"/>
  <c r="AE64" i="54"/>
  <c r="AD64" i="54"/>
  <c r="AC64" i="54"/>
  <c r="AB64" i="54"/>
  <c r="AA64" i="54"/>
  <c r="Z64" i="54"/>
  <c r="Y64" i="54"/>
  <c r="X64" i="54"/>
  <c r="W64" i="54"/>
  <c r="V64" i="54"/>
  <c r="U64" i="54"/>
  <c r="T64" i="54"/>
  <c r="S64" i="54"/>
  <c r="AJ64" i="54"/>
  <c r="AH63" i="54"/>
  <c r="AF63" i="54"/>
  <c r="AE63" i="54"/>
  <c r="AD63" i="54"/>
  <c r="AC63" i="54"/>
  <c r="AB63" i="54"/>
  <c r="AA63" i="54"/>
  <c r="Z63" i="54"/>
  <c r="Y63" i="54"/>
  <c r="X63" i="54"/>
  <c r="W63" i="54"/>
  <c r="V63" i="54"/>
  <c r="U63" i="54"/>
  <c r="T63" i="54"/>
  <c r="S63" i="54"/>
  <c r="AJ63" i="54"/>
  <c r="AL63" i="54" s="1" a="1"/>
  <c r="AL63" i="54" s="1"/>
  <c r="AH62" i="54"/>
  <c r="AF62" i="54"/>
  <c r="AE62" i="54"/>
  <c r="AD62" i="54"/>
  <c r="AC62" i="54"/>
  <c r="AB62" i="54"/>
  <c r="AA62" i="54"/>
  <c r="Z62" i="54"/>
  <c r="Y62" i="54"/>
  <c r="X62" i="54"/>
  <c r="W62" i="54"/>
  <c r="V62" i="54"/>
  <c r="U62" i="54"/>
  <c r="T62" i="54"/>
  <c r="S62" i="54"/>
  <c r="AJ62" i="54"/>
  <c r="AH61" i="54"/>
  <c r="AF61" i="54"/>
  <c r="AE61" i="54"/>
  <c r="AD61" i="54"/>
  <c r="AC61" i="54"/>
  <c r="AB61" i="54"/>
  <c r="AA61" i="54"/>
  <c r="Z61" i="54"/>
  <c r="Y61" i="54"/>
  <c r="X61" i="54"/>
  <c r="W61" i="54"/>
  <c r="V61" i="54"/>
  <c r="U61" i="54"/>
  <c r="T61" i="54"/>
  <c r="S61" i="54"/>
  <c r="AJ61" i="54"/>
  <c r="AH60" i="54"/>
  <c r="AF60" i="54"/>
  <c r="AE60" i="54"/>
  <c r="AD60" i="54"/>
  <c r="AC60" i="54"/>
  <c r="AB60" i="54"/>
  <c r="AA60" i="54"/>
  <c r="Z60" i="54"/>
  <c r="Y60" i="54"/>
  <c r="X60" i="54"/>
  <c r="W60" i="54"/>
  <c r="V60" i="54"/>
  <c r="U60" i="54"/>
  <c r="T60" i="54"/>
  <c r="S60" i="54"/>
  <c r="AJ60" i="54"/>
  <c r="AH59" i="54"/>
  <c r="AF59" i="54"/>
  <c r="AE59" i="54"/>
  <c r="AD59" i="54"/>
  <c r="AC59" i="54"/>
  <c r="AB59" i="54"/>
  <c r="AA59" i="54"/>
  <c r="Z59" i="54"/>
  <c r="Y59" i="54"/>
  <c r="X59" i="54"/>
  <c r="W59" i="54"/>
  <c r="V59" i="54"/>
  <c r="U59" i="54"/>
  <c r="T59" i="54"/>
  <c r="S59" i="54"/>
  <c r="AJ59" i="54"/>
  <c r="AL59" i="54" s="1" a="1"/>
  <c r="AL59" i="54" s="1"/>
  <c r="AH58" i="54"/>
  <c r="AF58" i="54"/>
  <c r="AE58" i="54"/>
  <c r="AD58" i="54"/>
  <c r="AC58" i="54"/>
  <c r="AB58" i="54"/>
  <c r="AA58" i="54"/>
  <c r="Z58" i="54"/>
  <c r="Y58" i="54"/>
  <c r="X58" i="54"/>
  <c r="W58" i="54"/>
  <c r="V58" i="54"/>
  <c r="U58" i="54"/>
  <c r="T58" i="54"/>
  <c r="S58" i="54"/>
  <c r="AJ58" i="54"/>
  <c r="AL58" i="54" s="1" a="1"/>
  <c r="AL58" i="54" s="1"/>
  <c r="AH57" i="54"/>
  <c r="AF57" i="54"/>
  <c r="AE57" i="54"/>
  <c r="AD57" i="54"/>
  <c r="AC57" i="54"/>
  <c r="AB57" i="54"/>
  <c r="AA57" i="54"/>
  <c r="Z57" i="54"/>
  <c r="Y57" i="54"/>
  <c r="X57" i="54"/>
  <c r="W57" i="54"/>
  <c r="V57" i="54"/>
  <c r="U57" i="54"/>
  <c r="T57" i="54"/>
  <c r="S57" i="54"/>
  <c r="AJ57" i="54"/>
  <c r="AH56" i="54"/>
  <c r="AF56" i="54"/>
  <c r="AE56" i="54"/>
  <c r="AD56" i="54"/>
  <c r="AC56" i="54"/>
  <c r="AB56" i="54"/>
  <c r="AA56" i="54"/>
  <c r="Z56" i="54"/>
  <c r="Y56" i="54"/>
  <c r="X56" i="54"/>
  <c r="W56" i="54"/>
  <c r="V56" i="54"/>
  <c r="U56" i="54"/>
  <c r="T56" i="54"/>
  <c r="S56" i="54"/>
  <c r="AH55" i="54"/>
  <c r="AF55" i="54"/>
  <c r="AE55" i="54"/>
  <c r="AD55" i="54"/>
  <c r="AC55" i="54"/>
  <c r="AB55" i="54"/>
  <c r="AA55" i="54"/>
  <c r="Z55" i="54"/>
  <c r="Y55" i="54"/>
  <c r="X55" i="54"/>
  <c r="W55" i="54"/>
  <c r="V55" i="54"/>
  <c r="U55" i="54"/>
  <c r="T55" i="54"/>
  <c r="S55" i="54"/>
  <c r="AJ55" i="54"/>
  <c r="AH54" i="54"/>
  <c r="AF54" i="54"/>
  <c r="AE54" i="54"/>
  <c r="AD54" i="54"/>
  <c r="AC54" i="54"/>
  <c r="AB54" i="54"/>
  <c r="AA54" i="54"/>
  <c r="Z54" i="54"/>
  <c r="Y54" i="54"/>
  <c r="X54" i="54"/>
  <c r="W54" i="54"/>
  <c r="V54" i="54"/>
  <c r="U54" i="54"/>
  <c r="T54" i="54"/>
  <c r="S54" i="54"/>
  <c r="AJ54" i="54"/>
  <c r="AH53" i="54"/>
  <c r="AF53" i="54"/>
  <c r="AE53" i="54"/>
  <c r="AD53" i="54"/>
  <c r="AC53" i="54"/>
  <c r="AB53" i="54"/>
  <c r="AA53" i="54"/>
  <c r="Z53" i="54"/>
  <c r="Y53" i="54"/>
  <c r="X53" i="54"/>
  <c r="W53" i="54"/>
  <c r="V53" i="54"/>
  <c r="U53" i="54"/>
  <c r="T53" i="54"/>
  <c r="S53" i="54"/>
  <c r="AH52" i="54"/>
  <c r="AF52" i="54"/>
  <c r="AE52" i="54"/>
  <c r="AD52" i="54"/>
  <c r="AC52" i="54"/>
  <c r="AB52" i="54"/>
  <c r="AA52" i="54"/>
  <c r="Z52" i="54"/>
  <c r="Y52" i="54"/>
  <c r="X52" i="54"/>
  <c r="W52" i="54"/>
  <c r="V52" i="54"/>
  <c r="U52" i="54"/>
  <c r="T52" i="54"/>
  <c r="S52" i="54"/>
  <c r="AJ52" i="54"/>
  <c r="AH51" i="54"/>
  <c r="AF51" i="54"/>
  <c r="AE51" i="54"/>
  <c r="AD51" i="54"/>
  <c r="AC51" i="54"/>
  <c r="AB51" i="54"/>
  <c r="AA51" i="54"/>
  <c r="Z51" i="54"/>
  <c r="Y51" i="54"/>
  <c r="X51" i="54"/>
  <c r="W51" i="54"/>
  <c r="V51" i="54"/>
  <c r="U51" i="54"/>
  <c r="T51" i="54"/>
  <c r="S51" i="54"/>
  <c r="AJ51" i="54"/>
  <c r="AH50" i="54"/>
  <c r="AF50" i="54"/>
  <c r="AE50" i="54"/>
  <c r="AD50" i="54"/>
  <c r="AC50" i="54"/>
  <c r="AB50" i="54"/>
  <c r="AA50" i="54"/>
  <c r="Z50" i="54"/>
  <c r="Y50" i="54"/>
  <c r="X50" i="54"/>
  <c r="W50" i="54"/>
  <c r="V50" i="54"/>
  <c r="U50" i="54"/>
  <c r="T50" i="54"/>
  <c r="S50" i="54"/>
  <c r="AH49" i="54"/>
  <c r="AF49" i="54"/>
  <c r="AE49" i="54"/>
  <c r="AD49" i="54"/>
  <c r="AC49" i="54"/>
  <c r="AB49" i="54"/>
  <c r="AA49" i="54"/>
  <c r="Z49" i="54"/>
  <c r="Y49" i="54"/>
  <c r="X49" i="54"/>
  <c r="W49" i="54"/>
  <c r="V49" i="54"/>
  <c r="U49" i="54"/>
  <c r="T49" i="54"/>
  <c r="S49" i="54"/>
  <c r="AJ49" i="54"/>
  <c r="AH48" i="54"/>
  <c r="AF48" i="54"/>
  <c r="AE48" i="54"/>
  <c r="AD48" i="54"/>
  <c r="AC48" i="54"/>
  <c r="AB48" i="54"/>
  <c r="AA48" i="54"/>
  <c r="Z48" i="54"/>
  <c r="Y48" i="54"/>
  <c r="X48" i="54"/>
  <c r="W48" i="54"/>
  <c r="V48" i="54"/>
  <c r="U48" i="54"/>
  <c r="T48" i="54"/>
  <c r="S48" i="54"/>
  <c r="AJ48" i="54"/>
  <c r="AH47" i="54"/>
  <c r="AF47" i="54"/>
  <c r="AE47" i="54"/>
  <c r="AD47" i="54"/>
  <c r="AC47" i="54"/>
  <c r="AB47" i="54"/>
  <c r="AA47" i="54"/>
  <c r="Z47" i="54"/>
  <c r="Y47" i="54"/>
  <c r="X47" i="54"/>
  <c r="W47" i="54"/>
  <c r="V47" i="54"/>
  <c r="U47" i="54"/>
  <c r="T47" i="54"/>
  <c r="S47" i="54"/>
  <c r="AJ47" i="54"/>
  <c r="AL47" i="54" s="1" a="1"/>
  <c r="AL47" i="54" s="1"/>
  <c r="AH46" i="54"/>
  <c r="AF46" i="54"/>
  <c r="AE46" i="54"/>
  <c r="AD46" i="54"/>
  <c r="AC46" i="54"/>
  <c r="AB46" i="54"/>
  <c r="AA46" i="54"/>
  <c r="Z46" i="54"/>
  <c r="Y46" i="54"/>
  <c r="X46" i="54"/>
  <c r="W46" i="54"/>
  <c r="V46" i="54"/>
  <c r="U46" i="54"/>
  <c r="T46" i="54"/>
  <c r="S46" i="54"/>
  <c r="AJ46" i="54"/>
  <c r="AH45" i="54"/>
  <c r="AF45" i="54"/>
  <c r="AE45" i="54"/>
  <c r="AD45" i="54"/>
  <c r="AC45" i="54"/>
  <c r="AB45" i="54"/>
  <c r="AA45" i="54"/>
  <c r="Z45" i="54"/>
  <c r="Y45" i="54"/>
  <c r="X45" i="54"/>
  <c r="W45" i="54"/>
  <c r="V45" i="54"/>
  <c r="U45" i="54"/>
  <c r="T45" i="54"/>
  <c r="S45" i="54"/>
  <c r="AJ45" i="54"/>
  <c r="AH44" i="54"/>
  <c r="AF44" i="54"/>
  <c r="AE44" i="54"/>
  <c r="AD44" i="54"/>
  <c r="AC44" i="54"/>
  <c r="AB44" i="54"/>
  <c r="AA44" i="54"/>
  <c r="Z44" i="54"/>
  <c r="Y44" i="54"/>
  <c r="X44" i="54"/>
  <c r="W44" i="54"/>
  <c r="V44" i="54"/>
  <c r="U44" i="54"/>
  <c r="T44" i="54"/>
  <c r="S44" i="54"/>
  <c r="AJ44" i="54"/>
  <c r="AH43" i="54"/>
  <c r="AF43" i="54"/>
  <c r="AE43" i="54"/>
  <c r="AD43" i="54"/>
  <c r="AC43" i="54"/>
  <c r="AB43" i="54"/>
  <c r="AA43" i="54"/>
  <c r="Z43" i="54"/>
  <c r="Y43" i="54"/>
  <c r="X43" i="54"/>
  <c r="W43" i="54"/>
  <c r="V43" i="54"/>
  <c r="U43" i="54"/>
  <c r="T43" i="54"/>
  <c r="S43" i="54"/>
  <c r="AJ43" i="54"/>
  <c r="AL43" i="54" s="1" a="1"/>
  <c r="AL43" i="54" s="1"/>
  <c r="AH42" i="54"/>
  <c r="AF42" i="54"/>
  <c r="AE42" i="54"/>
  <c r="AD42" i="54"/>
  <c r="AC42" i="54"/>
  <c r="AB42" i="54"/>
  <c r="AA42" i="54"/>
  <c r="Z42" i="54"/>
  <c r="Y42" i="54"/>
  <c r="X42" i="54"/>
  <c r="W42" i="54"/>
  <c r="V42" i="54"/>
  <c r="U42" i="54"/>
  <c r="T42" i="54"/>
  <c r="S42" i="54"/>
  <c r="AJ42" i="54"/>
  <c r="AH41" i="54"/>
  <c r="AF41" i="54"/>
  <c r="AE41" i="54"/>
  <c r="AD41" i="54"/>
  <c r="AC41" i="54"/>
  <c r="AB41" i="54"/>
  <c r="AA41" i="54"/>
  <c r="Z41" i="54"/>
  <c r="Y41" i="54"/>
  <c r="X41" i="54"/>
  <c r="W41" i="54"/>
  <c r="V41" i="54"/>
  <c r="U41" i="54"/>
  <c r="T41" i="54"/>
  <c r="S41" i="54"/>
  <c r="AJ41" i="54"/>
  <c r="AH40" i="54"/>
  <c r="AF40" i="54"/>
  <c r="AE40" i="54"/>
  <c r="AD40" i="54"/>
  <c r="AC40" i="54"/>
  <c r="AB40" i="54"/>
  <c r="AA40" i="54"/>
  <c r="Z40" i="54"/>
  <c r="Y40" i="54"/>
  <c r="X40" i="54"/>
  <c r="W40" i="54"/>
  <c r="V40" i="54"/>
  <c r="U40" i="54"/>
  <c r="T40" i="54"/>
  <c r="S40" i="54"/>
  <c r="AH39" i="54"/>
  <c r="AF39" i="54"/>
  <c r="AE39" i="54"/>
  <c r="AD39" i="54"/>
  <c r="AC39" i="54"/>
  <c r="AB39" i="54"/>
  <c r="AA39" i="54"/>
  <c r="Z39" i="54"/>
  <c r="Y39" i="54"/>
  <c r="X39" i="54"/>
  <c r="W39" i="54"/>
  <c r="V39" i="54"/>
  <c r="U39" i="54"/>
  <c r="T39" i="54"/>
  <c r="S39" i="54"/>
  <c r="AJ39" i="54"/>
  <c r="AH38" i="54"/>
  <c r="AF38" i="54"/>
  <c r="AE38" i="54"/>
  <c r="AD38" i="54"/>
  <c r="AC38" i="54"/>
  <c r="AB38" i="54"/>
  <c r="AA38" i="54"/>
  <c r="Z38" i="54"/>
  <c r="Y38" i="54"/>
  <c r="X38" i="54"/>
  <c r="W38" i="54"/>
  <c r="V38" i="54"/>
  <c r="U38" i="54"/>
  <c r="T38" i="54"/>
  <c r="S38" i="54"/>
  <c r="AJ38" i="54"/>
  <c r="AH37" i="54"/>
  <c r="AF37" i="54"/>
  <c r="AE37" i="54"/>
  <c r="AD37" i="54"/>
  <c r="AC37" i="54"/>
  <c r="AB37" i="54"/>
  <c r="AA37" i="54"/>
  <c r="Z37" i="54"/>
  <c r="Y37" i="54"/>
  <c r="X37" i="54"/>
  <c r="W37" i="54"/>
  <c r="V37" i="54"/>
  <c r="U37" i="54"/>
  <c r="T37" i="54"/>
  <c r="S37" i="54"/>
  <c r="AH36" i="54"/>
  <c r="AF36" i="54"/>
  <c r="AE36" i="54"/>
  <c r="AD36" i="54"/>
  <c r="AC36" i="54"/>
  <c r="AB36" i="54"/>
  <c r="AA36" i="54"/>
  <c r="Z36" i="54"/>
  <c r="Y36" i="54"/>
  <c r="X36" i="54"/>
  <c r="W36" i="54"/>
  <c r="V36" i="54"/>
  <c r="U36" i="54"/>
  <c r="T36" i="54"/>
  <c r="S36" i="54"/>
  <c r="AJ36" i="54"/>
  <c r="AH35" i="54"/>
  <c r="AF35" i="54"/>
  <c r="AE35" i="54"/>
  <c r="AD35" i="54"/>
  <c r="AC35" i="54"/>
  <c r="AB35" i="54"/>
  <c r="AA35" i="54"/>
  <c r="Z35" i="54"/>
  <c r="Y35" i="54"/>
  <c r="X35" i="54"/>
  <c r="W35" i="54"/>
  <c r="V35" i="54"/>
  <c r="U35" i="54"/>
  <c r="T35" i="54"/>
  <c r="S35" i="54"/>
  <c r="AJ35" i="54"/>
  <c r="AH34" i="54"/>
  <c r="AF34" i="54"/>
  <c r="AE34" i="54"/>
  <c r="AD34" i="54"/>
  <c r="AC34" i="54"/>
  <c r="AB34" i="54"/>
  <c r="AA34" i="54"/>
  <c r="Z34" i="54"/>
  <c r="Y34" i="54"/>
  <c r="X34" i="54"/>
  <c r="W34" i="54"/>
  <c r="V34" i="54"/>
  <c r="U34" i="54"/>
  <c r="T34" i="54"/>
  <c r="S34" i="54"/>
  <c r="AJ34" i="54"/>
  <c r="AL34" i="54" s="1" a="1"/>
  <c r="AL34" i="54" s="1"/>
  <c r="AH33" i="54"/>
  <c r="AF33" i="54"/>
  <c r="AE33" i="54"/>
  <c r="AD33" i="54"/>
  <c r="AC33" i="54"/>
  <c r="AB33" i="54"/>
  <c r="AA33" i="54"/>
  <c r="Z33" i="54"/>
  <c r="Y33" i="54"/>
  <c r="X33" i="54"/>
  <c r="W33" i="54"/>
  <c r="V33" i="54"/>
  <c r="U33" i="54"/>
  <c r="T33" i="54"/>
  <c r="S33" i="54"/>
  <c r="AJ33" i="54"/>
  <c r="AH32" i="54"/>
  <c r="AF32" i="54"/>
  <c r="AE32" i="54"/>
  <c r="AD32" i="54"/>
  <c r="AC32" i="54"/>
  <c r="AB32" i="54"/>
  <c r="AA32" i="54"/>
  <c r="Z32" i="54"/>
  <c r="Y32" i="54"/>
  <c r="X32" i="54"/>
  <c r="W32" i="54"/>
  <c r="V32" i="54"/>
  <c r="U32" i="54"/>
  <c r="T32" i="54"/>
  <c r="S32" i="54"/>
  <c r="AJ32" i="54"/>
  <c r="AH31" i="54"/>
  <c r="AF31" i="54"/>
  <c r="AE31" i="54"/>
  <c r="AD31" i="54"/>
  <c r="AC31" i="54"/>
  <c r="AB31" i="54"/>
  <c r="AA31" i="54"/>
  <c r="Z31" i="54"/>
  <c r="Y31" i="54"/>
  <c r="X31" i="54"/>
  <c r="W31" i="54"/>
  <c r="V31" i="54"/>
  <c r="U31" i="54"/>
  <c r="T31" i="54"/>
  <c r="S31" i="54"/>
  <c r="AJ31" i="54"/>
  <c r="AL31" i="54" s="1" a="1"/>
  <c r="AL31" i="54" s="1"/>
  <c r="AH30" i="54"/>
  <c r="AF30" i="54"/>
  <c r="AE30" i="54"/>
  <c r="AD30" i="54"/>
  <c r="AC30" i="54"/>
  <c r="AB30" i="54"/>
  <c r="AA30" i="54"/>
  <c r="Z30" i="54"/>
  <c r="Y30" i="54"/>
  <c r="X30" i="54"/>
  <c r="W30" i="54"/>
  <c r="V30" i="54"/>
  <c r="U30" i="54"/>
  <c r="T30" i="54"/>
  <c r="S30" i="54"/>
  <c r="AJ30" i="54"/>
  <c r="AH29" i="54"/>
  <c r="AF29" i="54"/>
  <c r="AE29" i="54"/>
  <c r="AD29" i="54"/>
  <c r="AC29" i="54"/>
  <c r="AB29" i="54"/>
  <c r="AA29" i="54"/>
  <c r="Z29" i="54"/>
  <c r="Y29" i="54"/>
  <c r="X29" i="54"/>
  <c r="W29" i="54"/>
  <c r="V29" i="54"/>
  <c r="U29" i="54"/>
  <c r="T29" i="54"/>
  <c r="S29" i="54"/>
  <c r="AJ29" i="54"/>
  <c r="AH28" i="54"/>
  <c r="AF28" i="54"/>
  <c r="AE28" i="54"/>
  <c r="AD28" i="54"/>
  <c r="AC28" i="54"/>
  <c r="AB28" i="54"/>
  <c r="AA28" i="54"/>
  <c r="Z28" i="54"/>
  <c r="Y28" i="54"/>
  <c r="X28" i="54"/>
  <c r="W28" i="54"/>
  <c r="V28" i="54"/>
  <c r="U28" i="54"/>
  <c r="T28" i="54"/>
  <c r="S28" i="54"/>
  <c r="AJ28" i="54"/>
  <c r="AH27" i="54"/>
  <c r="AF27" i="54"/>
  <c r="AE27" i="54"/>
  <c r="AD27" i="54"/>
  <c r="AC27" i="54"/>
  <c r="AB27" i="54"/>
  <c r="AA27" i="54"/>
  <c r="Z27" i="54"/>
  <c r="Y27" i="54"/>
  <c r="X27" i="54"/>
  <c r="W27" i="54"/>
  <c r="V27" i="54"/>
  <c r="U27" i="54"/>
  <c r="T27" i="54"/>
  <c r="S27" i="54"/>
  <c r="AH26" i="54"/>
  <c r="AF26" i="54"/>
  <c r="AE26" i="54"/>
  <c r="AD26" i="54"/>
  <c r="AC26" i="54"/>
  <c r="AB26" i="54"/>
  <c r="AA26" i="54"/>
  <c r="Z26" i="54"/>
  <c r="Y26" i="54"/>
  <c r="X26" i="54"/>
  <c r="W26" i="54"/>
  <c r="V26" i="54"/>
  <c r="U26" i="54"/>
  <c r="T26" i="54"/>
  <c r="S26" i="54"/>
  <c r="AJ26" i="54"/>
  <c r="AL26" i="54" s="1" a="1"/>
  <c r="AL26" i="54" s="1"/>
  <c r="AH25" i="54"/>
  <c r="AF25" i="54"/>
  <c r="AE25" i="54"/>
  <c r="AD25" i="54"/>
  <c r="AC25" i="54"/>
  <c r="AB25" i="54"/>
  <c r="AA25" i="54"/>
  <c r="Z25" i="54"/>
  <c r="Y25" i="54"/>
  <c r="X25" i="54"/>
  <c r="W25" i="54"/>
  <c r="V25" i="54"/>
  <c r="U25" i="54"/>
  <c r="T25" i="54"/>
  <c r="S25" i="54"/>
  <c r="AJ25" i="54"/>
  <c r="AH24" i="54"/>
  <c r="AF24" i="54"/>
  <c r="AE24" i="54"/>
  <c r="AD24" i="54"/>
  <c r="AC24" i="54"/>
  <c r="AB24" i="54"/>
  <c r="AA24" i="54"/>
  <c r="Z24" i="54"/>
  <c r="Y24" i="54"/>
  <c r="X24" i="54"/>
  <c r="W24" i="54"/>
  <c r="V24" i="54"/>
  <c r="U24" i="54"/>
  <c r="T24" i="54"/>
  <c r="S24" i="54"/>
  <c r="AH23" i="54"/>
  <c r="AF23" i="54"/>
  <c r="AE23" i="54"/>
  <c r="AD23" i="54"/>
  <c r="AC23" i="54"/>
  <c r="AB23" i="54"/>
  <c r="AA23" i="54"/>
  <c r="Z23" i="54"/>
  <c r="Y23" i="54"/>
  <c r="X23" i="54"/>
  <c r="W23" i="54"/>
  <c r="V23" i="54"/>
  <c r="U23" i="54"/>
  <c r="T23" i="54"/>
  <c r="S23" i="54"/>
  <c r="AJ23" i="54"/>
  <c r="AH22" i="54"/>
  <c r="AF22" i="54"/>
  <c r="AE22" i="54"/>
  <c r="AD22" i="54"/>
  <c r="AC22" i="54"/>
  <c r="AB22" i="54"/>
  <c r="AA22" i="54"/>
  <c r="Z22" i="54"/>
  <c r="Y22" i="54"/>
  <c r="X22" i="54"/>
  <c r="W22" i="54"/>
  <c r="V22" i="54"/>
  <c r="U22" i="54"/>
  <c r="T22" i="54"/>
  <c r="S22" i="54"/>
  <c r="AJ22" i="54"/>
  <c r="AH21" i="54"/>
  <c r="AF21" i="54"/>
  <c r="AE21" i="54"/>
  <c r="AD21" i="54"/>
  <c r="AC21" i="54"/>
  <c r="AB21" i="54"/>
  <c r="AA21" i="54"/>
  <c r="Z21" i="54"/>
  <c r="Y21" i="54"/>
  <c r="X21" i="54"/>
  <c r="W21" i="54"/>
  <c r="V21" i="54"/>
  <c r="U21" i="54"/>
  <c r="T21" i="54"/>
  <c r="S21" i="54"/>
  <c r="AH20" i="54"/>
  <c r="AF20" i="54"/>
  <c r="AE20" i="54"/>
  <c r="AD20" i="54"/>
  <c r="AC20" i="54"/>
  <c r="AB20" i="54"/>
  <c r="AA20" i="54"/>
  <c r="Z20" i="54"/>
  <c r="Y20" i="54"/>
  <c r="X20" i="54"/>
  <c r="W20" i="54"/>
  <c r="V20" i="54"/>
  <c r="U20" i="54"/>
  <c r="T20" i="54"/>
  <c r="S20" i="54"/>
  <c r="AJ20" i="54"/>
  <c r="AH19" i="54"/>
  <c r="AF19" i="54"/>
  <c r="AE19" i="54"/>
  <c r="AD19" i="54"/>
  <c r="AC19" i="54"/>
  <c r="AB19" i="54"/>
  <c r="AA19" i="54"/>
  <c r="Z19" i="54"/>
  <c r="Y19" i="54"/>
  <c r="X19" i="54"/>
  <c r="W19" i="54"/>
  <c r="V19" i="54"/>
  <c r="U19" i="54"/>
  <c r="T19" i="54"/>
  <c r="S19" i="54"/>
  <c r="AJ19" i="54"/>
  <c r="AH18" i="54"/>
  <c r="AF18" i="54"/>
  <c r="AE18" i="54"/>
  <c r="AD18" i="54"/>
  <c r="AC18" i="54"/>
  <c r="AB18" i="54"/>
  <c r="AA18" i="54"/>
  <c r="Z18" i="54"/>
  <c r="Y18" i="54"/>
  <c r="X18" i="54"/>
  <c r="W18" i="54"/>
  <c r="V18" i="54"/>
  <c r="U18" i="54"/>
  <c r="T18" i="54"/>
  <c r="S18" i="54"/>
  <c r="AJ18" i="54"/>
  <c r="AL18" i="54" s="1" a="1"/>
  <c r="AL18" i="54" s="1"/>
  <c r="AH17" i="54"/>
  <c r="AF17" i="54"/>
  <c r="AE17" i="54"/>
  <c r="AD17" i="54"/>
  <c r="AC17" i="54"/>
  <c r="AB17" i="54"/>
  <c r="AA17" i="54"/>
  <c r="Z17" i="54"/>
  <c r="Y17" i="54"/>
  <c r="X17" i="54"/>
  <c r="W17" i="54"/>
  <c r="V17" i="54"/>
  <c r="U17" i="54"/>
  <c r="T17" i="54"/>
  <c r="S17" i="54"/>
  <c r="AJ17" i="54"/>
  <c r="AH16" i="54"/>
  <c r="AF16" i="54"/>
  <c r="AE16" i="54"/>
  <c r="AD16" i="54"/>
  <c r="AC16" i="54"/>
  <c r="AB16" i="54"/>
  <c r="AA16" i="54"/>
  <c r="Z16" i="54"/>
  <c r="Y16" i="54"/>
  <c r="X16" i="54"/>
  <c r="W16" i="54"/>
  <c r="V16" i="54"/>
  <c r="U16" i="54"/>
  <c r="T16" i="54"/>
  <c r="S16" i="54"/>
  <c r="AJ16" i="54"/>
  <c r="AH15" i="54"/>
  <c r="AF15" i="54"/>
  <c r="AE15" i="54"/>
  <c r="AD15" i="54"/>
  <c r="AC15" i="54"/>
  <c r="AB15" i="54"/>
  <c r="AA15" i="54"/>
  <c r="Z15" i="54"/>
  <c r="Y15" i="54"/>
  <c r="X15" i="54"/>
  <c r="W15" i="54"/>
  <c r="V15" i="54"/>
  <c r="U15" i="54"/>
  <c r="T15" i="54"/>
  <c r="S15" i="54"/>
  <c r="AJ15" i="54"/>
  <c r="AL15" i="54" s="1" a="1"/>
  <c r="AL15" i="54" s="1"/>
  <c r="AH14" i="54"/>
  <c r="AF14" i="54"/>
  <c r="AE14" i="54"/>
  <c r="AD14" i="54"/>
  <c r="AC14" i="54"/>
  <c r="AB14" i="54"/>
  <c r="AA14" i="54"/>
  <c r="Z14" i="54"/>
  <c r="Y14" i="54"/>
  <c r="X14" i="54"/>
  <c r="W14" i="54"/>
  <c r="V14" i="54"/>
  <c r="U14" i="54"/>
  <c r="T14" i="54"/>
  <c r="S14" i="54"/>
  <c r="AJ14" i="54"/>
  <c r="AH13" i="54"/>
  <c r="AF13" i="54"/>
  <c r="AE13" i="54"/>
  <c r="AD13" i="54"/>
  <c r="AC13" i="54"/>
  <c r="AB13" i="54"/>
  <c r="AA13" i="54"/>
  <c r="Z13" i="54"/>
  <c r="Y13" i="54"/>
  <c r="X13" i="54"/>
  <c r="W13" i="54"/>
  <c r="V13" i="54"/>
  <c r="U13" i="54"/>
  <c r="T13" i="54"/>
  <c r="S13" i="54"/>
  <c r="AJ13" i="54"/>
  <c r="AH12" i="54"/>
  <c r="AF12" i="54"/>
  <c r="AE12" i="54"/>
  <c r="AD12" i="54"/>
  <c r="AC12" i="54"/>
  <c r="AB12" i="54"/>
  <c r="AA12" i="54"/>
  <c r="Z12" i="54"/>
  <c r="Y12" i="54"/>
  <c r="X12" i="54"/>
  <c r="W12" i="54"/>
  <c r="V12" i="54"/>
  <c r="U12" i="54"/>
  <c r="T12" i="54"/>
  <c r="S12" i="54"/>
  <c r="AJ12" i="54"/>
  <c r="AH11" i="54"/>
  <c r="AF11" i="54"/>
  <c r="AE11" i="54"/>
  <c r="AD11" i="54"/>
  <c r="AC11" i="54"/>
  <c r="AB11" i="54"/>
  <c r="AA11" i="54"/>
  <c r="Z11" i="54"/>
  <c r="Y11" i="54"/>
  <c r="X11" i="54"/>
  <c r="W11" i="54"/>
  <c r="V11" i="54"/>
  <c r="U11" i="54"/>
  <c r="T11" i="54"/>
  <c r="S11" i="54"/>
  <c r="AH10" i="54"/>
  <c r="AF10" i="54"/>
  <c r="AE10" i="54"/>
  <c r="AD10" i="54"/>
  <c r="AC10" i="54"/>
  <c r="AB10" i="54"/>
  <c r="AA10" i="54"/>
  <c r="Z10" i="54"/>
  <c r="Y10" i="54"/>
  <c r="X10" i="54"/>
  <c r="W10" i="54"/>
  <c r="V10" i="54"/>
  <c r="U10" i="54"/>
  <c r="T10" i="54"/>
  <c r="S10" i="54"/>
  <c r="AJ10" i="54"/>
  <c r="AL10" i="54" s="1" a="1"/>
  <c r="AL10" i="54" s="1"/>
  <c r="AH9" i="54"/>
  <c r="AE9" i="54"/>
  <c r="AD9" i="54"/>
  <c r="AC9" i="54"/>
  <c r="AB9" i="54"/>
  <c r="AA9" i="54"/>
  <c r="Z9" i="54"/>
  <c r="Y9" i="54"/>
  <c r="X9" i="54"/>
  <c r="W9" i="54"/>
  <c r="V9" i="54"/>
  <c r="U9" i="54"/>
  <c r="T9" i="54"/>
  <c r="S9" i="54"/>
  <c r="H9" i="64"/>
  <c r="P9" i="64" s="1"/>
  <c r="Q9" i="64" s="1"/>
  <c r="O10" i="64"/>
  <c r="O11" i="64"/>
  <c r="O12" i="64"/>
  <c r="O13" i="64"/>
  <c r="O14" i="64"/>
  <c r="O15" i="64"/>
  <c r="O16" i="64"/>
  <c r="O17" i="64"/>
  <c r="O18" i="64"/>
  <c r="O19" i="64"/>
  <c r="O20" i="64"/>
  <c r="O21" i="64"/>
  <c r="O22" i="64"/>
  <c r="O23" i="64"/>
  <c r="O24" i="64"/>
  <c r="O25" i="64"/>
  <c r="O26" i="64"/>
  <c r="O27" i="64"/>
  <c r="O28" i="64"/>
  <c r="O29" i="64"/>
  <c r="O30" i="64"/>
  <c r="O31" i="64"/>
  <c r="O32" i="64"/>
  <c r="O33" i="64"/>
  <c r="O34" i="64"/>
  <c r="O35" i="64"/>
  <c r="O36" i="64"/>
  <c r="O37" i="64"/>
  <c r="O38" i="64"/>
  <c r="O39" i="64"/>
  <c r="O40" i="64"/>
  <c r="O41" i="64"/>
  <c r="O42" i="64"/>
  <c r="O43" i="64"/>
  <c r="O44" i="64"/>
  <c r="O45" i="64"/>
  <c r="O46" i="64"/>
  <c r="O47" i="64"/>
  <c r="O48" i="64"/>
  <c r="O49" i="64"/>
  <c r="O50" i="64"/>
  <c r="O51" i="64"/>
  <c r="O52" i="64"/>
  <c r="O53" i="64"/>
  <c r="O54" i="64"/>
  <c r="O55" i="64"/>
  <c r="O56" i="64"/>
  <c r="O57" i="64"/>
  <c r="O58" i="64"/>
  <c r="O59" i="64"/>
  <c r="O60" i="64"/>
  <c r="O61" i="64"/>
  <c r="O62" i="64"/>
  <c r="O63" i="64"/>
  <c r="O64" i="64"/>
  <c r="O65" i="64"/>
  <c r="O66" i="64"/>
  <c r="O67" i="64"/>
  <c r="O68" i="64"/>
  <c r="O69" i="64"/>
  <c r="O70" i="64"/>
  <c r="O71" i="64"/>
  <c r="O72" i="64"/>
  <c r="O73" i="64"/>
  <c r="O74" i="64"/>
  <c r="O75" i="64"/>
  <c r="O76" i="64"/>
  <c r="O77" i="64"/>
  <c r="O78" i="64"/>
  <c r="O79" i="64"/>
  <c r="O80" i="64"/>
  <c r="O81" i="64"/>
  <c r="O82" i="64"/>
  <c r="O83" i="64"/>
  <c r="O84" i="64"/>
  <c r="O85" i="64"/>
  <c r="O86" i="64"/>
  <c r="O87" i="64"/>
  <c r="O88" i="64"/>
  <c r="O89" i="64"/>
  <c r="O90" i="64"/>
  <c r="O91" i="64"/>
  <c r="O92" i="64"/>
  <c r="O93" i="64"/>
  <c r="O94" i="64"/>
  <c r="O95" i="64"/>
  <c r="O96" i="64"/>
  <c r="O97" i="64"/>
  <c r="O98" i="64"/>
  <c r="O99" i="64"/>
  <c r="O100" i="64"/>
  <c r="O101" i="64"/>
  <c r="O102" i="64"/>
  <c r="O103" i="64"/>
  <c r="O104" i="64"/>
  <c r="O105" i="64"/>
  <c r="O106" i="64"/>
  <c r="O107" i="64"/>
  <c r="O108" i="64"/>
  <c r="N10" i="64"/>
  <c r="N11" i="64"/>
  <c r="N12" i="64"/>
  <c r="N13" i="64"/>
  <c r="N14" i="64"/>
  <c r="N15" i="64"/>
  <c r="N16" i="64"/>
  <c r="N17" i="64"/>
  <c r="N18" i="64"/>
  <c r="N19" i="64"/>
  <c r="N20" i="64"/>
  <c r="N21" i="64"/>
  <c r="N22" i="64"/>
  <c r="N23" i="64"/>
  <c r="N24" i="64"/>
  <c r="N25" i="64"/>
  <c r="N26" i="64"/>
  <c r="N27" i="64"/>
  <c r="N28" i="64"/>
  <c r="N29" i="64"/>
  <c r="N30" i="64"/>
  <c r="N31" i="64"/>
  <c r="N32" i="64"/>
  <c r="N33" i="64"/>
  <c r="N34" i="64"/>
  <c r="N35" i="64"/>
  <c r="N36" i="64"/>
  <c r="N37" i="64"/>
  <c r="N38" i="64"/>
  <c r="N39" i="64"/>
  <c r="N40" i="64"/>
  <c r="N41" i="64"/>
  <c r="N42" i="64"/>
  <c r="N43" i="64"/>
  <c r="N44" i="64"/>
  <c r="N45" i="64"/>
  <c r="N46" i="64"/>
  <c r="N47" i="64"/>
  <c r="N48" i="64"/>
  <c r="N49" i="64"/>
  <c r="N50" i="64"/>
  <c r="N51" i="64"/>
  <c r="N52" i="64"/>
  <c r="N53" i="64"/>
  <c r="N54" i="64"/>
  <c r="N55" i="64"/>
  <c r="N56" i="64"/>
  <c r="N57" i="64"/>
  <c r="N58" i="64"/>
  <c r="N59" i="64"/>
  <c r="N60" i="64"/>
  <c r="N61" i="64"/>
  <c r="N62" i="64"/>
  <c r="N63" i="64"/>
  <c r="N64" i="64"/>
  <c r="N65" i="64"/>
  <c r="N66" i="64"/>
  <c r="N67" i="64"/>
  <c r="N68" i="64"/>
  <c r="N69" i="64"/>
  <c r="N70" i="64"/>
  <c r="N71" i="64"/>
  <c r="N72" i="64"/>
  <c r="N73" i="64"/>
  <c r="N74" i="64"/>
  <c r="N75" i="64"/>
  <c r="N76" i="64"/>
  <c r="N77" i="64"/>
  <c r="N78" i="64"/>
  <c r="N79" i="64"/>
  <c r="N80" i="64"/>
  <c r="N81" i="64"/>
  <c r="N82" i="64"/>
  <c r="N83" i="64"/>
  <c r="N84" i="64"/>
  <c r="N85" i="64"/>
  <c r="N86" i="64"/>
  <c r="N87" i="64"/>
  <c r="N88" i="64"/>
  <c r="N89" i="64"/>
  <c r="N90" i="64"/>
  <c r="N91" i="64"/>
  <c r="N92" i="64"/>
  <c r="N93" i="64"/>
  <c r="N94" i="64"/>
  <c r="N95" i="64"/>
  <c r="N96" i="64"/>
  <c r="N97" i="64"/>
  <c r="N98" i="64"/>
  <c r="N99" i="64"/>
  <c r="N100" i="64"/>
  <c r="N101" i="64"/>
  <c r="N102" i="64"/>
  <c r="N103" i="64"/>
  <c r="N104" i="64"/>
  <c r="N105" i="64"/>
  <c r="N106" i="64"/>
  <c r="N107" i="64"/>
  <c r="N108" i="64"/>
  <c r="M10" i="64"/>
  <c r="M11" i="64"/>
  <c r="M12" i="64"/>
  <c r="M13" i="64"/>
  <c r="M14" i="64"/>
  <c r="M15" i="64"/>
  <c r="M16" i="64"/>
  <c r="M17" i="64"/>
  <c r="M18" i="64"/>
  <c r="M19" i="64"/>
  <c r="M20" i="64"/>
  <c r="M21" i="64"/>
  <c r="M22" i="64"/>
  <c r="M23" i="64"/>
  <c r="M24" i="64"/>
  <c r="M25" i="64"/>
  <c r="M26" i="64"/>
  <c r="M27" i="64"/>
  <c r="M28" i="64"/>
  <c r="M29" i="64"/>
  <c r="M30" i="64"/>
  <c r="M31" i="64"/>
  <c r="M32" i="64"/>
  <c r="M33" i="64"/>
  <c r="M34" i="64"/>
  <c r="M35" i="64"/>
  <c r="M36" i="64"/>
  <c r="M37" i="64"/>
  <c r="M38" i="64"/>
  <c r="M39" i="64"/>
  <c r="M40" i="64"/>
  <c r="M41" i="64"/>
  <c r="M42" i="64"/>
  <c r="M43" i="64"/>
  <c r="M44" i="64"/>
  <c r="M45" i="64"/>
  <c r="M46" i="64"/>
  <c r="M47" i="64"/>
  <c r="M48" i="64"/>
  <c r="M49" i="64"/>
  <c r="M50" i="64"/>
  <c r="M51" i="64"/>
  <c r="M52" i="64"/>
  <c r="M53" i="64"/>
  <c r="M54" i="64"/>
  <c r="M55" i="64"/>
  <c r="M56" i="64"/>
  <c r="M57" i="64"/>
  <c r="M58" i="64"/>
  <c r="M59" i="64"/>
  <c r="M60" i="64"/>
  <c r="M61" i="64"/>
  <c r="M62" i="64"/>
  <c r="M63" i="64"/>
  <c r="M64" i="64"/>
  <c r="M65" i="64"/>
  <c r="M66" i="64"/>
  <c r="M67" i="64"/>
  <c r="M68" i="64"/>
  <c r="M69" i="64"/>
  <c r="M70" i="64"/>
  <c r="M71" i="64"/>
  <c r="M72" i="64"/>
  <c r="M73" i="64"/>
  <c r="M74" i="64"/>
  <c r="M75" i="64"/>
  <c r="M76" i="64"/>
  <c r="M77" i="64"/>
  <c r="M78" i="64"/>
  <c r="M79" i="64"/>
  <c r="M80" i="64"/>
  <c r="M81" i="64"/>
  <c r="M82" i="64"/>
  <c r="M83" i="64"/>
  <c r="M84" i="64"/>
  <c r="M85" i="64"/>
  <c r="M86" i="64"/>
  <c r="M87" i="64"/>
  <c r="M88" i="64"/>
  <c r="M89" i="64"/>
  <c r="M90" i="64"/>
  <c r="M91" i="64"/>
  <c r="M92" i="64"/>
  <c r="M93" i="64"/>
  <c r="M94" i="64"/>
  <c r="M95" i="64"/>
  <c r="M96" i="64"/>
  <c r="M97" i="64"/>
  <c r="M98" i="64"/>
  <c r="M99" i="64"/>
  <c r="M100" i="64"/>
  <c r="M101" i="64"/>
  <c r="M102" i="64"/>
  <c r="M103" i="64"/>
  <c r="M104" i="64"/>
  <c r="M105" i="64"/>
  <c r="M106" i="64"/>
  <c r="M107" i="64"/>
  <c r="M108" i="64"/>
  <c r="J10" i="64"/>
  <c r="J11" i="64"/>
  <c r="J12"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44" i="64"/>
  <c r="J45" i="64"/>
  <c r="J46" i="64"/>
  <c r="J47" i="64"/>
  <c r="J48" i="64"/>
  <c r="J49" i="64"/>
  <c r="J50" i="64"/>
  <c r="J51" i="64"/>
  <c r="J52" i="64"/>
  <c r="J53" i="64"/>
  <c r="J54" i="64"/>
  <c r="J55" i="64"/>
  <c r="J56" i="64"/>
  <c r="J57" i="64"/>
  <c r="J58" i="64"/>
  <c r="J59" i="64"/>
  <c r="J60" i="64"/>
  <c r="J61" i="64"/>
  <c r="J62" i="64"/>
  <c r="J63" i="64"/>
  <c r="J64" i="64"/>
  <c r="J65" i="64"/>
  <c r="J66" i="64"/>
  <c r="J67" i="64"/>
  <c r="J68" i="64"/>
  <c r="J69" i="64"/>
  <c r="J70" i="64"/>
  <c r="J71" i="64"/>
  <c r="J72" i="64"/>
  <c r="J73" i="64"/>
  <c r="J74" i="64"/>
  <c r="J75" i="64"/>
  <c r="J76" i="64"/>
  <c r="J77" i="64"/>
  <c r="J78" i="64"/>
  <c r="J79" i="64"/>
  <c r="J80" i="64"/>
  <c r="J81" i="64"/>
  <c r="J82" i="64"/>
  <c r="J83" i="64"/>
  <c r="J84" i="64"/>
  <c r="J85" i="64"/>
  <c r="J86" i="64"/>
  <c r="J87" i="64"/>
  <c r="J88" i="64"/>
  <c r="J89" i="64"/>
  <c r="J90" i="64"/>
  <c r="J91" i="64"/>
  <c r="J92" i="64"/>
  <c r="J93" i="64"/>
  <c r="J94" i="64"/>
  <c r="J95" i="64"/>
  <c r="J96" i="64"/>
  <c r="J97" i="64"/>
  <c r="J98" i="64"/>
  <c r="J99" i="64"/>
  <c r="J100" i="64"/>
  <c r="J101" i="64"/>
  <c r="J102" i="64"/>
  <c r="J103" i="64"/>
  <c r="J104" i="64"/>
  <c r="J105" i="64"/>
  <c r="J106" i="64"/>
  <c r="J107" i="64"/>
  <c r="J108" i="64"/>
  <c r="K10" i="64"/>
  <c r="K11" i="64"/>
  <c r="K12" i="64"/>
  <c r="K13" i="64"/>
  <c r="K14" i="64"/>
  <c r="K15" i="64"/>
  <c r="K16" i="64"/>
  <c r="K17" i="64"/>
  <c r="K18" i="64"/>
  <c r="K19" i="64"/>
  <c r="K20" i="64"/>
  <c r="K21" i="64"/>
  <c r="K22" i="64"/>
  <c r="K23"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70" i="64"/>
  <c r="K71" i="64"/>
  <c r="K72" i="64"/>
  <c r="K73" i="64"/>
  <c r="K74" i="64"/>
  <c r="K75" i="64"/>
  <c r="K76" i="64"/>
  <c r="K77" i="64"/>
  <c r="K78" i="64"/>
  <c r="K79" i="64"/>
  <c r="K80" i="64"/>
  <c r="K81" i="64"/>
  <c r="K82" i="64"/>
  <c r="K83" i="64"/>
  <c r="K84" i="64"/>
  <c r="K85" i="64"/>
  <c r="K86" i="64"/>
  <c r="K87" i="64"/>
  <c r="K88" i="64"/>
  <c r="K89" i="64"/>
  <c r="K90" i="64"/>
  <c r="K91" i="64"/>
  <c r="K92" i="64"/>
  <c r="K93" i="64"/>
  <c r="K94" i="64"/>
  <c r="K95" i="64"/>
  <c r="K96" i="64"/>
  <c r="K97" i="64"/>
  <c r="K98" i="64"/>
  <c r="K99" i="64"/>
  <c r="K100" i="64"/>
  <c r="K101" i="64"/>
  <c r="K102" i="64"/>
  <c r="K103" i="64"/>
  <c r="K104" i="64"/>
  <c r="K105" i="64"/>
  <c r="K106" i="64"/>
  <c r="K107" i="64"/>
  <c r="K108" i="64"/>
  <c r="L10" i="64"/>
  <c r="L11" i="64"/>
  <c r="L12" i="64"/>
  <c r="L13" i="64"/>
  <c r="L14" i="64"/>
  <c r="L15" i="64"/>
  <c r="L16" i="64"/>
  <c r="L17" i="64"/>
  <c r="L18" i="64"/>
  <c r="L19" i="64"/>
  <c r="L20" i="64"/>
  <c r="L21" i="64"/>
  <c r="L22" i="64"/>
  <c r="L23" i="64"/>
  <c r="L24" i="64"/>
  <c r="L25" i="64"/>
  <c r="L26" i="64"/>
  <c r="L27" i="64"/>
  <c r="L28" i="64"/>
  <c r="L29" i="64"/>
  <c r="L30" i="64"/>
  <c r="L31" i="64"/>
  <c r="L32" i="64"/>
  <c r="L33" i="64"/>
  <c r="L34" i="64"/>
  <c r="L35" i="64"/>
  <c r="L36" i="64"/>
  <c r="L37" i="64"/>
  <c r="L38" i="64"/>
  <c r="L39" i="64"/>
  <c r="L40" i="64"/>
  <c r="L41" i="64"/>
  <c r="L42" i="64"/>
  <c r="L43" i="64"/>
  <c r="L44" i="64"/>
  <c r="L45" i="64"/>
  <c r="L46" i="64"/>
  <c r="L47" i="64"/>
  <c r="L48" i="64"/>
  <c r="L49" i="64"/>
  <c r="L50" i="64"/>
  <c r="L51" i="64"/>
  <c r="L52" i="64"/>
  <c r="L53" i="64"/>
  <c r="L54" i="64"/>
  <c r="L55" i="64"/>
  <c r="L56" i="64"/>
  <c r="L57" i="64"/>
  <c r="L58" i="64"/>
  <c r="L59" i="64"/>
  <c r="L60" i="64"/>
  <c r="L61" i="64"/>
  <c r="L62" i="64"/>
  <c r="L63" i="64"/>
  <c r="L64" i="64"/>
  <c r="L65" i="64"/>
  <c r="L66" i="64"/>
  <c r="L67" i="64"/>
  <c r="L68" i="64"/>
  <c r="L69" i="64"/>
  <c r="L70" i="64"/>
  <c r="L71" i="64"/>
  <c r="L72" i="64"/>
  <c r="L73" i="64"/>
  <c r="L74" i="64"/>
  <c r="L75" i="64"/>
  <c r="L76" i="64"/>
  <c r="L77" i="64"/>
  <c r="L78" i="64"/>
  <c r="L79" i="64"/>
  <c r="L80" i="64"/>
  <c r="L81" i="64"/>
  <c r="L82" i="64"/>
  <c r="L83" i="64"/>
  <c r="L84" i="64"/>
  <c r="L85" i="64"/>
  <c r="L86" i="64"/>
  <c r="L87" i="64"/>
  <c r="L88" i="64"/>
  <c r="L89" i="64"/>
  <c r="L90" i="64"/>
  <c r="L91" i="64"/>
  <c r="L92" i="64"/>
  <c r="L93" i="64"/>
  <c r="L94" i="64"/>
  <c r="L95" i="64"/>
  <c r="L96" i="64"/>
  <c r="L97" i="64"/>
  <c r="L98" i="64"/>
  <c r="L99" i="64"/>
  <c r="L100" i="64"/>
  <c r="L101" i="64"/>
  <c r="L102" i="64"/>
  <c r="L103" i="64"/>
  <c r="L104" i="64"/>
  <c r="L105" i="64"/>
  <c r="L106" i="64"/>
  <c r="L107" i="64"/>
  <c r="L108" i="64"/>
  <c r="K9" i="64"/>
  <c r="L9" i="64"/>
  <c r="M9" i="64"/>
  <c r="N9" i="64"/>
  <c r="O9" i="64"/>
  <c r="J9" i="64"/>
  <c r="H10" i="64"/>
  <c r="H11" i="64"/>
  <c r="H12" i="64"/>
  <c r="H13" i="64"/>
  <c r="H14" i="64"/>
  <c r="H15" i="64"/>
  <c r="H16" i="64"/>
  <c r="H17" i="64"/>
  <c r="H18" i="64"/>
  <c r="H19" i="64"/>
  <c r="H20" i="64"/>
  <c r="H21" i="64"/>
  <c r="H22" i="64"/>
  <c r="H23" i="64"/>
  <c r="H24" i="64"/>
  <c r="H25" i="64"/>
  <c r="H26" i="64"/>
  <c r="H27" i="64"/>
  <c r="H28" i="64"/>
  <c r="H29" i="64"/>
  <c r="H30" i="64"/>
  <c r="H31" i="64"/>
  <c r="H32" i="64"/>
  <c r="H33" i="64"/>
  <c r="H34" i="64"/>
  <c r="H35" i="64"/>
  <c r="H36" i="64"/>
  <c r="H37" i="64"/>
  <c r="H38" i="64"/>
  <c r="H39" i="64"/>
  <c r="H40" i="64"/>
  <c r="H41" i="64"/>
  <c r="H42" i="64"/>
  <c r="H43" i="64"/>
  <c r="H44" i="64"/>
  <c r="H45" i="64"/>
  <c r="H46" i="64"/>
  <c r="H47" i="64"/>
  <c r="H48" i="64"/>
  <c r="H49" i="64"/>
  <c r="H50" i="64"/>
  <c r="H51" i="64"/>
  <c r="H52" i="64"/>
  <c r="H53" i="64"/>
  <c r="H54" i="64"/>
  <c r="H55" i="64"/>
  <c r="H56" i="64"/>
  <c r="H57" i="64"/>
  <c r="H58" i="64"/>
  <c r="H59" i="64"/>
  <c r="H60" i="64"/>
  <c r="H61" i="64"/>
  <c r="H62" i="64"/>
  <c r="H63" i="64"/>
  <c r="H64" i="64"/>
  <c r="H65" i="64"/>
  <c r="H66" i="64"/>
  <c r="H67" i="64"/>
  <c r="H68" i="64"/>
  <c r="H69" i="64"/>
  <c r="H70" i="64"/>
  <c r="H71" i="64"/>
  <c r="H72" i="64"/>
  <c r="H73" i="64"/>
  <c r="H74" i="64"/>
  <c r="H75" i="64"/>
  <c r="H76" i="64"/>
  <c r="H77" i="64"/>
  <c r="H78" i="64"/>
  <c r="H79" i="64"/>
  <c r="H80" i="64"/>
  <c r="H81" i="64"/>
  <c r="H82" i="64"/>
  <c r="H83" i="64"/>
  <c r="H84" i="64"/>
  <c r="H85" i="64"/>
  <c r="H86" i="64"/>
  <c r="H87" i="64"/>
  <c r="H88" i="64"/>
  <c r="H89" i="64"/>
  <c r="H90" i="64"/>
  <c r="H91" i="64"/>
  <c r="H92" i="64"/>
  <c r="H93" i="64"/>
  <c r="H94" i="64"/>
  <c r="H95" i="64"/>
  <c r="H96" i="64"/>
  <c r="H97" i="64"/>
  <c r="H98" i="64"/>
  <c r="H99" i="64"/>
  <c r="H100" i="64"/>
  <c r="H101" i="64"/>
  <c r="H102" i="64"/>
  <c r="H103" i="64"/>
  <c r="H104" i="64"/>
  <c r="H105" i="64"/>
  <c r="H106" i="64"/>
  <c r="H107" i="64"/>
  <c r="H108" i="64"/>
  <c r="E19" i="31"/>
  <c r="AO108" i="57"/>
  <c r="AN108" i="57"/>
  <c r="AL108" i="57"/>
  <c r="AK108" i="57"/>
  <c r="AI108" i="57"/>
  <c r="AH108" i="57"/>
  <c r="AG108" i="57"/>
  <c r="AF108" i="57"/>
  <c r="AE108" i="57"/>
  <c r="AC108" i="57"/>
  <c r="AB108" i="57"/>
  <c r="AA108" i="57"/>
  <c r="Z108" i="57"/>
  <c r="Y108" i="57"/>
  <c r="U108" i="57" a="1"/>
  <c r="U108" i="57" s="1"/>
  <c r="S108" i="57"/>
  <c r="P108" i="57"/>
  <c r="M108" i="57"/>
  <c r="AO107" i="57"/>
  <c r="AN107" i="57"/>
  <c r="AL107" i="57"/>
  <c r="AK107" i="57"/>
  <c r="AI107" i="57"/>
  <c r="AH107" i="57"/>
  <c r="AG107" i="57"/>
  <c r="AF107" i="57"/>
  <c r="AE107" i="57"/>
  <c r="AC107" i="57"/>
  <c r="AB107" i="57"/>
  <c r="AA107" i="57"/>
  <c r="Z107" i="57"/>
  <c r="Y107" i="57"/>
  <c r="U107" i="57" a="1"/>
  <c r="U107" i="57" s="1"/>
  <c r="V107" i="57" s="1" a="1"/>
  <c r="V107" i="57" s="1"/>
  <c r="S107" i="57"/>
  <c r="P107" i="57"/>
  <c r="M107" i="57"/>
  <c r="AO106" i="57"/>
  <c r="AN106" i="57"/>
  <c r="AL106" i="57"/>
  <c r="AK106" i="57"/>
  <c r="AI106" i="57"/>
  <c r="AH106" i="57"/>
  <c r="AG106" i="57"/>
  <c r="AF106" i="57"/>
  <c r="AE106" i="57"/>
  <c r="AC106" i="57"/>
  <c r="AB106" i="57"/>
  <c r="AA106" i="57"/>
  <c r="Z106" i="57"/>
  <c r="Y106" i="57"/>
  <c r="U106" i="57" a="1"/>
  <c r="U106" i="57" s="1"/>
  <c r="S106" i="57"/>
  <c r="P106" i="57"/>
  <c r="M106" i="57"/>
  <c r="AO105" i="57"/>
  <c r="AN105" i="57"/>
  <c r="AL105" i="57"/>
  <c r="AK105" i="57"/>
  <c r="AI105" i="57"/>
  <c r="AH105" i="57"/>
  <c r="AG105" i="57"/>
  <c r="AF105" i="57"/>
  <c r="AE105" i="57"/>
  <c r="AC105" i="57"/>
  <c r="AB105" i="57"/>
  <c r="AA105" i="57"/>
  <c r="Z105" i="57"/>
  <c r="Y105" i="57"/>
  <c r="U105" i="57" a="1"/>
  <c r="U105" i="57" s="1"/>
  <c r="S105" i="57"/>
  <c r="P105" i="57"/>
  <c r="M105" i="57"/>
  <c r="AO104" i="57"/>
  <c r="AN104" i="57"/>
  <c r="AL104" i="57"/>
  <c r="AK104" i="57"/>
  <c r="AI104" i="57"/>
  <c r="AH104" i="57"/>
  <c r="AG104" i="57"/>
  <c r="AF104" i="57"/>
  <c r="AE104" i="57"/>
  <c r="AC104" i="57"/>
  <c r="AB104" i="57"/>
  <c r="AA104" i="57"/>
  <c r="Z104" i="57"/>
  <c r="Y104" i="57"/>
  <c r="U104" i="57" a="1"/>
  <c r="U104" i="57" s="1"/>
  <c r="S104" i="57"/>
  <c r="P104" i="57"/>
  <c r="M104" i="57"/>
  <c r="AO103" i="57"/>
  <c r="AN103" i="57"/>
  <c r="AL103" i="57"/>
  <c r="AK103" i="57"/>
  <c r="AI103" i="57"/>
  <c r="AH103" i="57"/>
  <c r="AG103" i="57"/>
  <c r="AF103" i="57"/>
  <c r="AE103" i="57"/>
  <c r="AC103" i="57"/>
  <c r="AB103" i="57"/>
  <c r="AA103" i="57"/>
  <c r="Z103" i="57"/>
  <c r="Y103" i="57"/>
  <c r="U103" i="57" a="1"/>
  <c r="U103" i="57" s="1"/>
  <c r="S103" i="57"/>
  <c r="P103" i="57"/>
  <c r="M103" i="57"/>
  <c r="AO102" i="57"/>
  <c r="AN102" i="57"/>
  <c r="AL102" i="57"/>
  <c r="AK102" i="57"/>
  <c r="AI102" i="57"/>
  <c r="AH102" i="57"/>
  <c r="AG102" i="57"/>
  <c r="AF102" i="57"/>
  <c r="AE102" i="57"/>
  <c r="AC102" i="57"/>
  <c r="AB102" i="57"/>
  <c r="AA102" i="57"/>
  <c r="Z102" i="57"/>
  <c r="Y102" i="57"/>
  <c r="U102" i="57" a="1"/>
  <c r="U102" i="57" s="1"/>
  <c r="S102" i="57"/>
  <c r="P102" i="57"/>
  <c r="M102" i="57"/>
  <c r="AO101" i="57"/>
  <c r="AN101" i="57"/>
  <c r="AL101" i="57"/>
  <c r="AK101" i="57"/>
  <c r="AI101" i="57"/>
  <c r="AH101" i="57"/>
  <c r="AG101" i="57"/>
  <c r="AF101" i="57"/>
  <c r="AE101" i="57"/>
  <c r="AC101" i="57"/>
  <c r="AB101" i="57"/>
  <c r="AA101" i="57"/>
  <c r="Z101" i="57"/>
  <c r="Y101" i="57"/>
  <c r="U101" i="57" a="1"/>
  <c r="U101" i="57" s="1"/>
  <c r="S101" i="57"/>
  <c r="P101" i="57"/>
  <c r="M101" i="57"/>
  <c r="AO100" i="57"/>
  <c r="AN100" i="57"/>
  <c r="AL100" i="57"/>
  <c r="AK100" i="57"/>
  <c r="AI100" i="57"/>
  <c r="AH100" i="57"/>
  <c r="AG100" i="57"/>
  <c r="AF100" i="57"/>
  <c r="AE100" i="57"/>
  <c r="AC100" i="57"/>
  <c r="AB100" i="57"/>
  <c r="AA100" i="57"/>
  <c r="Z100" i="57"/>
  <c r="Y100" i="57"/>
  <c r="U100" i="57" a="1"/>
  <c r="U100" i="57" s="1"/>
  <c r="S100" i="57"/>
  <c r="P100" i="57"/>
  <c r="M100" i="57"/>
  <c r="AO99" i="57"/>
  <c r="AN99" i="57"/>
  <c r="AL99" i="57"/>
  <c r="AK99" i="57"/>
  <c r="AI99" i="57"/>
  <c r="AH99" i="57"/>
  <c r="AG99" i="57"/>
  <c r="AF99" i="57"/>
  <c r="AE99" i="57"/>
  <c r="AC99" i="57"/>
  <c r="AB99" i="57"/>
  <c r="AA99" i="57"/>
  <c r="Z99" i="57"/>
  <c r="Y99" i="57"/>
  <c r="U99" i="57" a="1"/>
  <c r="U99" i="57" s="1"/>
  <c r="V99" i="57" s="1" a="1"/>
  <c r="V99" i="57" s="1"/>
  <c r="S99" i="57"/>
  <c r="P99" i="57"/>
  <c r="M99" i="57"/>
  <c r="AO98" i="57"/>
  <c r="AN98" i="57"/>
  <c r="AL98" i="57"/>
  <c r="AK98" i="57"/>
  <c r="AI98" i="57"/>
  <c r="AH98" i="57"/>
  <c r="AG98" i="57"/>
  <c r="AF98" i="57"/>
  <c r="AE98" i="57"/>
  <c r="AC98" i="57"/>
  <c r="AB98" i="57"/>
  <c r="AA98" i="57"/>
  <c r="Z98" i="57"/>
  <c r="Y98" i="57"/>
  <c r="U98" i="57" a="1"/>
  <c r="U98" i="57" s="1"/>
  <c r="S98" i="57"/>
  <c r="P98" i="57"/>
  <c r="M98" i="57"/>
  <c r="AO97" i="57"/>
  <c r="AN97" i="57"/>
  <c r="AL97" i="57"/>
  <c r="AM97" i="57" s="1"/>
  <c r="AK97" i="57"/>
  <c r="AI97" i="57"/>
  <c r="AH97" i="57"/>
  <c r="AG97" i="57"/>
  <c r="AF97" i="57"/>
  <c r="AE97" i="57"/>
  <c r="AC97" i="57"/>
  <c r="AB97" i="57"/>
  <c r="AA97" i="57"/>
  <c r="Z97" i="57"/>
  <c r="Y97" i="57"/>
  <c r="U97" i="57" a="1"/>
  <c r="U97" i="57" s="1"/>
  <c r="S97" i="57"/>
  <c r="P97" i="57"/>
  <c r="M97" i="57"/>
  <c r="AO96" i="57"/>
  <c r="AN96" i="57"/>
  <c r="AL96" i="57"/>
  <c r="AK96" i="57"/>
  <c r="AI96" i="57"/>
  <c r="AH96" i="57"/>
  <c r="AG96" i="57"/>
  <c r="AF96" i="57"/>
  <c r="AE96" i="57"/>
  <c r="AC96" i="57"/>
  <c r="AB96" i="57"/>
  <c r="AA96" i="57"/>
  <c r="Z96" i="57"/>
  <c r="Y96" i="57"/>
  <c r="U96" i="57" a="1"/>
  <c r="U96" i="57" s="1"/>
  <c r="S96" i="57"/>
  <c r="P96" i="57"/>
  <c r="M96" i="57"/>
  <c r="AO95" i="57"/>
  <c r="AN95" i="57"/>
  <c r="AL95" i="57"/>
  <c r="AK95" i="57"/>
  <c r="AI95" i="57"/>
  <c r="AH95" i="57"/>
  <c r="AG95" i="57"/>
  <c r="AF95" i="57"/>
  <c r="AE95" i="57"/>
  <c r="AC95" i="57"/>
  <c r="AB95" i="57"/>
  <c r="AA95" i="57"/>
  <c r="Z95" i="57"/>
  <c r="Y95" i="57"/>
  <c r="U95" i="57" a="1"/>
  <c r="U95" i="57" s="1"/>
  <c r="S95" i="57"/>
  <c r="P95" i="57"/>
  <c r="M95" i="57"/>
  <c r="AO94" i="57"/>
  <c r="AN94" i="57"/>
  <c r="AL94" i="57"/>
  <c r="AK94" i="57"/>
  <c r="AI94" i="57"/>
  <c r="AH94" i="57"/>
  <c r="AG94" i="57"/>
  <c r="AF94" i="57"/>
  <c r="AE94" i="57"/>
  <c r="AC94" i="57"/>
  <c r="AB94" i="57"/>
  <c r="AA94" i="57"/>
  <c r="Z94" i="57"/>
  <c r="Y94" i="57"/>
  <c r="U94" i="57" a="1"/>
  <c r="U94" i="57" s="1"/>
  <c r="S94" i="57"/>
  <c r="P94" i="57"/>
  <c r="M94" i="57"/>
  <c r="AO93" i="57"/>
  <c r="AN93" i="57"/>
  <c r="AL93" i="57"/>
  <c r="AK93" i="57"/>
  <c r="AI93" i="57"/>
  <c r="AH93" i="57"/>
  <c r="AG93" i="57"/>
  <c r="AF93" i="57"/>
  <c r="AE93" i="57"/>
  <c r="AC93" i="57"/>
  <c r="AB93" i="57"/>
  <c r="AA93" i="57"/>
  <c r="Z93" i="57"/>
  <c r="Y93" i="57"/>
  <c r="U93" i="57" a="1"/>
  <c r="U93" i="57" s="1"/>
  <c r="V93" i="57" s="1" a="1"/>
  <c r="V93" i="57" s="1"/>
  <c r="S93" i="57"/>
  <c r="P93" i="57"/>
  <c r="M93" i="57"/>
  <c r="AO92" i="57"/>
  <c r="AN92" i="57"/>
  <c r="AL92" i="57"/>
  <c r="AK92" i="57"/>
  <c r="AI92" i="57"/>
  <c r="AH92" i="57"/>
  <c r="AG92" i="57"/>
  <c r="AF92" i="57"/>
  <c r="AE92" i="57"/>
  <c r="AC92" i="57"/>
  <c r="AB92" i="57"/>
  <c r="AA92" i="57"/>
  <c r="Z92" i="57"/>
  <c r="Y92" i="57"/>
  <c r="U92" i="57" a="1"/>
  <c r="U92" i="57" s="1"/>
  <c r="V92" i="57" s="1" a="1"/>
  <c r="V92" i="57" s="1"/>
  <c r="S92" i="57"/>
  <c r="P92" i="57"/>
  <c r="M92" i="57"/>
  <c r="AO91" i="57"/>
  <c r="AN91" i="57"/>
  <c r="AL91" i="57"/>
  <c r="AK91" i="57"/>
  <c r="AI91" i="57"/>
  <c r="AH91" i="57"/>
  <c r="AG91" i="57"/>
  <c r="AF91" i="57"/>
  <c r="AE91" i="57"/>
  <c r="AC91" i="57"/>
  <c r="AB91" i="57"/>
  <c r="AA91" i="57"/>
  <c r="Z91" i="57"/>
  <c r="Y91" i="57"/>
  <c r="U91" i="57" a="1"/>
  <c r="U91" i="57" s="1"/>
  <c r="S91" i="57"/>
  <c r="P91" i="57"/>
  <c r="M91" i="57"/>
  <c r="AO90" i="57"/>
  <c r="AN90" i="57"/>
  <c r="AL90" i="57"/>
  <c r="AK90" i="57"/>
  <c r="AI90" i="57"/>
  <c r="AH90" i="57"/>
  <c r="AG90" i="57"/>
  <c r="AF90" i="57"/>
  <c r="AE90" i="57"/>
  <c r="AC90" i="57"/>
  <c r="AB90" i="57"/>
  <c r="AA90" i="57"/>
  <c r="Z90" i="57"/>
  <c r="Y90" i="57"/>
  <c r="U90" i="57" a="1"/>
  <c r="U90" i="57" s="1"/>
  <c r="S90" i="57"/>
  <c r="P90" i="57"/>
  <c r="M90" i="57"/>
  <c r="AO89" i="57"/>
  <c r="AN89" i="57"/>
  <c r="AL89" i="57"/>
  <c r="AK89" i="57"/>
  <c r="AI89" i="57"/>
  <c r="AH89" i="57"/>
  <c r="AG89" i="57"/>
  <c r="AF89" i="57"/>
  <c r="AE89" i="57"/>
  <c r="AC89" i="57"/>
  <c r="AB89" i="57"/>
  <c r="AA89" i="57"/>
  <c r="Z89" i="57"/>
  <c r="Y89" i="57"/>
  <c r="U89" i="57" a="1"/>
  <c r="U89" i="57" s="1"/>
  <c r="S89" i="57"/>
  <c r="P89" i="57"/>
  <c r="M89" i="57"/>
  <c r="AO88" i="57"/>
  <c r="AN88" i="57"/>
  <c r="AL88" i="57"/>
  <c r="AK88" i="57"/>
  <c r="AI88" i="57"/>
  <c r="AH88" i="57"/>
  <c r="AG88" i="57"/>
  <c r="AF88" i="57"/>
  <c r="AE88" i="57"/>
  <c r="AC88" i="57"/>
  <c r="AB88" i="57"/>
  <c r="AA88" i="57"/>
  <c r="Z88" i="57"/>
  <c r="Y88" i="57"/>
  <c r="U88" i="57" a="1"/>
  <c r="U88" i="57" s="1"/>
  <c r="V88" i="57" s="1" a="1"/>
  <c r="V88" i="57" s="1"/>
  <c r="S88" i="57"/>
  <c r="P88" i="57"/>
  <c r="M88" i="57"/>
  <c r="AO87" i="57"/>
  <c r="AN87" i="57"/>
  <c r="AL87" i="57"/>
  <c r="AK87" i="57"/>
  <c r="AI87" i="57"/>
  <c r="AH87" i="57"/>
  <c r="AG87" i="57"/>
  <c r="AF87" i="57"/>
  <c r="AE87" i="57"/>
  <c r="AC87" i="57"/>
  <c r="AB87" i="57"/>
  <c r="AA87" i="57"/>
  <c r="Z87" i="57"/>
  <c r="Y87" i="57"/>
  <c r="U87" i="57" a="1"/>
  <c r="U87" i="57" s="1"/>
  <c r="V87" i="57" s="1" a="1"/>
  <c r="V87" i="57" s="1"/>
  <c r="S87" i="57"/>
  <c r="P87" i="57"/>
  <c r="M87" i="57"/>
  <c r="AO86" i="57"/>
  <c r="AN86" i="57"/>
  <c r="AL86" i="57"/>
  <c r="AK86" i="57"/>
  <c r="AI86" i="57"/>
  <c r="AH86" i="57"/>
  <c r="AG86" i="57"/>
  <c r="AF86" i="57"/>
  <c r="AE86" i="57"/>
  <c r="AC86" i="57"/>
  <c r="AB86" i="57"/>
  <c r="AA86" i="57"/>
  <c r="Z86" i="57"/>
  <c r="Y86" i="57"/>
  <c r="U86" i="57" a="1"/>
  <c r="U86" i="57" s="1"/>
  <c r="V86" i="57" s="1" a="1"/>
  <c r="V86" i="57" s="1"/>
  <c r="S86" i="57"/>
  <c r="P86" i="57"/>
  <c r="M86" i="57"/>
  <c r="AO85" i="57"/>
  <c r="AN85" i="57"/>
  <c r="AL85" i="57"/>
  <c r="AK85" i="57"/>
  <c r="AI85" i="57"/>
  <c r="AH85" i="57"/>
  <c r="AG85" i="57"/>
  <c r="AF85" i="57"/>
  <c r="AE85" i="57"/>
  <c r="AC85" i="57"/>
  <c r="AB85" i="57"/>
  <c r="AA85" i="57"/>
  <c r="Z85" i="57"/>
  <c r="Y85" i="57"/>
  <c r="U85" i="57" a="1"/>
  <c r="U85" i="57" s="1"/>
  <c r="V85" i="57" s="1" a="1"/>
  <c r="V85" i="57" s="1"/>
  <c r="S85" i="57"/>
  <c r="P85" i="57"/>
  <c r="M85" i="57"/>
  <c r="AO84" i="57"/>
  <c r="AN84" i="57"/>
  <c r="AL84" i="57"/>
  <c r="AK84" i="57"/>
  <c r="AI84" i="57"/>
  <c r="AH84" i="57"/>
  <c r="AG84" i="57"/>
  <c r="AF84" i="57"/>
  <c r="AE84" i="57"/>
  <c r="AC84" i="57"/>
  <c r="AB84" i="57"/>
  <c r="AA84" i="57"/>
  <c r="Z84" i="57"/>
  <c r="Y84" i="57"/>
  <c r="U84" i="57" a="1"/>
  <c r="U84" i="57" s="1"/>
  <c r="V84" i="57" s="1" a="1"/>
  <c r="V84" i="57" s="1"/>
  <c r="S84" i="57"/>
  <c r="P84" i="57"/>
  <c r="M84" i="57"/>
  <c r="AO83" i="57"/>
  <c r="AN83" i="57"/>
  <c r="AL83" i="57"/>
  <c r="AK83" i="57"/>
  <c r="AI83" i="57"/>
  <c r="AH83" i="57"/>
  <c r="AG83" i="57"/>
  <c r="AF83" i="57"/>
  <c r="AE83" i="57"/>
  <c r="AC83" i="57"/>
  <c r="AB83" i="57"/>
  <c r="AA83" i="57"/>
  <c r="Z83" i="57"/>
  <c r="Y83" i="57"/>
  <c r="U83" i="57" a="1"/>
  <c r="U83" i="57" s="1"/>
  <c r="S83" i="57"/>
  <c r="P83" i="57"/>
  <c r="M83" i="57"/>
  <c r="AO82" i="57"/>
  <c r="AN82" i="57"/>
  <c r="AL82" i="57"/>
  <c r="AK82" i="57"/>
  <c r="AI82" i="57"/>
  <c r="AH82" i="57"/>
  <c r="AG82" i="57"/>
  <c r="AF82" i="57"/>
  <c r="AE82" i="57"/>
  <c r="AC82" i="57"/>
  <c r="AB82" i="57"/>
  <c r="AA82" i="57"/>
  <c r="Z82" i="57"/>
  <c r="Y82" i="57"/>
  <c r="U82" i="57" a="1"/>
  <c r="U82" i="57" s="1"/>
  <c r="V82" i="57" s="1" a="1"/>
  <c r="V82" i="57" s="1"/>
  <c r="S82" i="57"/>
  <c r="P82" i="57"/>
  <c r="M82" i="57"/>
  <c r="AO81" i="57"/>
  <c r="AN81" i="57"/>
  <c r="AL81" i="57"/>
  <c r="AK81" i="57"/>
  <c r="AI81" i="57"/>
  <c r="AH81" i="57"/>
  <c r="AG81" i="57"/>
  <c r="AF81" i="57"/>
  <c r="AE81" i="57"/>
  <c r="AC81" i="57"/>
  <c r="AB81" i="57"/>
  <c r="AA81" i="57"/>
  <c r="Z81" i="57"/>
  <c r="Y81" i="57"/>
  <c r="U81" i="57" a="1"/>
  <c r="U81" i="57" s="1"/>
  <c r="V81" i="57" s="1" a="1"/>
  <c r="V81" i="57" s="1"/>
  <c r="S81" i="57"/>
  <c r="P81" i="57"/>
  <c r="M81" i="57"/>
  <c r="AO80" i="57"/>
  <c r="AN80" i="57"/>
  <c r="AL80" i="57"/>
  <c r="AK80" i="57"/>
  <c r="AI80" i="57"/>
  <c r="AH80" i="57"/>
  <c r="AG80" i="57"/>
  <c r="AF80" i="57"/>
  <c r="AE80" i="57"/>
  <c r="AC80" i="57"/>
  <c r="AB80" i="57"/>
  <c r="AA80" i="57"/>
  <c r="Z80" i="57"/>
  <c r="Y80" i="57"/>
  <c r="U80" i="57" a="1"/>
  <c r="U80" i="57" s="1"/>
  <c r="V80" i="57" s="1" a="1"/>
  <c r="V80" i="57" s="1"/>
  <c r="S80" i="57"/>
  <c r="P80" i="57"/>
  <c r="M80" i="57"/>
  <c r="AO79" i="57"/>
  <c r="AN79" i="57"/>
  <c r="AL79" i="57"/>
  <c r="AK79" i="57"/>
  <c r="AI79" i="57"/>
  <c r="AH79" i="57"/>
  <c r="AG79" i="57"/>
  <c r="AF79" i="57"/>
  <c r="AE79" i="57"/>
  <c r="AC79" i="57"/>
  <c r="AB79" i="57"/>
  <c r="AA79" i="57"/>
  <c r="Z79" i="57"/>
  <c r="Y79" i="57"/>
  <c r="U79" i="57" a="1"/>
  <c r="U79" i="57" s="1"/>
  <c r="S79" i="57"/>
  <c r="P79" i="57"/>
  <c r="M79" i="57"/>
  <c r="AO78" i="57"/>
  <c r="AN78" i="57"/>
  <c r="AL78" i="57"/>
  <c r="AK78" i="57"/>
  <c r="AI78" i="57"/>
  <c r="AH78" i="57"/>
  <c r="AG78" i="57"/>
  <c r="AF78" i="57"/>
  <c r="AE78" i="57"/>
  <c r="AC78" i="57"/>
  <c r="AB78" i="57"/>
  <c r="AA78" i="57"/>
  <c r="Z78" i="57"/>
  <c r="Y78" i="57"/>
  <c r="U78" i="57" a="1"/>
  <c r="U78" i="57" s="1"/>
  <c r="V78" i="57" s="1" a="1"/>
  <c r="V78" i="57" s="1"/>
  <c r="S78" i="57"/>
  <c r="P78" i="57"/>
  <c r="M78" i="57"/>
  <c r="AO77" i="57"/>
  <c r="AN77" i="57"/>
  <c r="AL77" i="57"/>
  <c r="AK77" i="57"/>
  <c r="AI77" i="57"/>
  <c r="AH77" i="57"/>
  <c r="AG77" i="57"/>
  <c r="AF77" i="57"/>
  <c r="AE77" i="57"/>
  <c r="AC77" i="57"/>
  <c r="AB77" i="57"/>
  <c r="AA77" i="57"/>
  <c r="Z77" i="57"/>
  <c r="Y77" i="57"/>
  <c r="U77" i="57" a="1"/>
  <c r="U77" i="57" s="1"/>
  <c r="S77" i="57"/>
  <c r="P77" i="57"/>
  <c r="M77" i="57"/>
  <c r="AO76" i="57"/>
  <c r="AN76" i="57"/>
  <c r="AL76" i="57"/>
  <c r="AK76" i="57"/>
  <c r="AI76" i="57"/>
  <c r="AH76" i="57"/>
  <c r="AG76" i="57"/>
  <c r="AF76" i="57"/>
  <c r="AE76" i="57"/>
  <c r="AC76" i="57"/>
  <c r="AB76" i="57"/>
  <c r="AA76" i="57"/>
  <c r="Z76" i="57"/>
  <c r="Y76" i="57"/>
  <c r="U76" i="57" a="1"/>
  <c r="U76" i="57" s="1"/>
  <c r="V76" i="57" s="1" a="1"/>
  <c r="V76" i="57" s="1"/>
  <c r="S76" i="57"/>
  <c r="P76" i="57"/>
  <c r="M76" i="57"/>
  <c r="AO75" i="57"/>
  <c r="AN75" i="57"/>
  <c r="AL75" i="57"/>
  <c r="AK75" i="57"/>
  <c r="AI75" i="57"/>
  <c r="AH75" i="57"/>
  <c r="AG75" i="57"/>
  <c r="AF75" i="57"/>
  <c r="AE75" i="57"/>
  <c r="AC75" i="57"/>
  <c r="AB75" i="57"/>
  <c r="AA75" i="57"/>
  <c r="Z75" i="57"/>
  <c r="Y75" i="57"/>
  <c r="U75" i="57" a="1"/>
  <c r="U75" i="57" s="1"/>
  <c r="S75" i="57"/>
  <c r="P75" i="57"/>
  <c r="M75" i="57"/>
  <c r="AO74" i="57"/>
  <c r="AN74" i="57"/>
  <c r="AL74" i="57"/>
  <c r="AK74" i="57"/>
  <c r="AI74" i="57"/>
  <c r="AH74" i="57"/>
  <c r="AG74" i="57"/>
  <c r="AF74" i="57"/>
  <c r="AE74" i="57"/>
  <c r="AC74" i="57"/>
  <c r="AB74" i="57"/>
  <c r="AA74" i="57"/>
  <c r="Z74" i="57"/>
  <c r="Y74" i="57"/>
  <c r="U74" i="57" a="1"/>
  <c r="U74" i="57" s="1"/>
  <c r="S74" i="57"/>
  <c r="P74" i="57"/>
  <c r="M74" i="57"/>
  <c r="AO73" i="57"/>
  <c r="AN73" i="57"/>
  <c r="AL73" i="57"/>
  <c r="AK73" i="57"/>
  <c r="AI73" i="57"/>
  <c r="AH73" i="57"/>
  <c r="AG73" i="57"/>
  <c r="AF73" i="57"/>
  <c r="AE73" i="57"/>
  <c r="AC73" i="57"/>
  <c r="AB73" i="57"/>
  <c r="AA73" i="57"/>
  <c r="Z73" i="57"/>
  <c r="Y73" i="57"/>
  <c r="U73" i="57" a="1"/>
  <c r="U73" i="57" s="1"/>
  <c r="S73" i="57"/>
  <c r="P73" i="57"/>
  <c r="M73" i="57"/>
  <c r="AO72" i="57"/>
  <c r="AN72" i="57"/>
  <c r="AL72" i="57"/>
  <c r="AK72" i="57"/>
  <c r="AI72" i="57"/>
  <c r="AH72" i="57"/>
  <c r="AG72" i="57"/>
  <c r="AF72" i="57"/>
  <c r="AE72" i="57"/>
  <c r="AC72" i="57"/>
  <c r="AB72" i="57"/>
  <c r="AA72" i="57"/>
  <c r="Z72" i="57"/>
  <c r="Y72" i="57"/>
  <c r="U72" i="57" a="1"/>
  <c r="U72" i="57" s="1"/>
  <c r="S72" i="57"/>
  <c r="P72" i="57"/>
  <c r="M72" i="57"/>
  <c r="AO71" i="57"/>
  <c r="AN71" i="57"/>
  <c r="AL71" i="57"/>
  <c r="AK71" i="57"/>
  <c r="AI71" i="57"/>
  <c r="AH71" i="57"/>
  <c r="AG71" i="57"/>
  <c r="AF71" i="57"/>
  <c r="AE71" i="57"/>
  <c r="AC71" i="57"/>
  <c r="AB71" i="57"/>
  <c r="AA71" i="57"/>
  <c r="Z71" i="57"/>
  <c r="Y71" i="57"/>
  <c r="U71" i="57" a="1"/>
  <c r="U71" i="57" s="1"/>
  <c r="S71" i="57"/>
  <c r="P71" i="57"/>
  <c r="M71" i="57"/>
  <c r="AO70" i="57"/>
  <c r="AN70" i="57"/>
  <c r="AL70" i="57"/>
  <c r="AK70" i="57"/>
  <c r="AI70" i="57"/>
  <c r="AH70" i="57"/>
  <c r="AG70" i="57"/>
  <c r="AF70" i="57"/>
  <c r="AE70" i="57"/>
  <c r="AC70" i="57"/>
  <c r="AB70" i="57"/>
  <c r="AA70" i="57"/>
  <c r="Z70" i="57"/>
  <c r="Y70" i="57"/>
  <c r="U70" i="57" a="1"/>
  <c r="U70" i="57" s="1"/>
  <c r="S70" i="57"/>
  <c r="P70" i="57"/>
  <c r="M70" i="57"/>
  <c r="AO69" i="57"/>
  <c r="AN69" i="57"/>
  <c r="AL69" i="57"/>
  <c r="AK69" i="57"/>
  <c r="AI69" i="57"/>
  <c r="AH69" i="57"/>
  <c r="AG69" i="57"/>
  <c r="AF69" i="57"/>
  <c r="AE69" i="57"/>
  <c r="AC69" i="57"/>
  <c r="AB69" i="57"/>
  <c r="AA69" i="57"/>
  <c r="Z69" i="57"/>
  <c r="Y69" i="57"/>
  <c r="U69" i="57" a="1"/>
  <c r="U69" i="57" s="1"/>
  <c r="V69" i="57" s="1" a="1"/>
  <c r="V69" i="57" s="1"/>
  <c r="S69" i="57"/>
  <c r="P69" i="57"/>
  <c r="M69" i="57"/>
  <c r="AO68" i="57"/>
  <c r="AN68" i="57"/>
  <c r="AL68" i="57"/>
  <c r="AK68" i="57"/>
  <c r="AI68" i="57"/>
  <c r="AH68" i="57"/>
  <c r="AG68" i="57"/>
  <c r="AF68" i="57"/>
  <c r="AE68" i="57"/>
  <c r="AC68" i="57"/>
  <c r="AB68" i="57"/>
  <c r="AA68" i="57"/>
  <c r="Z68" i="57"/>
  <c r="Y68" i="57"/>
  <c r="U68" i="57" a="1"/>
  <c r="U68" i="57" s="1"/>
  <c r="V68" i="57" s="1" a="1"/>
  <c r="V68" i="57" s="1"/>
  <c r="S68" i="57"/>
  <c r="P68" i="57"/>
  <c r="M68" i="57"/>
  <c r="AO67" i="57"/>
  <c r="AN67" i="57"/>
  <c r="AL67" i="57"/>
  <c r="AK67" i="57"/>
  <c r="AI67" i="57"/>
  <c r="AH67" i="57"/>
  <c r="AG67" i="57"/>
  <c r="AF67" i="57"/>
  <c r="AE67" i="57"/>
  <c r="AC67" i="57"/>
  <c r="AB67" i="57"/>
  <c r="AA67" i="57"/>
  <c r="Z67" i="57"/>
  <c r="Y67" i="57"/>
  <c r="U67" i="57" a="1"/>
  <c r="U67" i="57" s="1"/>
  <c r="V67" i="57" s="1" a="1"/>
  <c r="V67" i="57" s="1"/>
  <c r="S67" i="57"/>
  <c r="P67" i="57"/>
  <c r="M67" i="57"/>
  <c r="AO66" i="57"/>
  <c r="AP66" i="57" s="1"/>
  <c r="AN66" i="57"/>
  <c r="AL66" i="57"/>
  <c r="AK66" i="57"/>
  <c r="AI66" i="57"/>
  <c r="AH66" i="57"/>
  <c r="AG66" i="57"/>
  <c r="AF66" i="57"/>
  <c r="AE66" i="57"/>
  <c r="AC66" i="57"/>
  <c r="AB66" i="57"/>
  <c r="AA66" i="57"/>
  <c r="Z66" i="57"/>
  <c r="Y66" i="57"/>
  <c r="U66" i="57" a="1"/>
  <c r="U66" i="57" s="1"/>
  <c r="V66" i="57" s="1" a="1"/>
  <c r="V66" i="57" s="1"/>
  <c r="S66" i="57"/>
  <c r="P66" i="57"/>
  <c r="M66" i="57"/>
  <c r="AO65" i="57"/>
  <c r="AN65" i="57"/>
  <c r="AL65" i="57"/>
  <c r="AK65" i="57"/>
  <c r="AI65" i="57"/>
  <c r="AH65" i="57"/>
  <c r="AG65" i="57"/>
  <c r="AF65" i="57"/>
  <c r="AE65" i="57"/>
  <c r="AC65" i="57"/>
  <c r="AB65" i="57"/>
  <c r="AA65" i="57"/>
  <c r="Z65" i="57"/>
  <c r="Y65" i="57"/>
  <c r="U65" i="57" a="1"/>
  <c r="U65" i="57" s="1"/>
  <c r="V65" i="57" s="1" a="1"/>
  <c r="V65" i="57" s="1"/>
  <c r="W65" i="57" s="1"/>
  <c r="S65" i="57"/>
  <c r="P65" i="57"/>
  <c r="M65" i="57"/>
  <c r="AO64" i="57"/>
  <c r="AN64" i="57"/>
  <c r="AL64" i="57"/>
  <c r="AK64" i="57"/>
  <c r="AI64" i="57"/>
  <c r="AH64" i="57"/>
  <c r="AG64" i="57"/>
  <c r="AF64" i="57"/>
  <c r="AE64" i="57"/>
  <c r="AC64" i="57"/>
  <c r="AB64" i="57"/>
  <c r="AA64" i="57"/>
  <c r="Z64" i="57"/>
  <c r="Y64" i="57"/>
  <c r="U64" i="57" a="1"/>
  <c r="U64" i="57" s="1"/>
  <c r="S64" i="57"/>
  <c r="P64" i="57"/>
  <c r="M64" i="57"/>
  <c r="AO63" i="57"/>
  <c r="AN63" i="57"/>
  <c r="AL63" i="57"/>
  <c r="AK63" i="57"/>
  <c r="AI63" i="57"/>
  <c r="AH63" i="57"/>
  <c r="AG63" i="57"/>
  <c r="AF63" i="57"/>
  <c r="AE63" i="57"/>
  <c r="AC63" i="57"/>
  <c r="AB63" i="57"/>
  <c r="AA63" i="57"/>
  <c r="Z63" i="57"/>
  <c r="Y63" i="57"/>
  <c r="U63" i="57" a="1"/>
  <c r="U63" i="57" s="1"/>
  <c r="V63" i="57" s="1" a="1"/>
  <c r="V63" i="57" s="1"/>
  <c r="S63" i="57"/>
  <c r="P63" i="57"/>
  <c r="M63" i="57"/>
  <c r="AO62" i="57"/>
  <c r="AP62" i="57" s="1"/>
  <c r="AN62" i="57"/>
  <c r="AL62" i="57"/>
  <c r="AK62" i="57"/>
  <c r="AI62" i="57"/>
  <c r="AH62" i="57"/>
  <c r="AG62" i="57"/>
  <c r="AF62" i="57"/>
  <c r="AE62" i="57"/>
  <c r="AC62" i="57"/>
  <c r="AB62" i="57"/>
  <c r="AA62" i="57"/>
  <c r="Z62" i="57"/>
  <c r="Y62" i="57"/>
  <c r="U62" i="57" a="1"/>
  <c r="U62" i="57" s="1"/>
  <c r="V62" i="57" s="1" a="1"/>
  <c r="V62" i="57" s="1"/>
  <c r="W62" i="57" s="1"/>
  <c r="S62" i="57"/>
  <c r="P62" i="57"/>
  <c r="M62" i="57"/>
  <c r="AO61" i="57"/>
  <c r="AN61" i="57"/>
  <c r="AL61" i="57"/>
  <c r="AK61" i="57"/>
  <c r="AI61" i="57"/>
  <c r="AH61" i="57"/>
  <c r="AG61" i="57"/>
  <c r="AF61" i="57"/>
  <c r="AE61" i="57"/>
  <c r="AC61" i="57"/>
  <c r="AB61" i="57"/>
  <c r="AA61" i="57"/>
  <c r="Z61" i="57"/>
  <c r="Y61" i="57"/>
  <c r="U61" i="57" a="1"/>
  <c r="U61" i="57" s="1"/>
  <c r="S61" i="57"/>
  <c r="P61" i="57"/>
  <c r="M61" i="57"/>
  <c r="AO60" i="57"/>
  <c r="AN60" i="57"/>
  <c r="AL60" i="57"/>
  <c r="AK60" i="57"/>
  <c r="AI60" i="57"/>
  <c r="AH60" i="57"/>
  <c r="AG60" i="57"/>
  <c r="AF60" i="57"/>
  <c r="AE60" i="57"/>
  <c r="AC60" i="57"/>
  <c r="AB60" i="57"/>
  <c r="AA60" i="57"/>
  <c r="Z60" i="57"/>
  <c r="Y60" i="57"/>
  <c r="U60" i="57" a="1"/>
  <c r="U60" i="57" s="1"/>
  <c r="S60" i="57"/>
  <c r="P60" i="57"/>
  <c r="M60" i="57"/>
  <c r="AO59" i="57"/>
  <c r="AN59" i="57"/>
  <c r="AL59" i="57"/>
  <c r="AK59" i="57"/>
  <c r="AI59" i="57"/>
  <c r="AH59" i="57"/>
  <c r="AG59" i="57"/>
  <c r="AF59" i="57"/>
  <c r="AE59" i="57"/>
  <c r="AC59" i="57"/>
  <c r="AB59" i="57"/>
  <c r="AA59" i="57"/>
  <c r="Z59" i="57"/>
  <c r="Y59" i="57"/>
  <c r="U59" i="57" a="1"/>
  <c r="U59" i="57" s="1"/>
  <c r="V59" i="57" s="1" a="1"/>
  <c r="V59" i="57" s="1"/>
  <c r="S59" i="57"/>
  <c r="P59" i="57"/>
  <c r="M59" i="57"/>
  <c r="AO58" i="57"/>
  <c r="AN58" i="57"/>
  <c r="AL58" i="57"/>
  <c r="AK58" i="57"/>
  <c r="AI58" i="57"/>
  <c r="AH58" i="57"/>
  <c r="AG58" i="57"/>
  <c r="AF58" i="57"/>
  <c r="AE58" i="57"/>
  <c r="AC58" i="57"/>
  <c r="AB58" i="57"/>
  <c r="AA58" i="57"/>
  <c r="Z58" i="57"/>
  <c r="Y58" i="57"/>
  <c r="U58" i="57" a="1"/>
  <c r="U58" i="57" s="1"/>
  <c r="V58" i="57" s="1" a="1"/>
  <c r="V58" i="57" s="1"/>
  <c r="W58" i="57" s="1"/>
  <c r="S58" i="57"/>
  <c r="P58" i="57"/>
  <c r="M58" i="57"/>
  <c r="AO57" i="57"/>
  <c r="AN57" i="57"/>
  <c r="AL57" i="57"/>
  <c r="AK57" i="57"/>
  <c r="AI57" i="57"/>
  <c r="AH57" i="57"/>
  <c r="AG57" i="57"/>
  <c r="AF57" i="57"/>
  <c r="AE57" i="57"/>
  <c r="AC57" i="57"/>
  <c r="AB57" i="57"/>
  <c r="AA57" i="57"/>
  <c r="Z57" i="57"/>
  <c r="Y57" i="57"/>
  <c r="V57" i="57" a="1"/>
  <c r="V57" i="57" s="1"/>
  <c r="W57" i="57" s="1"/>
  <c r="U57" i="57" a="1"/>
  <c r="U57" i="57" s="1"/>
  <c r="S57" i="57"/>
  <c r="P57" i="57"/>
  <c r="M57" i="57"/>
  <c r="AO56" i="57"/>
  <c r="AN56" i="57"/>
  <c r="AL56" i="57"/>
  <c r="AK56" i="57"/>
  <c r="AI56" i="57"/>
  <c r="AH56" i="57"/>
  <c r="AG56" i="57"/>
  <c r="AF56" i="57"/>
  <c r="AE56" i="57"/>
  <c r="AC56" i="57"/>
  <c r="AB56" i="57"/>
  <c r="AA56" i="57"/>
  <c r="Z56" i="57"/>
  <c r="Y56" i="57"/>
  <c r="U56" i="57" a="1"/>
  <c r="U56" i="57" s="1"/>
  <c r="S56" i="57"/>
  <c r="P56" i="57"/>
  <c r="M56" i="57"/>
  <c r="AO55" i="57"/>
  <c r="AN55" i="57"/>
  <c r="AL55" i="57"/>
  <c r="AK55" i="57"/>
  <c r="AI55" i="57"/>
  <c r="AH55" i="57"/>
  <c r="AG55" i="57"/>
  <c r="AF55" i="57"/>
  <c r="AE55" i="57"/>
  <c r="AC55" i="57"/>
  <c r="AB55" i="57"/>
  <c r="AA55" i="57"/>
  <c r="Z55" i="57"/>
  <c r="Y55" i="57"/>
  <c r="U55" i="57" a="1"/>
  <c r="U55" i="57" s="1"/>
  <c r="S55" i="57"/>
  <c r="P55" i="57"/>
  <c r="M55" i="57"/>
  <c r="AO54" i="57"/>
  <c r="AN54" i="57"/>
  <c r="AL54" i="57"/>
  <c r="AK54" i="57"/>
  <c r="AI54" i="57"/>
  <c r="AH54" i="57"/>
  <c r="AG54" i="57"/>
  <c r="AF54" i="57"/>
  <c r="AE54" i="57"/>
  <c r="AC54" i="57"/>
  <c r="AB54" i="57"/>
  <c r="AA54" i="57"/>
  <c r="Z54" i="57"/>
  <c r="Y54" i="57"/>
  <c r="U54" i="57" a="1"/>
  <c r="U54" i="57" s="1"/>
  <c r="S54" i="57"/>
  <c r="P54" i="57"/>
  <c r="M54" i="57"/>
  <c r="AO53" i="57"/>
  <c r="AN53" i="57"/>
  <c r="AL53" i="57"/>
  <c r="AK53" i="57"/>
  <c r="AI53" i="57"/>
  <c r="AH53" i="57"/>
  <c r="AG53" i="57"/>
  <c r="AF53" i="57"/>
  <c r="AE53" i="57"/>
  <c r="AC53" i="57"/>
  <c r="AB53" i="57"/>
  <c r="AA53" i="57"/>
  <c r="Z53" i="57"/>
  <c r="Y53" i="57"/>
  <c r="U53" i="57" a="1"/>
  <c r="U53" i="57" s="1"/>
  <c r="S53" i="57"/>
  <c r="P53" i="57"/>
  <c r="M53" i="57"/>
  <c r="AO52" i="57"/>
  <c r="AN52" i="57"/>
  <c r="AL52" i="57"/>
  <c r="AK52" i="57"/>
  <c r="AI52" i="57"/>
  <c r="AH52" i="57"/>
  <c r="AG52" i="57"/>
  <c r="AF52" i="57"/>
  <c r="AE52" i="57"/>
  <c r="AC52" i="57"/>
  <c r="AB52" i="57"/>
  <c r="AA52" i="57"/>
  <c r="Z52" i="57"/>
  <c r="Y52" i="57"/>
  <c r="U52" i="57" a="1"/>
  <c r="U52" i="57" s="1"/>
  <c r="S52" i="57"/>
  <c r="P52" i="57"/>
  <c r="M52" i="57"/>
  <c r="AO51" i="57"/>
  <c r="AN51" i="57"/>
  <c r="AP51" i="57" s="1"/>
  <c r="AL51" i="57"/>
  <c r="AK51" i="57"/>
  <c r="AI51" i="57"/>
  <c r="AH51" i="57"/>
  <c r="AG51" i="57"/>
  <c r="AF51" i="57"/>
  <c r="AE51" i="57"/>
  <c r="AC51" i="57"/>
  <c r="AB51" i="57"/>
  <c r="AA51" i="57"/>
  <c r="Z51" i="57"/>
  <c r="Y51" i="57"/>
  <c r="U51" i="57" a="1"/>
  <c r="U51" i="57" s="1"/>
  <c r="S51" i="57"/>
  <c r="P51" i="57"/>
  <c r="M51" i="57"/>
  <c r="AO50" i="57"/>
  <c r="AN50" i="57"/>
  <c r="AL50" i="57"/>
  <c r="AK50" i="57"/>
  <c r="AI50" i="57"/>
  <c r="AH50" i="57"/>
  <c r="AG50" i="57"/>
  <c r="AF50" i="57"/>
  <c r="AE50" i="57"/>
  <c r="AC50" i="57"/>
  <c r="AB50" i="57"/>
  <c r="AA50" i="57"/>
  <c r="Z50" i="57"/>
  <c r="Y50" i="57"/>
  <c r="U50" i="57" a="1"/>
  <c r="U50" i="57" s="1"/>
  <c r="S50" i="57"/>
  <c r="P50" i="57"/>
  <c r="M50" i="57"/>
  <c r="AO49" i="57"/>
  <c r="AN49" i="57"/>
  <c r="AL49" i="57"/>
  <c r="AK49" i="57"/>
  <c r="AI49" i="57"/>
  <c r="AH49" i="57"/>
  <c r="AG49" i="57"/>
  <c r="AF49" i="57"/>
  <c r="AE49" i="57"/>
  <c r="AC49" i="57"/>
  <c r="AB49" i="57"/>
  <c r="AA49" i="57"/>
  <c r="Z49" i="57"/>
  <c r="Y49" i="57"/>
  <c r="U49" i="57" a="1"/>
  <c r="U49" i="57" s="1"/>
  <c r="S49" i="57"/>
  <c r="P49" i="57"/>
  <c r="M49" i="57"/>
  <c r="AO48" i="57"/>
  <c r="AN48" i="57"/>
  <c r="AL48" i="57"/>
  <c r="AK48" i="57"/>
  <c r="AI48" i="57"/>
  <c r="AH48" i="57"/>
  <c r="AG48" i="57"/>
  <c r="AF48" i="57"/>
  <c r="AE48" i="57"/>
  <c r="AC48" i="57"/>
  <c r="AB48" i="57"/>
  <c r="AA48" i="57"/>
  <c r="Z48" i="57"/>
  <c r="Y48" i="57"/>
  <c r="U48" i="57" a="1"/>
  <c r="U48" i="57" s="1"/>
  <c r="S48" i="57"/>
  <c r="P48" i="57"/>
  <c r="M48" i="57"/>
  <c r="AO47" i="57"/>
  <c r="AN47" i="57"/>
  <c r="AL47" i="57"/>
  <c r="AK47" i="57"/>
  <c r="AI47" i="57"/>
  <c r="AH47" i="57"/>
  <c r="AG47" i="57"/>
  <c r="AF47" i="57"/>
  <c r="AE47" i="57"/>
  <c r="AC47" i="57"/>
  <c r="AB47" i="57"/>
  <c r="AA47" i="57"/>
  <c r="Z47" i="57"/>
  <c r="Y47" i="57"/>
  <c r="U47" i="57" a="1"/>
  <c r="U47" i="57" s="1"/>
  <c r="V47" i="57" s="1" a="1"/>
  <c r="V47" i="57" s="1"/>
  <c r="S47" i="57"/>
  <c r="P47" i="57"/>
  <c r="M47" i="57"/>
  <c r="AO46" i="57"/>
  <c r="AN46" i="57"/>
  <c r="AL46" i="57"/>
  <c r="AK46" i="57"/>
  <c r="AM46" i="57" s="1"/>
  <c r="AI46" i="57"/>
  <c r="AH46" i="57"/>
  <c r="AG46" i="57"/>
  <c r="AF46" i="57"/>
  <c r="AE46" i="57"/>
  <c r="AC46" i="57"/>
  <c r="AB46" i="57"/>
  <c r="AA46" i="57"/>
  <c r="Z46" i="57"/>
  <c r="Y46" i="57"/>
  <c r="U46" i="57" a="1"/>
  <c r="U46" i="57" s="1"/>
  <c r="S46" i="57"/>
  <c r="P46" i="57"/>
  <c r="M46" i="57"/>
  <c r="AO45" i="57"/>
  <c r="AN45" i="57"/>
  <c r="AL45" i="57"/>
  <c r="AK45" i="57"/>
  <c r="AI45" i="57"/>
  <c r="AH45" i="57"/>
  <c r="AG45" i="57"/>
  <c r="AF45" i="57"/>
  <c r="AE45" i="57"/>
  <c r="AC45" i="57"/>
  <c r="AB45" i="57"/>
  <c r="AA45" i="57"/>
  <c r="Z45" i="57"/>
  <c r="Y45" i="57"/>
  <c r="U45" i="57" a="1"/>
  <c r="U45" i="57" s="1"/>
  <c r="S45" i="57"/>
  <c r="P45" i="57"/>
  <c r="M45" i="57"/>
  <c r="AO44" i="57"/>
  <c r="AN44" i="57"/>
  <c r="AL44" i="57"/>
  <c r="AK44" i="57"/>
  <c r="AI44" i="57"/>
  <c r="AH44" i="57"/>
  <c r="AG44" i="57"/>
  <c r="AF44" i="57"/>
  <c r="AE44" i="57"/>
  <c r="AC44" i="57"/>
  <c r="AB44" i="57"/>
  <c r="AA44" i="57"/>
  <c r="Z44" i="57"/>
  <c r="Y44" i="57"/>
  <c r="U44" i="57" a="1"/>
  <c r="U44" i="57" s="1"/>
  <c r="V44" i="57" s="1" a="1"/>
  <c r="V44" i="57" s="1"/>
  <c r="S44" i="57"/>
  <c r="P44" i="57"/>
  <c r="M44" i="57"/>
  <c r="AO43" i="57"/>
  <c r="AN43" i="57"/>
  <c r="AL43" i="57"/>
  <c r="AK43" i="57"/>
  <c r="AI43" i="57"/>
  <c r="AH43" i="57"/>
  <c r="AG43" i="57"/>
  <c r="AF43" i="57"/>
  <c r="AE43" i="57"/>
  <c r="AC43" i="57"/>
  <c r="AB43" i="57"/>
  <c r="AA43" i="57"/>
  <c r="Z43" i="57"/>
  <c r="Y43" i="57"/>
  <c r="U43" i="57" a="1"/>
  <c r="U43" i="57" s="1"/>
  <c r="S43" i="57"/>
  <c r="P43" i="57"/>
  <c r="M43" i="57"/>
  <c r="AO42" i="57"/>
  <c r="AN42" i="57"/>
  <c r="AL42" i="57"/>
  <c r="AK42" i="57"/>
  <c r="AI42" i="57"/>
  <c r="AH42" i="57"/>
  <c r="AG42" i="57"/>
  <c r="AF42" i="57"/>
  <c r="AE42" i="57"/>
  <c r="AC42" i="57"/>
  <c r="AB42" i="57"/>
  <c r="AA42" i="57"/>
  <c r="Z42" i="57"/>
  <c r="Y42" i="57"/>
  <c r="U42" i="57" a="1"/>
  <c r="U42" i="57" s="1"/>
  <c r="S42" i="57"/>
  <c r="P42" i="57"/>
  <c r="M42" i="57"/>
  <c r="AO41" i="57"/>
  <c r="AN41" i="57"/>
  <c r="AL41" i="57"/>
  <c r="AK41" i="57"/>
  <c r="AI41" i="57"/>
  <c r="AH41" i="57"/>
  <c r="AG41" i="57"/>
  <c r="AF41" i="57"/>
  <c r="AE41" i="57"/>
  <c r="AC41" i="57"/>
  <c r="AB41" i="57"/>
  <c r="AA41" i="57"/>
  <c r="Z41" i="57"/>
  <c r="Y41" i="57"/>
  <c r="U41" i="57" a="1"/>
  <c r="U41" i="57" s="1"/>
  <c r="S41" i="57"/>
  <c r="P41" i="57"/>
  <c r="M41" i="57"/>
  <c r="AO40" i="57"/>
  <c r="AN40" i="57"/>
  <c r="AL40" i="57"/>
  <c r="AK40" i="57"/>
  <c r="AI40" i="57"/>
  <c r="AH40" i="57"/>
  <c r="AG40" i="57"/>
  <c r="AF40" i="57"/>
  <c r="AE40" i="57"/>
  <c r="AC40" i="57"/>
  <c r="AB40" i="57"/>
  <c r="AA40" i="57"/>
  <c r="Z40" i="57"/>
  <c r="Y40" i="57"/>
  <c r="U40" i="57" a="1"/>
  <c r="U40" i="57" s="1"/>
  <c r="V40" i="57" s="1" a="1"/>
  <c r="V40" i="57" s="1"/>
  <c r="S40" i="57"/>
  <c r="P40" i="57"/>
  <c r="M40" i="57"/>
  <c r="AO39" i="57"/>
  <c r="AN39" i="57"/>
  <c r="AL39" i="57"/>
  <c r="AK39" i="57"/>
  <c r="AI39" i="57"/>
  <c r="AH39" i="57"/>
  <c r="AG39" i="57"/>
  <c r="AF39" i="57"/>
  <c r="AE39" i="57"/>
  <c r="AC39" i="57"/>
  <c r="AB39" i="57"/>
  <c r="AA39" i="57"/>
  <c r="Z39" i="57"/>
  <c r="Y39" i="57"/>
  <c r="U39" i="57" a="1"/>
  <c r="U39" i="57" s="1"/>
  <c r="V39" i="57" s="1" a="1"/>
  <c r="V39" i="57" s="1"/>
  <c r="S39" i="57"/>
  <c r="P39" i="57"/>
  <c r="M39" i="57"/>
  <c r="AO38" i="57"/>
  <c r="AN38" i="57"/>
  <c r="AL38" i="57"/>
  <c r="AK38" i="57"/>
  <c r="AI38" i="57"/>
  <c r="AH38" i="57"/>
  <c r="AG38" i="57"/>
  <c r="AF38" i="57"/>
  <c r="AE38" i="57"/>
  <c r="AC38" i="57"/>
  <c r="AB38" i="57"/>
  <c r="AA38" i="57"/>
  <c r="Z38" i="57"/>
  <c r="Y38" i="57"/>
  <c r="U38" i="57" a="1"/>
  <c r="U38" i="57" s="1"/>
  <c r="S38" i="57"/>
  <c r="P38" i="57"/>
  <c r="M38" i="57"/>
  <c r="AO37" i="57"/>
  <c r="AN37" i="57"/>
  <c r="AL37" i="57"/>
  <c r="AK37" i="57"/>
  <c r="AI37" i="57"/>
  <c r="AH37" i="57"/>
  <c r="AG37" i="57"/>
  <c r="AF37" i="57"/>
  <c r="AE37" i="57"/>
  <c r="AC37" i="57"/>
  <c r="AB37" i="57"/>
  <c r="AA37" i="57"/>
  <c r="Z37" i="57"/>
  <c r="Y37" i="57"/>
  <c r="U37" i="57" a="1"/>
  <c r="U37" i="57" s="1"/>
  <c r="V37" i="57" s="1" a="1"/>
  <c r="V37" i="57" s="1"/>
  <c r="S37" i="57"/>
  <c r="P37" i="57"/>
  <c r="M37" i="57"/>
  <c r="AO36" i="57"/>
  <c r="AN36" i="57"/>
  <c r="AL36" i="57"/>
  <c r="AK36" i="57"/>
  <c r="AI36" i="57"/>
  <c r="AH36" i="57"/>
  <c r="AG36" i="57"/>
  <c r="AF36" i="57"/>
  <c r="AE36" i="57"/>
  <c r="AC36" i="57"/>
  <c r="AB36" i="57"/>
  <c r="AA36" i="57"/>
  <c r="Z36" i="57"/>
  <c r="Y36" i="57"/>
  <c r="U36" i="57" a="1"/>
  <c r="U36" i="57" s="1"/>
  <c r="V36" i="57" s="1" a="1"/>
  <c r="V36" i="57" s="1"/>
  <c r="S36" i="57"/>
  <c r="P36" i="57"/>
  <c r="M36" i="57"/>
  <c r="AO35" i="57"/>
  <c r="AN35" i="57"/>
  <c r="AL35" i="57"/>
  <c r="AK35" i="57"/>
  <c r="AI35" i="57"/>
  <c r="AH35" i="57"/>
  <c r="AG35" i="57"/>
  <c r="AF35" i="57"/>
  <c r="AE35" i="57"/>
  <c r="AC35" i="57"/>
  <c r="AB35" i="57"/>
  <c r="AA35" i="57"/>
  <c r="Z35" i="57"/>
  <c r="Y35" i="57"/>
  <c r="U35" i="57" a="1"/>
  <c r="U35" i="57" s="1"/>
  <c r="S35" i="57"/>
  <c r="P35" i="57"/>
  <c r="M35" i="57"/>
  <c r="AO34" i="57"/>
  <c r="AN34" i="57"/>
  <c r="AL34" i="57"/>
  <c r="AK34" i="57"/>
  <c r="AI34" i="57"/>
  <c r="AH34" i="57"/>
  <c r="AG34" i="57"/>
  <c r="AF34" i="57"/>
  <c r="AE34" i="57"/>
  <c r="AC34" i="57"/>
  <c r="AB34" i="57"/>
  <c r="AA34" i="57"/>
  <c r="Z34" i="57"/>
  <c r="Y34" i="57"/>
  <c r="U34" i="57" a="1"/>
  <c r="U34" i="57" s="1"/>
  <c r="S34" i="57"/>
  <c r="P34" i="57"/>
  <c r="M34" i="57"/>
  <c r="AO33" i="57"/>
  <c r="AN33" i="57"/>
  <c r="AL33" i="57"/>
  <c r="AK33" i="57"/>
  <c r="AI33" i="57"/>
  <c r="AH33" i="57"/>
  <c r="AG33" i="57"/>
  <c r="AF33" i="57"/>
  <c r="AE33" i="57"/>
  <c r="AC33" i="57"/>
  <c r="AB33" i="57"/>
  <c r="AA33" i="57"/>
  <c r="Z33" i="57"/>
  <c r="Y33" i="57"/>
  <c r="U33" i="57" a="1"/>
  <c r="U33" i="57" s="1"/>
  <c r="V33" i="57" s="1" a="1"/>
  <c r="V33" i="57" s="1"/>
  <c r="S33" i="57"/>
  <c r="P33" i="57"/>
  <c r="M33" i="57"/>
  <c r="AO32" i="57"/>
  <c r="AN32" i="57"/>
  <c r="AL32" i="57"/>
  <c r="AK32" i="57"/>
  <c r="AI32" i="57"/>
  <c r="AH32" i="57"/>
  <c r="AG32" i="57"/>
  <c r="AF32" i="57"/>
  <c r="AE32" i="57"/>
  <c r="AC32" i="57"/>
  <c r="AB32" i="57"/>
  <c r="AA32" i="57"/>
  <c r="Z32" i="57"/>
  <c r="Y32" i="57"/>
  <c r="U32" i="57" a="1"/>
  <c r="U32" i="57" s="1"/>
  <c r="V32" i="57" s="1" a="1"/>
  <c r="V32" i="57" s="1"/>
  <c r="S32" i="57"/>
  <c r="P32" i="57"/>
  <c r="M32" i="57"/>
  <c r="AO31" i="57"/>
  <c r="AN31" i="57"/>
  <c r="AL31" i="57"/>
  <c r="AK31" i="57"/>
  <c r="AI31" i="57"/>
  <c r="AH31" i="57"/>
  <c r="AG31" i="57"/>
  <c r="AF31" i="57"/>
  <c r="AE31" i="57"/>
  <c r="AC31" i="57"/>
  <c r="AB31" i="57"/>
  <c r="AA31" i="57"/>
  <c r="Z31" i="57"/>
  <c r="Y31" i="57"/>
  <c r="U31" i="57" a="1"/>
  <c r="U31" i="57" s="1"/>
  <c r="V31" i="57" s="1" a="1"/>
  <c r="V31" i="57" s="1"/>
  <c r="S31" i="57"/>
  <c r="P31" i="57"/>
  <c r="M31" i="57"/>
  <c r="AO30" i="57"/>
  <c r="AN30" i="57"/>
  <c r="AL30" i="57"/>
  <c r="AK30" i="57"/>
  <c r="AI30" i="57"/>
  <c r="AH30" i="57"/>
  <c r="AG30" i="57"/>
  <c r="AF30" i="57"/>
  <c r="AE30" i="57"/>
  <c r="AC30" i="57"/>
  <c r="AB30" i="57"/>
  <c r="AA30" i="57"/>
  <c r="Z30" i="57"/>
  <c r="Y30" i="57"/>
  <c r="U30" i="57" a="1"/>
  <c r="U30" i="57" s="1"/>
  <c r="S30" i="57"/>
  <c r="P30" i="57"/>
  <c r="M30" i="57"/>
  <c r="AO29" i="57"/>
  <c r="AN29" i="57"/>
  <c r="AL29" i="57"/>
  <c r="AK29" i="57"/>
  <c r="AI29" i="57"/>
  <c r="AH29" i="57"/>
  <c r="AG29" i="57"/>
  <c r="AF29" i="57"/>
  <c r="AE29" i="57"/>
  <c r="AC29" i="57"/>
  <c r="AB29" i="57"/>
  <c r="AA29" i="57"/>
  <c r="Z29" i="57"/>
  <c r="Y29" i="57"/>
  <c r="U29" i="57" a="1"/>
  <c r="U29" i="57" s="1"/>
  <c r="S29" i="57"/>
  <c r="P29" i="57"/>
  <c r="M29" i="57"/>
  <c r="AO28" i="57"/>
  <c r="AN28" i="57"/>
  <c r="AL28" i="57"/>
  <c r="AK28" i="57"/>
  <c r="AI28" i="57"/>
  <c r="AH28" i="57"/>
  <c r="AG28" i="57"/>
  <c r="AF28" i="57"/>
  <c r="AE28" i="57"/>
  <c r="AC28" i="57"/>
  <c r="AB28" i="57"/>
  <c r="AA28" i="57"/>
  <c r="Z28" i="57"/>
  <c r="Y28" i="57"/>
  <c r="U28" i="57" a="1"/>
  <c r="U28" i="57" s="1"/>
  <c r="V28" i="57" s="1" a="1"/>
  <c r="V28" i="57" s="1"/>
  <c r="W28" i="57" s="1"/>
  <c r="S28" i="57"/>
  <c r="P28" i="57"/>
  <c r="M28" i="57"/>
  <c r="AO27" i="57"/>
  <c r="AN27" i="57"/>
  <c r="AL27" i="57"/>
  <c r="AK27" i="57"/>
  <c r="AI27" i="57"/>
  <c r="AH27" i="57"/>
  <c r="AG27" i="57"/>
  <c r="AF27" i="57"/>
  <c r="AE27" i="57"/>
  <c r="AC27" i="57"/>
  <c r="AB27" i="57"/>
  <c r="AA27" i="57"/>
  <c r="Z27" i="57"/>
  <c r="Y27" i="57"/>
  <c r="U27" i="57" a="1"/>
  <c r="U27" i="57" s="1"/>
  <c r="S27" i="57"/>
  <c r="P27" i="57"/>
  <c r="M27" i="57"/>
  <c r="AO26" i="57"/>
  <c r="AN26" i="57"/>
  <c r="AL26" i="57"/>
  <c r="AK26" i="57"/>
  <c r="AI26" i="57"/>
  <c r="AH26" i="57"/>
  <c r="AG26" i="57"/>
  <c r="AF26" i="57"/>
  <c r="AE26" i="57"/>
  <c r="AC26" i="57"/>
  <c r="AB26" i="57"/>
  <c r="AA26" i="57"/>
  <c r="Z26" i="57"/>
  <c r="Y26" i="57"/>
  <c r="U26" i="57" a="1"/>
  <c r="U26" i="57" s="1"/>
  <c r="S26" i="57"/>
  <c r="P26" i="57"/>
  <c r="M26" i="57"/>
  <c r="AO25" i="57"/>
  <c r="AN25" i="57"/>
  <c r="AL25" i="57"/>
  <c r="AK25" i="57"/>
  <c r="AI25" i="57"/>
  <c r="AH25" i="57"/>
  <c r="AG25" i="57"/>
  <c r="AF25" i="57"/>
  <c r="AE25" i="57"/>
  <c r="AC25" i="57"/>
  <c r="AB25" i="57"/>
  <c r="AA25" i="57"/>
  <c r="Z25" i="57"/>
  <c r="Y25" i="57"/>
  <c r="U25" i="57" a="1"/>
  <c r="U25" i="57" s="1"/>
  <c r="V25" i="57" s="1" a="1"/>
  <c r="V25" i="57" s="1"/>
  <c r="S25" i="57"/>
  <c r="P25" i="57"/>
  <c r="M25" i="57"/>
  <c r="AO24" i="57"/>
  <c r="AN24" i="57"/>
  <c r="AL24" i="57"/>
  <c r="AK24" i="57"/>
  <c r="AI24" i="57"/>
  <c r="AH24" i="57"/>
  <c r="AG24" i="57"/>
  <c r="AF24" i="57"/>
  <c r="AE24" i="57"/>
  <c r="AC24" i="57"/>
  <c r="AB24" i="57"/>
  <c r="AA24" i="57"/>
  <c r="Z24" i="57"/>
  <c r="Y24" i="57"/>
  <c r="U24" i="57" a="1"/>
  <c r="U24" i="57" s="1"/>
  <c r="V24" i="57" s="1" a="1"/>
  <c r="V24" i="57" s="1"/>
  <c r="S24" i="57"/>
  <c r="P24" i="57"/>
  <c r="M24" i="57"/>
  <c r="AO23" i="57"/>
  <c r="AN23" i="57"/>
  <c r="AL23" i="57"/>
  <c r="AK23" i="57"/>
  <c r="AI23" i="57"/>
  <c r="AH23" i="57"/>
  <c r="AG23" i="57"/>
  <c r="AF23" i="57"/>
  <c r="AE23" i="57"/>
  <c r="AC23" i="57"/>
  <c r="AB23" i="57"/>
  <c r="AA23" i="57"/>
  <c r="Z23" i="57"/>
  <c r="Y23" i="57"/>
  <c r="U23" i="57" a="1"/>
  <c r="U23" i="57" s="1"/>
  <c r="V23" i="57" s="1" a="1"/>
  <c r="V23" i="57" s="1"/>
  <c r="W23" i="57" s="1"/>
  <c r="S23" i="57"/>
  <c r="P23" i="57"/>
  <c r="M23" i="57"/>
  <c r="AO22" i="57"/>
  <c r="AN22" i="57"/>
  <c r="AL22" i="57"/>
  <c r="AK22" i="57"/>
  <c r="AI22" i="57"/>
  <c r="AH22" i="57"/>
  <c r="AG22" i="57"/>
  <c r="AF22" i="57"/>
  <c r="AE22" i="57"/>
  <c r="AC22" i="57"/>
  <c r="AB22" i="57"/>
  <c r="AA22" i="57"/>
  <c r="Z22" i="57"/>
  <c r="Y22" i="57"/>
  <c r="U22" i="57" a="1"/>
  <c r="U22" i="57" s="1"/>
  <c r="S22" i="57"/>
  <c r="P22" i="57"/>
  <c r="M22" i="57"/>
  <c r="AO21" i="57"/>
  <c r="AN21" i="57"/>
  <c r="AL21" i="57"/>
  <c r="AK21" i="57"/>
  <c r="AI21" i="57"/>
  <c r="AH21" i="57"/>
  <c r="AG21" i="57"/>
  <c r="AF21" i="57"/>
  <c r="AE21" i="57"/>
  <c r="AC21" i="57"/>
  <c r="AB21" i="57"/>
  <c r="AA21" i="57"/>
  <c r="Z21" i="57"/>
  <c r="Y21" i="57"/>
  <c r="U21" i="57" a="1"/>
  <c r="U21" i="57" s="1"/>
  <c r="S21" i="57"/>
  <c r="P21" i="57"/>
  <c r="M21" i="57"/>
  <c r="AO20" i="57"/>
  <c r="AN20" i="57"/>
  <c r="AL20" i="57"/>
  <c r="AK20" i="57"/>
  <c r="AI20" i="57"/>
  <c r="AH20" i="57"/>
  <c r="AG20" i="57"/>
  <c r="AF20" i="57"/>
  <c r="AE20" i="57"/>
  <c r="AC20" i="57"/>
  <c r="AB20" i="57"/>
  <c r="AA20" i="57"/>
  <c r="Z20" i="57"/>
  <c r="Y20" i="57"/>
  <c r="U20" i="57" a="1"/>
  <c r="U20" i="57" s="1"/>
  <c r="S20" i="57"/>
  <c r="P20" i="57"/>
  <c r="M20" i="57"/>
  <c r="AO19" i="57"/>
  <c r="AN19" i="57"/>
  <c r="AL19" i="57"/>
  <c r="AK19" i="57"/>
  <c r="AI19" i="57"/>
  <c r="AH19" i="57"/>
  <c r="AG19" i="57"/>
  <c r="AF19" i="57"/>
  <c r="AE19" i="57"/>
  <c r="AC19" i="57"/>
  <c r="AB19" i="57"/>
  <c r="AA19" i="57"/>
  <c r="Z19" i="57"/>
  <c r="Y19" i="57"/>
  <c r="U19" i="57" a="1"/>
  <c r="U19" i="57" s="1"/>
  <c r="S19" i="57"/>
  <c r="P19" i="57"/>
  <c r="M19" i="57"/>
  <c r="AO18" i="57"/>
  <c r="AN18" i="57"/>
  <c r="AL18" i="57"/>
  <c r="AK18" i="57"/>
  <c r="AI18" i="57"/>
  <c r="AH18" i="57"/>
  <c r="AG18" i="57"/>
  <c r="AF18" i="57"/>
  <c r="AE18" i="57"/>
  <c r="AC18" i="57"/>
  <c r="AB18" i="57"/>
  <c r="AA18" i="57"/>
  <c r="Z18" i="57"/>
  <c r="Y18" i="57"/>
  <c r="U18" i="57" a="1"/>
  <c r="U18" i="57" s="1"/>
  <c r="V18" i="57" s="1" a="1"/>
  <c r="V18" i="57" s="1"/>
  <c r="S18" i="57"/>
  <c r="P18" i="57"/>
  <c r="M18" i="57"/>
  <c r="AO17" i="57"/>
  <c r="AN17" i="57"/>
  <c r="AL17" i="57"/>
  <c r="AK17" i="57"/>
  <c r="AI17" i="57"/>
  <c r="AH17" i="57"/>
  <c r="AG17" i="57"/>
  <c r="AF17" i="57"/>
  <c r="AE17" i="57"/>
  <c r="AC17" i="57"/>
  <c r="AB17" i="57"/>
  <c r="AA17" i="57"/>
  <c r="Z17" i="57"/>
  <c r="Y17" i="57"/>
  <c r="U17" i="57" a="1"/>
  <c r="U17" i="57" s="1"/>
  <c r="S17" i="57"/>
  <c r="P17" i="57"/>
  <c r="M17" i="57"/>
  <c r="AO16" i="57"/>
  <c r="AN16" i="57"/>
  <c r="AL16" i="57"/>
  <c r="AK16" i="57"/>
  <c r="AI16" i="57"/>
  <c r="AH16" i="57"/>
  <c r="AG16" i="57"/>
  <c r="AF16" i="57"/>
  <c r="AE16" i="57"/>
  <c r="AC16" i="57"/>
  <c r="AB16" i="57"/>
  <c r="AA16" i="57"/>
  <c r="Z16" i="57"/>
  <c r="Y16" i="57"/>
  <c r="U16" i="57" a="1"/>
  <c r="U16" i="57" s="1"/>
  <c r="S16" i="57"/>
  <c r="P16" i="57"/>
  <c r="M16" i="57"/>
  <c r="AO15" i="57"/>
  <c r="AN15" i="57"/>
  <c r="AL15" i="57"/>
  <c r="AK15" i="57"/>
  <c r="AI15" i="57"/>
  <c r="AH15" i="57"/>
  <c r="AG15" i="57"/>
  <c r="AF15" i="57"/>
  <c r="AE15" i="57"/>
  <c r="AC15" i="57"/>
  <c r="AB15" i="57"/>
  <c r="AA15" i="57"/>
  <c r="Z15" i="57"/>
  <c r="Y15" i="57"/>
  <c r="U15" i="57" a="1"/>
  <c r="U15" i="57" s="1"/>
  <c r="S15" i="57"/>
  <c r="P15" i="57"/>
  <c r="M15" i="57"/>
  <c r="AO14" i="57"/>
  <c r="AN14" i="57"/>
  <c r="AL14" i="57"/>
  <c r="AK14" i="57"/>
  <c r="AI14" i="57"/>
  <c r="AH14" i="57"/>
  <c r="AG14" i="57"/>
  <c r="AF14" i="57"/>
  <c r="AE14" i="57"/>
  <c r="AC14" i="57"/>
  <c r="AB14" i="57"/>
  <c r="AA14" i="57"/>
  <c r="Z14" i="57"/>
  <c r="Y14" i="57"/>
  <c r="U14" i="57" a="1"/>
  <c r="U14" i="57" s="1"/>
  <c r="S14" i="57"/>
  <c r="P14" i="57"/>
  <c r="M14" i="57"/>
  <c r="AO13" i="57"/>
  <c r="AN13" i="57"/>
  <c r="AL13" i="57"/>
  <c r="AK13" i="57"/>
  <c r="AI13" i="57"/>
  <c r="AH13" i="57"/>
  <c r="AG13" i="57"/>
  <c r="AF13" i="57"/>
  <c r="AE13" i="57"/>
  <c r="AC13" i="57"/>
  <c r="AB13" i="57"/>
  <c r="AA13" i="57"/>
  <c r="Z13" i="57"/>
  <c r="Y13" i="57"/>
  <c r="U13" i="57" a="1"/>
  <c r="U13" i="57" s="1"/>
  <c r="S13" i="57"/>
  <c r="P13" i="57"/>
  <c r="M13" i="57"/>
  <c r="AO12" i="57"/>
  <c r="AN12" i="57"/>
  <c r="AL12" i="57"/>
  <c r="AK12" i="57"/>
  <c r="AI12" i="57"/>
  <c r="AH12" i="57"/>
  <c r="AG12" i="57"/>
  <c r="AF12" i="57"/>
  <c r="AE12" i="57"/>
  <c r="AC12" i="57"/>
  <c r="AB12" i="57"/>
  <c r="AA12" i="57"/>
  <c r="Z12" i="57"/>
  <c r="Y12" i="57"/>
  <c r="U12" i="57" a="1"/>
  <c r="U12" i="57" s="1"/>
  <c r="S12" i="57"/>
  <c r="P12" i="57"/>
  <c r="M12" i="57"/>
  <c r="AO11" i="57"/>
  <c r="AN11" i="57"/>
  <c r="AP11" i="57" s="1"/>
  <c r="AL11" i="57"/>
  <c r="AK11" i="57"/>
  <c r="AI11" i="57"/>
  <c r="AH11" i="57"/>
  <c r="AG11" i="57"/>
  <c r="AF11" i="57"/>
  <c r="AE11" i="57"/>
  <c r="AC11" i="57"/>
  <c r="AB11" i="57"/>
  <c r="AA11" i="57"/>
  <c r="Z11" i="57"/>
  <c r="Y11" i="57"/>
  <c r="U11" i="57" a="1"/>
  <c r="U11" i="57" s="1"/>
  <c r="S11" i="57"/>
  <c r="P11" i="57"/>
  <c r="M11" i="57"/>
  <c r="AO10" i="57"/>
  <c r="AN10" i="57"/>
  <c r="AL10" i="57"/>
  <c r="AK10" i="57"/>
  <c r="AI10" i="57"/>
  <c r="AH10" i="57"/>
  <c r="AG10" i="57"/>
  <c r="AF10" i="57"/>
  <c r="AE10" i="57"/>
  <c r="AC10" i="57"/>
  <c r="AB10" i="57"/>
  <c r="AA10" i="57"/>
  <c r="Z10" i="57"/>
  <c r="Y10" i="57"/>
  <c r="U10" i="57" a="1"/>
  <c r="U10" i="57" s="1"/>
  <c r="S10" i="57"/>
  <c r="P10" i="57"/>
  <c r="M10" i="57"/>
  <c r="M8" i="57"/>
  <c r="P8" i="57"/>
  <c r="S8" i="57"/>
  <c r="U8" i="57"/>
  <c r="BA8" i="57" s="1"/>
  <c r="P10" i="59"/>
  <c r="P11" i="59"/>
  <c r="P12" i="59"/>
  <c r="P13" i="59"/>
  <c r="P14" i="59"/>
  <c r="P15" i="59"/>
  <c r="P16" i="59"/>
  <c r="P17" i="59"/>
  <c r="P18" i="59"/>
  <c r="P19" i="59"/>
  <c r="P20" i="59"/>
  <c r="P21" i="59"/>
  <c r="P22" i="59"/>
  <c r="P23" i="59"/>
  <c r="P24" i="59"/>
  <c r="P25" i="59"/>
  <c r="P26" i="59"/>
  <c r="P27" i="59"/>
  <c r="P28" i="59"/>
  <c r="P29" i="59"/>
  <c r="P30" i="59"/>
  <c r="P31" i="59"/>
  <c r="P32" i="59"/>
  <c r="P33" i="59"/>
  <c r="P34" i="59"/>
  <c r="P35" i="59"/>
  <c r="P36" i="59"/>
  <c r="P37" i="59"/>
  <c r="P38" i="59"/>
  <c r="P39" i="59"/>
  <c r="P40" i="59"/>
  <c r="P41" i="59"/>
  <c r="P42" i="59"/>
  <c r="P43" i="59"/>
  <c r="P44" i="59"/>
  <c r="P45" i="59"/>
  <c r="P46" i="59"/>
  <c r="P47" i="59"/>
  <c r="P48" i="59"/>
  <c r="P49" i="59"/>
  <c r="P50" i="59"/>
  <c r="P51" i="59"/>
  <c r="P52" i="59"/>
  <c r="P53" i="59"/>
  <c r="P54" i="59"/>
  <c r="P55" i="59"/>
  <c r="P56" i="59"/>
  <c r="P57" i="59"/>
  <c r="P58" i="59"/>
  <c r="P59" i="59"/>
  <c r="P60" i="59"/>
  <c r="P61" i="59"/>
  <c r="P62" i="59"/>
  <c r="P63" i="59"/>
  <c r="P64" i="59"/>
  <c r="P65" i="59"/>
  <c r="P66" i="59"/>
  <c r="P67" i="59"/>
  <c r="P68" i="59"/>
  <c r="P69" i="59"/>
  <c r="P70" i="59"/>
  <c r="P71" i="59"/>
  <c r="P72" i="59"/>
  <c r="P73" i="59"/>
  <c r="P74" i="59"/>
  <c r="P75" i="59"/>
  <c r="P76" i="59"/>
  <c r="P77" i="59"/>
  <c r="P78" i="59"/>
  <c r="P79" i="59"/>
  <c r="P80" i="59"/>
  <c r="P81" i="59"/>
  <c r="P82" i="59"/>
  <c r="P83" i="59"/>
  <c r="P84" i="59"/>
  <c r="P85" i="59"/>
  <c r="P86" i="59"/>
  <c r="P87" i="59"/>
  <c r="P88" i="59"/>
  <c r="P89" i="59"/>
  <c r="P90" i="59"/>
  <c r="P91" i="59"/>
  <c r="P92" i="59"/>
  <c r="P93" i="59"/>
  <c r="P94" i="59"/>
  <c r="P95" i="59"/>
  <c r="P96" i="59"/>
  <c r="P97" i="59"/>
  <c r="P98" i="59"/>
  <c r="P99" i="59"/>
  <c r="P100" i="59"/>
  <c r="P101" i="59"/>
  <c r="P102" i="59"/>
  <c r="P103" i="59"/>
  <c r="P104" i="59"/>
  <c r="P105" i="59"/>
  <c r="P106" i="59"/>
  <c r="P107" i="59"/>
  <c r="P108" i="59"/>
  <c r="Y108" i="59"/>
  <c r="X108" i="59"/>
  <c r="V108" i="59"/>
  <c r="U108" i="59"/>
  <c r="T108" i="59"/>
  <c r="S108" i="59"/>
  <c r="R108" i="59"/>
  <c r="Q108" i="59"/>
  <c r="O108" i="59"/>
  <c r="W108" i="59"/>
  <c r="Y107" i="59"/>
  <c r="X107" i="59"/>
  <c r="V107" i="59"/>
  <c r="U107" i="59"/>
  <c r="T107" i="59"/>
  <c r="S107" i="59"/>
  <c r="R107" i="59"/>
  <c r="Q107" i="59"/>
  <c r="O107" i="59"/>
  <c r="W107" i="59"/>
  <c r="Y106" i="59"/>
  <c r="X106" i="59"/>
  <c r="V106" i="59"/>
  <c r="U106" i="59"/>
  <c r="T106" i="59"/>
  <c r="S106" i="59"/>
  <c r="R106" i="59"/>
  <c r="Q106" i="59"/>
  <c r="O106" i="59"/>
  <c r="W106" i="59"/>
  <c r="Y105" i="59"/>
  <c r="X105" i="59"/>
  <c r="V105" i="59"/>
  <c r="U105" i="59"/>
  <c r="T105" i="59"/>
  <c r="S105" i="59"/>
  <c r="R105" i="59"/>
  <c r="Q105" i="59"/>
  <c r="O105" i="59"/>
  <c r="W105" i="59"/>
  <c r="Z104" i="59"/>
  <c r="AD104" i="59" s="1"/>
  <c r="Y104" i="59"/>
  <c r="X104" i="59"/>
  <c r="V104" i="59"/>
  <c r="U104" i="59"/>
  <c r="T104" i="59"/>
  <c r="S104" i="59"/>
  <c r="R104" i="59"/>
  <c r="Q104" i="59"/>
  <c r="O104" i="59"/>
  <c r="W104" i="59"/>
  <c r="Y103" i="59"/>
  <c r="X103" i="59"/>
  <c r="V103" i="59"/>
  <c r="U103" i="59"/>
  <c r="T103" i="59"/>
  <c r="S103" i="59"/>
  <c r="R103" i="59"/>
  <c r="Q103" i="59"/>
  <c r="O103" i="59"/>
  <c r="W103" i="59"/>
  <c r="Y102" i="59"/>
  <c r="X102" i="59"/>
  <c r="V102" i="59"/>
  <c r="U102" i="59"/>
  <c r="T102" i="59"/>
  <c r="S102" i="59"/>
  <c r="R102" i="59"/>
  <c r="Q102" i="59"/>
  <c r="O102" i="59"/>
  <c r="Z102" i="59"/>
  <c r="W102" i="59"/>
  <c r="Y101" i="59"/>
  <c r="X101" i="59"/>
  <c r="V101" i="59"/>
  <c r="U101" i="59"/>
  <c r="T101" i="59"/>
  <c r="S101" i="59"/>
  <c r="R101" i="59"/>
  <c r="Q101" i="59"/>
  <c r="O101" i="59"/>
  <c r="Z101" i="59"/>
  <c r="AC101" i="59" s="1" a="1"/>
  <c r="AC101" i="59" s="1"/>
  <c r="W101" i="59"/>
  <c r="Z100" i="59"/>
  <c r="AD100" i="59" s="1"/>
  <c r="Y100" i="59"/>
  <c r="X100" i="59"/>
  <c r="V100" i="59"/>
  <c r="U100" i="59"/>
  <c r="T100" i="59"/>
  <c r="S100" i="59"/>
  <c r="R100" i="59"/>
  <c r="Q100" i="59"/>
  <c r="O100" i="59"/>
  <c r="W100" i="59"/>
  <c r="Y99" i="59"/>
  <c r="X99" i="59"/>
  <c r="V99" i="59"/>
  <c r="U99" i="59"/>
  <c r="T99" i="59"/>
  <c r="S99" i="59"/>
  <c r="R99" i="59"/>
  <c r="Q99" i="59"/>
  <c r="O99" i="59"/>
  <c r="W99" i="59"/>
  <c r="Y98" i="59"/>
  <c r="X98" i="59"/>
  <c r="V98" i="59"/>
  <c r="U98" i="59"/>
  <c r="T98" i="59"/>
  <c r="S98" i="59"/>
  <c r="R98" i="59"/>
  <c r="Q98" i="59"/>
  <c r="O98" i="59"/>
  <c r="W98" i="59"/>
  <c r="Y97" i="59"/>
  <c r="X97" i="59"/>
  <c r="V97" i="59"/>
  <c r="U97" i="59"/>
  <c r="T97" i="59"/>
  <c r="S97" i="59"/>
  <c r="R97" i="59"/>
  <c r="Q97" i="59"/>
  <c r="O97" i="59"/>
  <c r="W97" i="59"/>
  <c r="Z96" i="59"/>
  <c r="AD96" i="59" s="1"/>
  <c r="Y96" i="59"/>
  <c r="X96" i="59"/>
  <c r="V96" i="59"/>
  <c r="U96" i="59"/>
  <c r="T96" i="59"/>
  <c r="S96" i="59"/>
  <c r="R96" i="59"/>
  <c r="Q96" i="59"/>
  <c r="O96" i="59"/>
  <c r="W96" i="59"/>
  <c r="Y95" i="59"/>
  <c r="X95" i="59"/>
  <c r="V95" i="59"/>
  <c r="U95" i="59"/>
  <c r="T95" i="59"/>
  <c r="S95" i="59"/>
  <c r="R95" i="59"/>
  <c r="Q95" i="59"/>
  <c r="O95" i="59"/>
  <c r="W95" i="59"/>
  <c r="Y94" i="59"/>
  <c r="X94" i="59"/>
  <c r="V94" i="59"/>
  <c r="U94" i="59"/>
  <c r="T94" i="59"/>
  <c r="S94" i="59"/>
  <c r="R94" i="59"/>
  <c r="Q94" i="59"/>
  <c r="O94" i="59"/>
  <c r="Z94" i="59"/>
  <c r="W94" i="59"/>
  <c r="Y93" i="59"/>
  <c r="X93" i="59"/>
  <c r="V93" i="59"/>
  <c r="U93" i="59"/>
  <c r="T93" i="59"/>
  <c r="S93" i="59"/>
  <c r="R93" i="59"/>
  <c r="Q93" i="59"/>
  <c r="O93" i="59"/>
  <c r="Z93" i="59"/>
  <c r="AC93" i="59" s="1" a="1"/>
  <c r="AC93" i="59" s="1"/>
  <c r="W93" i="59"/>
  <c r="Z92" i="59"/>
  <c r="AD92" i="59" s="1"/>
  <c r="Y92" i="59"/>
  <c r="X92" i="59"/>
  <c r="V92" i="59"/>
  <c r="U92" i="59"/>
  <c r="T92" i="59"/>
  <c r="S92" i="59"/>
  <c r="R92" i="59"/>
  <c r="Q92" i="59"/>
  <c r="O92" i="59"/>
  <c r="W92" i="59"/>
  <c r="Y91" i="59"/>
  <c r="X91" i="59"/>
  <c r="V91" i="59"/>
  <c r="U91" i="59"/>
  <c r="T91" i="59"/>
  <c r="S91" i="59"/>
  <c r="R91" i="59"/>
  <c r="Q91" i="59"/>
  <c r="O91" i="59"/>
  <c r="W91" i="59"/>
  <c r="Y90" i="59"/>
  <c r="X90" i="59"/>
  <c r="V90" i="59"/>
  <c r="U90" i="59"/>
  <c r="T90" i="59"/>
  <c r="S90" i="59"/>
  <c r="R90" i="59"/>
  <c r="Q90" i="59"/>
  <c r="O90" i="59"/>
  <c r="W90" i="59"/>
  <c r="Y89" i="59"/>
  <c r="X89" i="59"/>
  <c r="W89" i="59"/>
  <c r="V89" i="59"/>
  <c r="U89" i="59"/>
  <c r="T89" i="59"/>
  <c r="S89" i="59"/>
  <c r="R89" i="59"/>
  <c r="Q89" i="59"/>
  <c r="O89" i="59"/>
  <c r="Z88" i="59"/>
  <c r="AD88" i="59" s="1"/>
  <c r="Y88" i="59"/>
  <c r="X88" i="59"/>
  <c r="V88" i="59"/>
  <c r="U88" i="59"/>
  <c r="T88" i="59"/>
  <c r="S88" i="59"/>
  <c r="R88" i="59"/>
  <c r="Q88" i="59"/>
  <c r="O88" i="59"/>
  <c r="W88" i="59"/>
  <c r="Y87" i="59"/>
  <c r="X87" i="59"/>
  <c r="V87" i="59"/>
  <c r="U87" i="59"/>
  <c r="T87" i="59"/>
  <c r="S87" i="59"/>
  <c r="R87" i="59"/>
  <c r="Q87" i="59"/>
  <c r="O87" i="59"/>
  <c r="W87" i="59"/>
  <c r="Y86" i="59"/>
  <c r="X86" i="59"/>
  <c r="V86" i="59"/>
  <c r="U86" i="59"/>
  <c r="T86" i="59"/>
  <c r="S86" i="59"/>
  <c r="R86" i="59"/>
  <c r="Q86" i="59"/>
  <c r="O86" i="59"/>
  <c r="Z86" i="59"/>
  <c r="W86" i="59"/>
  <c r="Y85" i="59"/>
  <c r="X85" i="59"/>
  <c r="V85" i="59"/>
  <c r="U85" i="59"/>
  <c r="T85" i="59"/>
  <c r="S85" i="59"/>
  <c r="R85" i="59"/>
  <c r="Q85" i="59"/>
  <c r="O85" i="59"/>
  <c r="Z85" i="59"/>
  <c r="AC85" i="59" s="1" a="1"/>
  <c r="AC85" i="59" s="1"/>
  <c r="W85" i="59"/>
  <c r="Z84" i="59"/>
  <c r="AD84" i="59" s="1"/>
  <c r="Y84" i="59"/>
  <c r="X84" i="59"/>
  <c r="V84" i="59"/>
  <c r="U84" i="59"/>
  <c r="T84" i="59"/>
  <c r="S84" i="59"/>
  <c r="R84" i="59"/>
  <c r="Q84" i="59"/>
  <c r="O84" i="59"/>
  <c r="W84" i="59"/>
  <c r="Y83" i="59"/>
  <c r="X83" i="59"/>
  <c r="V83" i="59"/>
  <c r="U83" i="59"/>
  <c r="T83" i="59"/>
  <c r="S83" i="59"/>
  <c r="R83" i="59"/>
  <c r="Q83" i="59"/>
  <c r="O83" i="59"/>
  <c r="W83" i="59"/>
  <c r="Y82" i="59"/>
  <c r="X82" i="59"/>
  <c r="V82" i="59"/>
  <c r="U82" i="59"/>
  <c r="T82" i="59"/>
  <c r="S82" i="59"/>
  <c r="R82" i="59"/>
  <c r="Q82" i="59"/>
  <c r="O82" i="59"/>
  <c r="W82" i="59"/>
  <c r="Y81" i="59"/>
  <c r="X81" i="59"/>
  <c r="V81" i="59"/>
  <c r="U81" i="59"/>
  <c r="T81" i="59"/>
  <c r="S81" i="59"/>
  <c r="R81" i="59"/>
  <c r="Q81" i="59"/>
  <c r="O81" i="59"/>
  <c r="W81" i="59"/>
  <c r="Z80" i="59"/>
  <c r="AD80" i="59" s="1"/>
  <c r="Y80" i="59"/>
  <c r="X80" i="59"/>
  <c r="V80" i="59"/>
  <c r="U80" i="59"/>
  <c r="T80" i="59"/>
  <c r="S80" i="59"/>
  <c r="R80" i="59"/>
  <c r="Q80" i="59"/>
  <c r="O80" i="59"/>
  <c r="W80" i="59"/>
  <c r="Y79" i="59"/>
  <c r="X79" i="59"/>
  <c r="V79" i="59"/>
  <c r="U79" i="59"/>
  <c r="T79" i="59"/>
  <c r="S79" i="59"/>
  <c r="R79" i="59"/>
  <c r="Q79" i="59"/>
  <c r="O79" i="59"/>
  <c r="W79" i="59"/>
  <c r="Y78" i="59"/>
  <c r="X78" i="59"/>
  <c r="V78" i="59"/>
  <c r="U78" i="59"/>
  <c r="T78" i="59"/>
  <c r="S78" i="59"/>
  <c r="R78" i="59"/>
  <c r="Q78" i="59"/>
  <c r="O78" i="59"/>
  <c r="Z78" i="59"/>
  <c r="W78" i="59"/>
  <c r="Y77" i="59"/>
  <c r="X77" i="59"/>
  <c r="V77" i="59"/>
  <c r="U77" i="59"/>
  <c r="T77" i="59"/>
  <c r="S77" i="59"/>
  <c r="R77" i="59"/>
  <c r="Q77" i="59"/>
  <c r="O77" i="59"/>
  <c r="Z77" i="59"/>
  <c r="AC77" i="59" s="1" a="1"/>
  <c r="AC77" i="59" s="1"/>
  <c r="W77" i="59"/>
  <c r="Z76" i="59"/>
  <c r="Y76" i="59"/>
  <c r="X76" i="59"/>
  <c r="V76" i="59"/>
  <c r="U76" i="59"/>
  <c r="T76" i="59"/>
  <c r="S76" i="59"/>
  <c r="R76" i="59"/>
  <c r="Q76" i="59"/>
  <c r="O76" i="59"/>
  <c r="AD76" i="59"/>
  <c r="W76" i="59"/>
  <c r="Y75" i="59"/>
  <c r="X75" i="59"/>
  <c r="V75" i="59"/>
  <c r="U75" i="59"/>
  <c r="T75" i="59"/>
  <c r="S75" i="59"/>
  <c r="R75" i="59"/>
  <c r="Q75" i="59"/>
  <c r="O75" i="59"/>
  <c r="W75" i="59"/>
  <c r="Y74" i="59"/>
  <c r="X74" i="59"/>
  <c r="V74" i="59"/>
  <c r="U74" i="59"/>
  <c r="T74" i="59"/>
  <c r="S74" i="59"/>
  <c r="R74" i="59"/>
  <c r="Q74" i="59"/>
  <c r="O74" i="59"/>
  <c r="W74" i="59"/>
  <c r="Y73" i="59"/>
  <c r="X73" i="59"/>
  <c r="V73" i="59"/>
  <c r="U73" i="59"/>
  <c r="T73" i="59"/>
  <c r="S73" i="59"/>
  <c r="R73" i="59"/>
  <c r="Q73" i="59"/>
  <c r="O73" i="59"/>
  <c r="W73" i="59"/>
  <c r="Z72" i="59"/>
  <c r="AD72" i="59" s="1"/>
  <c r="Y72" i="59"/>
  <c r="X72" i="59"/>
  <c r="V72" i="59"/>
  <c r="U72" i="59"/>
  <c r="T72" i="59"/>
  <c r="S72" i="59"/>
  <c r="R72" i="59"/>
  <c r="Q72" i="59"/>
  <c r="O72" i="59"/>
  <c r="W72" i="59"/>
  <c r="Y71" i="59"/>
  <c r="X71" i="59"/>
  <c r="V71" i="59"/>
  <c r="U71" i="59"/>
  <c r="T71" i="59"/>
  <c r="S71" i="59"/>
  <c r="R71" i="59"/>
  <c r="Q71" i="59"/>
  <c r="O71" i="59"/>
  <c r="W71" i="59"/>
  <c r="Y70" i="59"/>
  <c r="X70" i="59"/>
  <c r="V70" i="59"/>
  <c r="U70" i="59"/>
  <c r="T70" i="59"/>
  <c r="S70" i="59"/>
  <c r="R70" i="59"/>
  <c r="Q70" i="59"/>
  <c r="O70" i="59"/>
  <c r="Z70" i="59"/>
  <c r="W70" i="59"/>
  <c r="Y69" i="59"/>
  <c r="X69" i="59"/>
  <c r="V69" i="59"/>
  <c r="U69" i="59"/>
  <c r="T69" i="59"/>
  <c r="S69" i="59"/>
  <c r="R69" i="59"/>
  <c r="Q69" i="59"/>
  <c r="O69" i="59"/>
  <c r="Z69" i="59"/>
  <c r="AC69" i="59" s="1" a="1"/>
  <c r="AC69" i="59" s="1"/>
  <c r="W69" i="59"/>
  <c r="Z68" i="59"/>
  <c r="AD68" i="59" s="1"/>
  <c r="Y68" i="59"/>
  <c r="X68" i="59"/>
  <c r="V68" i="59"/>
  <c r="U68" i="59"/>
  <c r="T68" i="59"/>
  <c r="S68" i="59"/>
  <c r="R68" i="59"/>
  <c r="Q68" i="59"/>
  <c r="O68" i="59"/>
  <c r="W68" i="59"/>
  <c r="Y67" i="59"/>
  <c r="X67" i="59"/>
  <c r="V67" i="59"/>
  <c r="U67" i="59"/>
  <c r="T67" i="59"/>
  <c r="S67" i="59"/>
  <c r="R67" i="59"/>
  <c r="Q67" i="59"/>
  <c r="O67" i="59"/>
  <c r="W67" i="59"/>
  <c r="Y66" i="59"/>
  <c r="X66" i="59"/>
  <c r="V66" i="59"/>
  <c r="U66" i="59"/>
  <c r="T66" i="59"/>
  <c r="S66" i="59"/>
  <c r="R66" i="59"/>
  <c r="Q66" i="59"/>
  <c r="O66" i="59"/>
  <c r="W66" i="59"/>
  <c r="Y65" i="59"/>
  <c r="X65" i="59"/>
  <c r="V65" i="59"/>
  <c r="U65" i="59"/>
  <c r="T65" i="59"/>
  <c r="S65" i="59"/>
  <c r="R65" i="59"/>
  <c r="Q65" i="59"/>
  <c r="O65" i="59"/>
  <c r="W65" i="59"/>
  <c r="Z64" i="59"/>
  <c r="AD64" i="59" s="1"/>
  <c r="Y64" i="59"/>
  <c r="X64" i="59"/>
  <c r="V64" i="59"/>
  <c r="U64" i="59"/>
  <c r="T64" i="59"/>
  <c r="S64" i="59"/>
  <c r="R64" i="59"/>
  <c r="Q64" i="59"/>
  <c r="O64" i="59"/>
  <c r="W64" i="59"/>
  <c r="Z63" i="59"/>
  <c r="AC63" i="59" s="1" a="1"/>
  <c r="AC63" i="59" s="1"/>
  <c r="Y63" i="59"/>
  <c r="X63" i="59"/>
  <c r="V63" i="59"/>
  <c r="U63" i="59"/>
  <c r="T63" i="59"/>
  <c r="S63" i="59"/>
  <c r="R63" i="59"/>
  <c r="Q63" i="59"/>
  <c r="O63" i="59"/>
  <c r="W63" i="59"/>
  <c r="Y62" i="59"/>
  <c r="X62" i="59"/>
  <c r="V62" i="59"/>
  <c r="U62" i="59"/>
  <c r="T62" i="59"/>
  <c r="S62" i="59"/>
  <c r="R62" i="59"/>
  <c r="Q62" i="59"/>
  <c r="O62" i="59"/>
  <c r="Z62" i="59"/>
  <c r="W62" i="59"/>
  <c r="Y61" i="59"/>
  <c r="X61" i="59"/>
  <c r="V61" i="59"/>
  <c r="U61" i="59"/>
  <c r="T61" i="59"/>
  <c r="S61" i="59"/>
  <c r="R61" i="59"/>
  <c r="Q61" i="59"/>
  <c r="O61" i="59"/>
  <c r="Z61" i="59"/>
  <c r="AC61" i="59" s="1" a="1"/>
  <c r="AC61" i="59" s="1"/>
  <c r="W61" i="59"/>
  <c r="Z60" i="59"/>
  <c r="AD60" i="59" s="1"/>
  <c r="Y60" i="59"/>
  <c r="X60" i="59"/>
  <c r="V60" i="59"/>
  <c r="U60" i="59"/>
  <c r="T60" i="59"/>
  <c r="S60" i="59"/>
  <c r="R60" i="59"/>
  <c r="Q60" i="59"/>
  <c r="O60" i="59"/>
  <c r="W60" i="59"/>
  <c r="Y59" i="59"/>
  <c r="X59" i="59"/>
  <c r="V59" i="59"/>
  <c r="U59" i="59"/>
  <c r="T59" i="59"/>
  <c r="S59" i="59"/>
  <c r="R59" i="59"/>
  <c r="Q59" i="59"/>
  <c r="O59" i="59"/>
  <c r="W59" i="59"/>
  <c r="Y58" i="59"/>
  <c r="X58" i="59"/>
  <c r="V58" i="59"/>
  <c r="U58" i="59"/>
  <c r="T58" i="59"/>
  <c r="S58" i="59"/>
  <c r="R58" i="59"/>
  <c r="Q58" i="59"/>
  <c r="O58" i="59"/>
  <c r="W58" i="59"/>
  <c r="Y57" i="59"/>
  <c r="X57" i="59"/>
  <c r="V57" i="59"/>
  <c r="U57" i="59"/>
  <c r="T57" i="59"/>
  <c r="S57" i="59"/>
  <c r="R57" i="59"/>
  <c r="Q57" i="59"/>
  <c r="O57" i="59"/>
  <c r="W57" i="59"/>
  <c r="Z56" i="59"/>
  <c r="AD56" i="59" s="1"/>
  <c r="Y56" i="59"/>
  <c r="X56" i="59"/>
  <c r="W56" i="59"/>
  <c r="V56" i="59"/>
  <c r="U56" i="59"/>
  <c r="T56" i="59"/>
  <c r="S56" i="59"/>
  <c r="R56" i="59"/>
  <c r="Q56" i="59"/>
  <c r="O56" i="59"/>
  <c r="Z55" i="59"/>
  <c r="AC55" i="59" s="1" a="1"/>
  <c r="AC55" i="59" s="1"/>
  <c r="Y55" i="59"/>
  <c r="X55" i="59"/>
  <c r="V55" i="59"/>
  <c r="U55" i="59"/>
  <c r="T55" i="59"/>
  <c r="S55" i="59"/>
  <c r="R55" i="59"/>
  <c r="Q55" i="59"/>
  <c r="O55" i="59"/>
  <c r="W55" i="59"/>
  <c r="Y54" i="59"/>
  <c r="X54" i="59"/>
  <c r="V54" i="59"/>
  <c r="U54" i="59"/>
  <c r="T54" i="59"/>
  <c r="S54" i="59"/>
  <c r="R54" i="59"/>
  <c r="Q54" i="59"/>
  <c r="O54" i="59"/>
  <c r="Z54" i="59"/>
  <c r="W54" i="59"/>
  <c r="Y53" i="59"/>
  <c r="X53" i="59"/>
  <c r="V53" i="59"/>
  <c r="U53" i="59"/>
  <c r="T53" i="59"/>
  <c r="S53" i="59"/>
  <c r="R53" i="59"/>
  <c r="Q53" i="59"/>
  <c r="O53" i="59"/>
  <c r="Z53" i="59"/>
  <c r="AC53" i="59" s="1" a="1"/>
  <c r="AC53" i="59" s="1"/>
  <c r="W53" i="59"/>
  <c r="Z52" i="59"/>
  <c r="AD52" i="59" s="1"/>
  <c r="Y52" i="59"/>
  <c r="X52" i="59"/>
  <c r="V52" i="59"/>
  <c r="U52" i="59"/>
  <c r="T52" i="59"/>
  <c r="S52" i="59"/>
  <c r="R52" i="59"/>
  <c r="Q52" i="59"/>
  <c r="O52" i="59"/>
  <c r="W52" i="59"/>
  <c r="Y51" i="59"/>
  <c r="X51" i="59"/>
  <c r="V51" i="59"/>
  <c r="U51" i="59"/>
  <c r="T51" i="59"/>
  <c r="S51" i="59"/>
  <c r="R51" i="59"/>
  <c r="Q51" i="59"/>
  <c r="O51" i="59"/>
  <c r="W51" i="59"/>
  <c r="Y50" i="59"/>
  <c r="X50" i="59"/>
  <c r="V50" i="59"/>
  <c r="U50" i="59"/>
  <c r="T50" i="59"/>
  <c r="S50" i="59"/>
  <c r="R50" i="59"/>
  <c r="Q50" i="59"/>
  <c r="O50" i="59"/>
  <c r="W50" i="59"/>
  <c r="Y49" i="59"/>
  <c r="X49" i="59"/>
  <c r="V49" i="59"/>
  <c r="U49" i="59"/>
  <c r="T49" i="59"/>
  <c r="S49" i="59"/>
  <c r="R49" i="59"/>
  <c r="Q49" i="59"/>
  <c r="O49" i="59"/>
  <c r="W49" i="59"/>
  <c r="Z48" i="59"/>
  <c r="AD48" i="59" s="1"/>
  <c r="Y48" i="59"/>
  <c r="X48" i="59"/>
  <c r="V48" i="59"/>
  <c r="U48" i="59"/>
  <c r="T48" i="59"/>
  <c r="S48" i="59"/>
  <c r="R48" i="59"/>
  <c r="Q48" i="59"/>
  <c r="O48" i="59"/>
  <c r="W48" i="59"/>
  <c r="Z47" i="59"/>
  <c r="AC47" i="59" s="1" a="1"/>
  <c r="AC47" i="59" s="1"/>
  <c r="Y47" i="59"/>
  <c r="X47" i="59"/>
  <c r="V47" i="59"/>
  <c r="U47" i="59"/>
  <c r="T47" i="59"/>
  <c r="S47" i="59"/>
  <c r="R47" i="59"/>
  <c r="Q47" i="59"/>
  <c r="O47" i="59"/>
  <c r="W47" i="59"/>
  <c r="Y46" i="59"/>
  <c r="X46" i="59"/>
  <c r="V46" i="59"/>
  <c r="U46" i="59"/>
  <c r="T46" i="59"/>
  <c r="S46" i="59"/>
  <c r="R46" i="59"/>
  <c r="Q46" i="59"/>
  <c r="O46" i="59"/>
  <c r="Z46" i="59"/>
  <c r="W46" i="59"/>
  <c r="Y45" i="59"/>
  <c r="X45" i="59"/>
  <c r="V45" i="59"/>
  <c r="U45" i="59"/>
  <c r="T45" i="59"/>
  <c r="S45" i="59"/>
  <c r="R45" i="59"/>
  <c r="Q45" i="59"/>
  <c r="O45" i="59"/>
  <c r="Z45" i="59"/>
  <c r="AC45" i="59" s="1" a="1"/>
  <c r="AC45" i="59" s="1"/>
  <c r="W45" i="59"/>
  <c r="Z44" i="59"/>
  <c r="AD44" i="59" s="1"/>
  <c r="Y44" i="59"/>
  <c r="X44" i="59"/>
  <c r="V44" i="59"/>
  <c r="U44" i="59"/>
  <c r="T44" i="59"/>
  <c r="S44" i="59"/>
  <c r="R44" i="59"/>
  <c r="Q44" i="59"/>
  <c r="O44" i="59"/>
  <c r="W44" i="59"/>
  <c r="Y43" i="59"/>
  <c r="X43" i="59"/>
  <c r="V43" i="59"/>
  <c r="U43" i="59"/>
  <c r="T43" i="59"/>
  <c r="S43" i="59"/>
  <c r="R43" i="59"/>
  <c r="Q43" i="59"/>
  <c r="O43" i="59"/>
  <c r="W43" i="59"/>
  <c r="Y42" i="59"/>
  <c r="X42" i="59"/>
  <c r="V42" i="59"/>
  <c r="U42" i="59"/>
  <c r="T42" i="59"/>
  <c r="S42" i="59"/>
  <c r="R42" i="59"/>
  <c r="Q42" i="59"/>
  <c r="O42" i="59"/>
  <c r="W42" i="59"/>
  <c r="Y41" i="59"/>
  <c r="X41" i="59"/>
  <c r="V41" i="59"/>
  <c r="U41" i="59"/>
  <c r="T41" i="59"/>
  <c r="S41" i="59"/>
  <c r="R41" i="59"/>
  <c r="Q41" i="59"/>
  <c r="O41" i="59"/>
  <c r="W41" i="59"/>
  <c r="Z40" i="59"/>
  <c r="AD40" i="59" s="1"/>
  <c r="Y40" i="59"/>
  <c r="X40" i="59"/>
  <c r="V40" i="59"/>
  <c r="U40" i="59"/>
  <c r="T40" i="59"/>
  <c r="S40" i="59"/>
  <c r="R40" i="59"/>
  <c r="Q40" i="59"/>
  <c r="O40" i="59"/>
  <c r="W40" i="59"/>
  <c r="Z39" i="59"/>
  <c r="AC39" i="59" s="1" a="1"/>
  <c r="AC39" i="59" s="1"/>
  <c r="Y39" i="59"/>
  <c r="X39" i="59"/>
  <c r="V39" i="59"/>
  <c r="U39" i="59"/>
  <c r="T39" i="59"/>
  <c r="S39" i="59"/>
  <c r="R39" i="59"/>
  <c r="Q39" i="59"/>
  <c r="O39" i="59"/>
  <c r="W39" i="59"/>
  <c r="Y38" i="59"/>
  <c r="X38" i="59"/>
  <c r="V38" i="59"/>
  <c r="U38" i="59"/>
  <c r="T38" i="59"/>
  <c r="S38" i="59"/>
  <c r="R38" i="59"/>
  <c r="Q38" i="59"/>
  <c r="O38" i="59"/>
  <c r="Z38" i="59"/>
  <c r="W38" i="59"/>
  <c r="Y37" i="59"/>
  <c r="X37" i="59"/>
  <c r="V37" i="59"/>
  <c r="U37" i="59"/>
  <c r="T37" i="59"/>
  <c r="S37" i="59"/>
  <c r="R37" i="59"/>
  <c r="Q37" i="59"/>
  <c r="O37" i="59"/>
  <c r="Z37" i="59"/>
  <c r="AC37" i="59" s="1" a="1"/>
  <c r="AC37" i="59" s="1"/>
  <c r="W37" i="59"/>
  <c r="Z36" i="59"/>
  <c r="AD36" i="59" s="1"/>
  <c r="Y36" i="59"/>
  <c r="X36" i="59"/>
  <c r="V36" i="59"/>
  <c r="U36" i="59"/>
  <c r="T36" i="59"/>
  <c r="S36" i="59"/>
  <c r="R36" i="59"/>
  <c r="Q36" i="59"/>
  <c r="O36" i="59"/>
  <c r="W36" i="59"/>
  <c r="Y35" i="59"/>
  <c r="X35" i="59"/>
  <c r="V35" i="59"/>
  <c r="U35" i="59"/>
  <c r="T35" i="59"/>
  <c r="S35" i="59"/>
  <c r="R35" i="59"/>
  <c r="Q35" i="59"/>
  <c r="O35" i="59"/>
  <c r="W35" i="59"/>
  <c r="Y34" i="59"/>
  <c r="X34" i="59"/>
  <c r="V34" i="59"/>
  <c r="U34" i="59"/>
  <c r="T34" i="59"/>
  <c r="S34" i="59"/>
  <c r="R34" i="59"/>
  <c r="Q34" i="59"/>
  <c r="O34" i="59"/>
  <c r="W34" i="59"/>
  <c r="Y33" i="59"/>
  <c r="X33" i="59"/>
  <c r="V33" i="59"/>
  <c r="U33" i="59"/>
  <c r="T33" i="59"/>
  <c r="S33" i="59"/>
  <c r="R33" i="59"/>
  <c r="Q33" i="59"/>
  <c r="O33" i="59"/>
  <c r="W33" i="59"/>
  <c r="Z32" i="59"/>
  <c r="AD32" i="59" s="1"/>
  <c r="Y32" i="59"/>
  <c r="X32" i="59"/>
  <c r="V32" i="59"/>
  <c r="U32" i="59"/>
  <c r="T32" i="59"/>
  <c r="S32" i="59"/>
  <c r="R32" i="59"/>
  <c r="Q32" i="59"/>
  <c r="O32" i="59"/>
  <c r="W32" i="59"/>
  <c r="Z31" i="59"/>
  <c r="AC31" i="59" s="1" a="1"/>
  <c r="AC31" i="59" s="1"/>
  <c r="Y31" i="59"/>
  <c r="X31" i="59"/>
  <c r="V31" i="59"/>
  <c r="U31" i="59"/>
  <c r="T31" i="59"/>
  <c r="S31" i="59"/>
  <c r="R31" i="59"/>
  <c r="Q31" i="59"/>
  <c r="O31" i="59"/>
  <c r="W31" i="59"/>
  <c r="Y30" i="59"/>
  <c r="X30" i="59"/>
  <c r="V30" i="59"/>
  <c r="U30" i="59"/>
  <c r="T30" i="59"/>
  <c r="S30" i="59"/>
  <c r="R30" i="59"/>
  <c r="Q30" i="59"/>
  <c r="O30" i="59"/>
  <c r="Z30" i="59"/>
  <c r="W30" i="59"/>
  <c r="Y29" i="59"/>
  <c r="X29" i="59"/>
  <c r="V29" i="59"/>
  <c r="U29" i="59"/>
  <c r="T29" i="59"/>
  <c r="S29" i="59"/>
  <c r="R29" i="59"/>
  <c r="Q29" i="59"/>
  <c r="O29" i="59"/>
  <c r="Z29" i="59"/>
  <c r="AC29" i="59" s="1" a="1"/>
  <c r="AC29" i="59" s="1"/>
  <c r="W29" i="59"/>
  <c r="Z28" i="59"/>
  <c r="AD28" i="59" s="1"/>
  <c r="Y28" i="59"/>
  <c r="X28" i="59"/>
  <c r="V28" i="59"/>
  <c r="U28" i="59"/>
  <c r="T28" i="59"/>
  <c r="S28" i="59"/>
  <c r="R28" i="59"/>
  <c r="Q28" i="59"/>
  <c r="O28" i="59"/>
  <c r="W28" i="59"/>
  <c r="Y27" i="59"/>
  <c r="X27" i="59"/>
  <c r="V27" i="59"/>
  <c r="U27" i="59"/>
  <c r="T27" i="59"/>
  <c r="S27" i="59"/>
  <c r="R27" i="59"/>
  <c r="Q27" i="59"/>
  <c r="O27" i="59"/>
  <c r="W27" i="59"/>
  <c r="Y26" i="59"/>
  <c r="X26" i="59"/>
  <c r="V26" i="59"/>
  <c r="U26" i="59"/>
  <c r="T26" i="59"/>
  <c r="S26" i="59"/>
  <c r="R26" i="59"/>
  <c r="Q26" i="59"/>
  <c r="O26" i="59"/>
  <c r="W26" i="59"/>
  <c r="Y25" i="59"/>
  <c r="X25" i="59"/>
  <c r="V25" i="59"/>
  <c r="U25" i="59"/>
  <c r="T25" i="59"/>
  <c r="S25" i="59"/>
  <c r="R25" i="59"/>
  <c r="Q25" i="59"/>
  <c r="O25" i="59"/>
  <c r="W25" i="59"/>
  <c r="Z24" i="59"/>
  <c r="AD24" i="59" s="1"/>
  <c r="Y24" i="59"/>
  <c r="X24" i="59"/>
  <c r="V24" i="59"/>
  <c r="U24" i="59"/>
  <c r="T24" i="59"/>
  <c r="S24" i="59"/>
  <c r="R24" i="59"/>
  <c r="Q24" i="59"/>
  <c r="O24" i="59"/>
  <c r="W24" i="59"/>
  <c r="Y23" i="59"/>
  <c r="X23" i="59"/>
  <c r="V23" i="59"/>
  <c r="U23" i="59"/>
  <c r="T23" i="59"/>
  <c r="S23" i="59"/>
  <c r="R23" i="59"/>
  <c r="Q23" i="59"/>
  <c r="O23" i="59"/>
  <c r="W23" i="59"/>
  <c r="Y22" i="59"/>
  <c r="X22" i="59"/>
  <c r="V22" i="59"/>
  <c r="U22" i="59"/>
  <c r="T22" i="59"/>
  <c r="S22" i="59"/>
  <c r="R22" i="59"/>
  <c r="Q22" i="59"/>
  <c r="O22" i="59"/>
  <c r="Z22" i="59"/>
  <c r="W22" i="59"/>
  <c r="Y21" i="59"/>
  <c r="X21" i="59"/>
  <c r="V21" i="59"/>
  <c r="U21" i="59"/>
  <c r="T21" i="59"/>
  <c r="S21" i="59"/>
  <c r="R21" i="59"/>
  <c r="Q21" i="59"/>
  <c r="O21" i="59"/>
  <c r="Z21" i="59"/>
  <c r="AC21" i="59" s="1" a="1"/>
  <c r="AC21" i="59" s="1"/>
  <c r="W21" i="59"/>
  <c r="Z20" i="59"/>
  <c r="AD20" i="59" s="1"/>
  <c r="Y20" i="59"/>
  <c r="X20" i="59"/>
  <c r="V20" i="59"/>
  <c r="U20" i="59"/>
  <c r="T20" i="59"/>
  <c r="S20" i="59"/>
  <c r="R20" i="59"/>
  <c r="Q20" i="59"/>
  <c r="O20" i="59"/>
  <c r="W20" i="59"/>
  <c r="Y19" i="59"/>
  <c r="X19" i="59"/>
  <c r="V19" i="59"/>
  <c r="U19" i="59"/>
  <c r="T19" i="59"/>
  <c r="S19" i="59"/>
  <c r="R19" i="59"/>
  <c r="Q19" i="59"/>
  <c r="O19" i="59"/>
  <c r="W19" i="59"/>
  <c r="Y18" i="59"/>
  <c r="X18" i="59"/>
  <c r="V18" i="59"/>
  <c r="U18" i="59"/>
  <c r="T18" i="59"/>
  <c r="S18" i="59"/>
  <c r="R18" i="59"/>
  <c r="Q18" i="59"/>
  <c r="O18" i="59"/>
  <c r="W18" i="59"/>
  <c r="Y17" i="59"/>
  <c r="X17" i="59"/>
  <c r="W17" i="59"/>
  <c r="V17" i="59"/>
  <c r="U17" i="59"/>
  <c r="T17" i="59"/>
  <c r="S17" i="59"/>
  <c r="R17" i="59"/>
  <c r="Q17" i="59"/>
  <c r="O17" i="59"/>
  <c r="Z16" i="59"/>
  <c r="AD16" i="59" s="1"/>
  <c r="Y16" i="59"/>
  <c r="X16" i="59"/>
  <c r="V16" i="59"/>
  <c r="U16" i="59"/>
  <c r="T16" i="59"/>
  <c r="S16" i="59"/>
  <c r="R16" i="59"/>
  <c r="Q16" i="59"/>
  <c r="O16" i="59"/>
  <c r="W16" i="59"/>
  <c r="Y15" i="59"/>
  <c r="X15" i="59"/>
  <c r="V15" i="59"/>
  <c r="U15" i="59"/>
  <c r="T15" i="59"/>
  <c r="S15" i="59"/>
  <c r="R15" i="59"/>
  <c r="Q15" i="59"/>
  <c r="O15" i="59"/>
  <c r="W15" i="59"/>
  <c r="Y14" i="59"/>
  <c r="X14" i="59"/>
  <c r="V14" i="59"/>
  <c r="U14" i="59"/>
  <c r="T14" i="59"/>
  <c r="S14" i="59"/>
  <c r="R14" i="59"/>
  <c r="Q14" i="59"/>
  <c r="O14" i="59"/>
  <c r="Z14" i="59"/>
  <c r="W14" i="59"/>
  <c r="Y13" i="59"/>
  <c r="X13" i="59"/>
  <c r="V13" i="59"/>
  <c r="U13" i="59"/>
  <c r="T13" i="59"/>
  <c r="S13" i="59"/>
  <c r="R13" i="59"/>
  <c r="Q13" i="59"/>
  <c r="O13" i="59"/>
  <c r="Z13" i="59"/>
  <c r="AC13" i="59" s="1" a="1"/>
  <c r="AC13" i="59" s="1"/>
  <c r="W13" i="59"/>
  <c r="Z12" i="59"/>
  <c r="AD12" i="59" s="1"/>
  <c r="Y12" i="59"/>
  <c r="X12" i="59"/>
  <c r="V12" i="59"/>
  <c r="U12" i="59"/>
  <c r="T12" i="59"/>
  <c r="S12" i="59"/>
  <c r="R12" i="59"/>
  <c r="Q12" i="59"/>
  <c r="O12" i="59"/>
  <c r="W12" i="59"/>
  <c r="Y11" i="59"/>
  <c r="X11" i="59"/>
  <c r="V11" i="59"/>
  <c r="U11" i="59"/>
  <c r="T11" i="59"/>
  <c r="S11" i="59"/>
  <c r="R11" i="59"/>
  <c r="Q11" i="59"/>
  <c r="O11" i="59"/>
  <c r="W11" i="59"/>
  <c r="Y10" i="59"/>
  <c r="X10" i="59"/>
  <c r="V10" i="59"/>
  <c r="U10" i="59"/>
  <c r="T10" i="59"/>
  <c r="S10" i="59"/>
  <c r="R10" i="59"/>
  <c r="Q10" i="59"/>
  <c r="O10" i="59"/>
  <c r="W10" i="59"/>
  <c r="J8" i="59"/>
  <c r="G6" i="48" l="1"/>
  <c r="M8" i="63"/>
  <c r="K10" i="63"/>
  <c r="AJ46" i="57"/>
  <c r="AT46" i="57" s="1"/>
  <c r="AU58" i="57" a="1"/>
  <c r="AU58" i="57" s="1"/>
  <c r="AU74" i="57" a="1"/>
  <c r="AU74" i="57" s="1"/>
  <c r="AU82" i="57" a="1"/>
  <c r="AU82" i="57" s="1"/>
  <c r="AU90" i="57" a="1"/>
  <c r="AU90" i="57" s="1"/>
  <c r="AU106" i="57" a="1"/>
  <c r="AU106" i="57" s="1"/>
  <c r="AU11" i="57" a="1"/>
  <c r="AU11" i="57" s="1"/>
  <c r="AU19" i="57" a="1"/>
  <c r="AU19" i="57" s="1"/>
  <c r="AU43" i="57" a="1"/>
  <c r="AU43" i="57" s="1"/>
  <c r="AU51" i="57" a="1"/>
  <c r="AU51" i="57" s="1"/>
  <c r="AU59" i="57" a="1"/>
  <c r="AU59" i="57" s="1"/>
  <c r="AU91" i="57" a="1"/>
  <c r="AU91" i="57" s="1"/>
  <c r="AU12" i="57" a="1"/>
  <c r="AU12" i="57" s="1"/>
  <c r="AU28" i="57" a="1"/>
  <c r="AU28" i="57" s="1"/>
  <c r="AU68" i="57" a="1"/>
  <c r="AU68" i="57" s="1"/>
  <c r="AU29" i="57" a="1"/>
  <c r="AU29" i="57" s="1"/>
  <c r="AU53" i="57" a="1"/>
  <c r="AU53" i="57" s="1"/>
  <c r="AU38" i="57" a="1"/>
  <c r="AU38" i="57" s="1"/>
  <c r="AU46" i="57" a="1"/>
  <c r="AU46" i="57" s="1"/>
  <c r="AU94" i="57" a="1"/>
  <c r="AU94" i="57" s="1"/>
  <c r="AU47" i="57" a="1"/>
  <c r="AU47" i="57" s="1"/>
  <c r="AU63" i="57" a="1"/>
  <c r="AU63" i="57" s="1"/>
  <c r="U109" i="57"/>
  <c r="AU64" i="57" a="1"/>
  <c r="AU64" i="57" s="1"/>
  <c r="AU72" i="57" a="1"/>
  <c r="AU72" i="57" s="1"/>
  <c r="AU88" i="57" a="1"/>
  <c r="AU88" i="57" s="1"/>
  <c r="AU73" i="57" a="1"/>
  <c r="AU73" i="57" s="1"/>
  <c r="AD47" i="59"/>
  <c r="AD31" i="59"/>
  <c r="AD39" i="59"/>
  <c r="AD55" i="59"/>
  <c r="AD63" i="59"/>
  <c r="B18" i="48"/>
  <c r="E18" i="48" s="1"/>
  <c r="B19" i="48"/>
  <c r="E19" i="48" s="1"/>
  <c r="AM77" i="57"/>
  <c r="AJ86" i="57"/>
  <c r="AT86" i="57" s="1"/>
  <c r="AP48" i="57"/>
  <c r="N20" i="65"/>
  <c r="J13" i="65"/>
  <c r="H15" i="66"/>
  <c r="C6" i="48" s="1"/>
  <c r="W47" i="57"/>
  <c r="J18" i="65"/>
  <c r="J5" i="66" a="1"/>
  <c r="J5" i="66" s="1"/>
  <c r="AP103" i="57"/>
  <c r="N18" i="65"/>
  <c r="J23" i="65"/>
  <c r="K15" i="66"/>
  <c r="D6" i="48" s="1"/>
  <c r="J17" i="65"/>
  <c r="J25" i="65" s="1"/>
  <c r="M22" i="65" a="1"/>
  <c r="M22" i="65" s="1"/>
  <c r="AM82" i="57"/>
  <c r="AJ83" i="57"/>
  <c r="AM90" i="57"/>
  <c r="AJ99" i="57"/>
  <c r="AP105" i="57"/>
  <c r="J11" i="65"/>
  <c r="M8" i="59"/>
  <c r="W8" i="59"/>
  <c r="AP20" i="57"/>
  <c r="AM83" i="57"/>
  <c r="M10" i="65" a="1"/>
  <c r="M10" i="65" s="1"/>
  <c r="M11" i="65" a="1"/>
  <c r="M11" i="65" s="1"/>
  <c r="AM31" i="57"/>
  <c r="AJ47" i="57"/>
  <c r="AT47" i="57" s="1"/>
  <c r="AP100" i="57"/>
  <c r="N10" i="65"/>
  <c r="M24" i="65" a="1"/>
  <c r="M24" i="65" s="1"/>
  <c r="AM16" i="57"/>
  <c r="AP93" i="57"/>
  <c r="AS103" i="57"/>
  <c r="M23" i="65" a="1"/>
  <c r="M23" i="65" s="1"/>
  <c r="J19" i="65"/>
  <c r="AJ34" i="57"/>
  <c r="AU54" i="57" a="1"/>
  <c r="AU54" i="57" s="1"/>
  <c r="AM87" i="57"/>
  <c r="N21" i="65"/>
  <c r="AM55" i="57"/>
  <c r="AM65" i="57"/>
  <c r="AU85" i="57" a="1"/>
  <c r="AU85" i="57" s="1"/>
  <c r="AM15" i="57"/>
  <c r="AJ19" i="57"/>
  <c r="AM29" i="57"/>
  <c r="AP65" i="57"/>
  <c r="AJ73" i="57"/>
  <c r="AT73" i="57" s="1"/>
  <c r="AJ53" i="57"/>
  <c r="AT53" i="57" s="1"/>
  <c r="AJ56" i="57"/>
  <c r="AM59" i="57"/>
  <c r="AP76" i="57"/>
  <c r="AP36" i="57"/>
  <c r="AM53" i="57"/>
  <c r="AM70" i="57"/>
  <c r="AU40" i="57" a="1"/>
  <c r="AU40" i="57" s="1"/>
  <c r="AM44" i="57"/>
  <c r="AS95" i="57"/>
  <c r="AP81" i="57"/>
  <c r="AM85" i="57"/>
  <c r="AM21" i="57"/>
  <c r="AJ39" i="57"/>
  <c r="AT39" i="57" s="1"/>
  <c r="AJ42" i="57"/>
  <c r="AJ72" i="57"/>
  <c r="AT72" i="57" s="1"/>
  <c r="AJ102" i="57"/>
  <c r="C13" i="63"/>
  <c r="AM58" i="54"/>
  <c r="AM74" i="54"/>
  <c r="AL74" i="54" a="1"/>
  <c r="AL74" i="54" s="1"/>
  <c r="AM42" i="54"/>
  <c r="AL42" i="54" a="1"/>
  <c r="AL42" i="54" s="1"/>
  <c r="AM10" i="54"/>
  <c r="AM26" i="54"/>
  <c r="P109" i="54"/>
  <c r="M8" i="31" s="1"/>
  <c r="AM31" i="54"/>
  <c r="AM15" i="54"/>
  <c r="AM18" i="54"/>
  <c r="M13" i="65" a="1"/>
  <c r="M13" i="65" s="1"/>
  <c r="N13" i="65"/>
  <c r="N19" i="65"/>
  <c r="N17" i="65"/>
  <c r="M17" i="65" a="1"/>
  <c r="M17" i="65" s="1"/>
  <c r="N14" i="65"/>
  <c r="N16" i="65"/>
  <c r="M16" i="65" a="1"/>
  <c r="M16" i="65" s="1"/>
  <c r="M12" i="65" a="1"/>
  <c r="M12" i="65" s="1"/>
  <c r="N24" i="65"/>
  <c r="N23" i="65"/>
  <c r="M20" i="65" a="1"/>
  <c r="M20" i="65" s="1"/>
  <c r="N22" i="65"/>
  <c r="M19" i="65" a="1"/>
  <c r="M19" i="65" s="1"/>
  <c r="M18" i="65" a="1"/>
  <c r="M18" i="65" s="1"/>
  <c r="M15" i="65" a="1"/>
  <c r="M15" i="65" s="1"/>
  <c r="M14" i="65" a="1"/>
  <c r="M14" i="65" s="1"/>
  <c r="N11" i="65"/>
  <c r="AM11" i="57"/>
  <c r="AJ17" i="57"/>
  <c r="AT17" i="57" s="1"/>
  <c r="AP12" i="57"/>
  <c r="AJ13" i="57"/>
  <c r="AP16" i="57"/>
  <c r="AM17" i="57"/>
  <c r="AM37" i="57"/>
  <c r="AV74" i="57" a="1"/>
  <c r="AV74" i="57" s="1"/>
  <c r="AM108" i="57"/>
  <c r="AP85" i="57"/>
  <c r="AP17" i="57"/>
  <c r="AJ18" i="57"/>
  <c r="AM47" i="57"/>
  <c r="AM71" i="57"/>
  <c r="AS76" i="57"/>
  <c r="AP108" i="57"/>
  <c r="AM23" i="57"/>
  <c r="AM28" i="57"/>
  <c r="AM33" i="57"/>
  <c r="AM66" i="57"/>
  <c r="AU103" i="57" a="1"/>
  <c r="AU103" i="57" s="1"/>
  <c r="AM104" i="57"/>
  <c r="AP38" i="57"/>
  <c r="AP47" i="57"/>
  <c r="AJ57" i="57"/>
  <c r="AT57" i="57" s="1"/>
  <c r="AU60" i="57" a="1"/>
  <c r="AU60" i="57" s="1"/>
  <c r="AM72" i="57"/>
  <c r="AU95" i="57" a="1"/>
  <c r="AU95" i="57" s="1"/>
  <c r="AM39" i="57"/>
  <c r="AS40" i="57"/>
  <c r="AP57" i="57"/>
  <c r="AM78" i="57"/>
  <c r="AM24" i="57"/>
  <c r="AM10" i="57"/>
  <c r="AJ11" i="57"/>
  <c r="AM20" i="57"/>
  <c r="AM35" i="57"/>
  <c r="BA47" i="57"/>
  <c r="AP53" i="57"/>
  <c r="AM30" i="57"/>
  <c r="AJ36" i="57"/>
  <c r="AT36" i="57" s="1"/>
  <c r="AM45" i="57"/>
  <c r="AU48" i="57" a="1"/>
  <c r="AU48" i="57" s="1"/>
  <c r="AM63" i="57"/>
  <c r="AJ69" i="57"/>
  <c r="AT69" i="57" s="1"/>
  <c r="AM106" i="57"/>
  <c r="AP35" i="57"/>
  <c r="AJ59" i="57"/>
  <c r="AT59" i="57" s="1"/>
  <c r="AP68" i="57"/>
  <c r="AM74" i="57"/>
  <c r="AM93" i="57"/>
  <c r="AU101" i="57" a="1"/>
  <c r="AU101" i="57" s="1"/>
  <c r="AJ107" i="57"/>
  <c r="AP63" i="57"/>
  <c r="AP10" i="57"/>
  <c r="AM80" i="57"/>
  <c r="AJ108" i="57"/>
  <c r="AT108" i="57" s="1"/>
  <c r="M109" i="59"/>
  <c r="AS15" i="57"/>
  <c r="AU22" i="57" a="1"/>
  <c r="AU22" i="57" s="1"/>
  <c r="AM27" i="57"/>
  <c r="AM43" i="57"/>
  <c r="AU79" i="57" a="1"/>
  <c r="AU79" i="57" s="1"/>
  <c r="AM84" i="57"/>
  <c r="AJ97" i="57"/>
  <c r="AT97" i="57" s="1"/>
  <c r="AU14" i="57" a="1"/>
  <c r="AU14" i="57" s="1"/>
  <c r="AM19" i="57"/>
  <c r="AP27" i="57"/>
  <c r="AU30" i="57" a="1"/>
  <c r="AU30" i="57" s="1"/>
  <c r="AP34" i="57"/>
  <c r="AJ35" i="57"/>
  <c r="AP43" i="57"/>
  <c r="AJ44" i="57"/>
  <c r="AT44" i="57" s="1"/>
  <c r="AJ67" i="57"/>
  <c r="AU70" i="57" a="1"/>
  <c r="AU70" i="57" s="1"/>
  <c r="AP75" i="57"/>
  <c r="AS84" i="57"/>
  <c r="AP92" i="57"/>
  <c r="AM101" i="57"/>
  <c r="AJ105" i="57"/>
  <c r="AT105" i="57" s="1"/>
  <c r="AJ12" i="57"/>
  <c r="AT12" i="57" s="1"/>
  <c r="AP19" i="57"/>
  <c r="AP31" i="57"/>
  <c r="AM52" i="57"/>
  <c r="AM56" i="57"/>
  <c r="AM67" i="57"/>
  <c r="AM76" i="57"/>
  <c r="AM81" i="57"/>
  <c r="AU108" i="57" a="1"/>
  <c r="AU108" i="57" s="1"/>
  <c r="AU27" i="57" a="1"/>
  <c r="AU27" i="57" s="1"/>
  <c r="AU55" i="57" a="1"/>
  <c r="AU55" i="57" s="1"/>
  <c r="AU62" i="57" a="1"/>
  <c r="AU62" i="57" s="1"/>
  <c r="AS19" i="57"/>
  <c r="AS21" i="57"/>
  <c r="AP23" i="57"/>
  <c r="AP52" i="57"/>
  <c r="AM60" i="57"/>
  <c r="AM94" i="57"/>
  <c r="AP97" i="57"/>
  <c r="AM98" i="57"/>
  <c r="AJ78" i="57"/>
  <c r="AP28" i="57"/>
  <c r="AP44" i="57"/>
  <c r="AM68" i="57"/>
  <c r="AU32" i="57" a="1"/>
  <c r="AU32" i="57" s="1"/>
  <c r="AM73" i="57"/>
  <c r="W81" i="57"/>
  <c r="AM25" i="57"/>
  <c r="AV28" i="57" a="1"/>
  <c r="AV28" i="57" s="1"/>
  <c r="BB28" i="57" s="1"/>
  <c r="AM41" i="57"/>
  <c r="AP45" i="57"/>
  <c r="AJ50" i="57"/>
  <c r="BA59" i="57"/>
  <c r="AM64" i="57"/>
  <c r="AM69" i="57"/>
  <c r="AP73" i="57"/>
  <c r="AP86" i="57"/>
  <c r="AV90" i="57" a="1"/>
  <c r="AV90" i="57" s="1"/>
  <c r="AM95" i="57"/>
  <c r="AU98" i="57" a="1"/>
  <c r="AU98" i="57" s="1"/>
  <c r="AM103" i="57"/>
  <c r="AP13" i="57"/>
  <c r="AU16" i="57" a="1"/>
  <c r="AU16" i="57" s="1"/>
  <c r="AM22" i="57"/>
  <c r="AP25" i="57"/>
  <c r="AP37" i="57"/>
  <c r="AP41" i="57"/>
  <c r="AV60" i="57" a="1"/>
  <c r="AV60" i="57" s="1"/>
  <c r="AM61" i="57"/>
  <c r="AP69" i="57"/>
  <c r="AM79" i="57"/>
  <c r="AJ88" i="57"/>
  <c r="AT88" i="57" s="1"/>
  <c r="AV106" i="57" a="1"/>
  <c r="AV106" i="57" s="1"/>
  <c r="AU21" i="57" a="1"/>
  <c r="AU21" i="57" s="1"/>
  <c r="AS42" i="57"/>
  <c r="V8" i="57"/>
  <c r="BB8" i="57" s="1"/>
  <c r="AJ10" i="57"/>
  <c r="AS18" i="57"/>
  <c r="AJ27" i="57"/>
  <c r="AP33" i="57"/>
  <c r="AJ43" i="57"/>
  <c r="AT43" i="57" s="1"/>
  <c r="AJ51" i="57"/>
  <c r="AT51" i="57" s="1"/>
  <c r="AU57" i="57" a="1"/>
  <c r="AU57" i="57" s="1"/>
  <c r="AJ80" i="57"/>
  <c r="AJ92" i="57"/>
  <c r="AJ96" i="57"/>
  <c r="AS51" i="57"/>
  <c r="AP70" i="57"/>
  <c r="AM96" i="57"/>
  <c r="AU99" i="57" a="1"/>
  <c r="AU99" i="57" s="1"/>
  <c r="BA99" i="57" s="1"/>
  <c r="AS100" i="57"/>
  <c r="AJ104" i="57"/>
  <c r="AS92" i="57"/>
  <c r="P20" i="31"/>
  <c r="S9" i="64" a="1"/>
  <c r="S9" i="64" s="1"/>
  <c r="T9" i="64"/>
  <c r="AM29" i="54"/>
  <c r="AL29" i="54" a="1"/>
  <c r="AL29" i="54" s="1"/>
  <c r="AM60" i="54"/>
  <c r="AL60" i="54" a="1"/>
  <c r="AL60" i="54" s="1"/>
  <c r="AM61" i="54"/>
  <c r="AL61" i="54" a="1"/>
  <c r="AL61" i="54" s="1"/>
  <c r="AL30" i="54" a="1"/>
  <c r="AL30" i="54" s="1"/>
  <c r="AM30" i="54"/>
  <c r="AL9" i="54" a="1"/>
  <c r="AL9" i="54" s="1"/>
  <c r="AM9" i="54"/>
  <c r="AM32" i="54"/>
  <c r="AL32" i="54" a="1"/>
  <c r="AL32" i="54" s="1"/>
  <c r="AM33" i="54"/>
  <c r="AL33" i="54" a="1"/>
  <c r="AL33" i="54" s="1"/>
  <c r="AM34" i="54"/>
  <c r="AL62" i="54" a="1"/>
  <c r="AL62" i="54" s="1"/>
  <c r="AM62" i="54"/>
  <c r="AM63" i="54"/>
  <c r="AM35" i="54"/>
  <c r="AL35" i="54" a="1"/>
  <c r="AL35" i="54" s="1"/>
  <c r="AM36" i="54"/>
  <c r="AL36" i="54" a="1"/>
  <c r="AL36" i="54" s="1"/>
  <c r="AL38" i="54" a="1"/>
  <c r="AL38" i="54" s="1"/>
  <c r="AM38" i="54"/>
  <c r="AM39" i="54"/>
  <c r="AL39" i="54" a="1"/>
  <c r="AL39" i="54" s="1"/>
  <c r="AL41" i="54" a="1"/>
  <c r="AL41" i="54" s="1"/>
  <c r="AM41" i="54"/>
  <c r="AM67" i="54"/>
  <c r="AL67" i="54" a="1"/>
  <c r="AL67" i="54" s="1"/>
  <c r="AM68" i="54"/>
  <c r="AL68" i="54" a="1"/>
  <c r="AL68" i="54" s="1"/>
  <c r="AL70" i="54" a="1"/>
  <c r="AL70" i="54" s="1"/>
  <c r="AM70" i="54"/>
  <c r="AM71" i="54"/>
  <c r="AL71" i="54" a="1"/>
  <c r="AL71" i="54" s="1"/>
  <c r="AL73" i="54" a="1"/>
  <c r="AL73" i="54" s="1"/>
  <c r="AM73" i="54"/>
  <c r="AM65" i="54"/>
  <c r="AL65" i="54" a="1"/>
  <c r="AL65" i="54" s="1"/>
  <c r="AM12" i="54"/>
  <c r="AL12" i="54" a="1"/>
  <c r="AL12" i="54" s="1"/>
  <c r="AM13" i="54"/>
  <c r="AL13" i="54" a="1"/>
  <c r="AL13" i="54" s="1"/>
  <c r="AM64" i="54"/>
  <c r="AL64" i="54" a="1"/>
  <c r="AL64" i="54" s="1"/>
  <c r="AM44" i="54"/>
  <c r="AL44" i="54" a="1"/>
  <c r="AL44" i="54" s="1"/>
  <c r="AM76" i="54"/>
  <c r="AL76" i="54" a="1"/>
  <c r="AL76" i="54" s="1"/>
  <c r="AM14" i="54"/>
  <c r="AL14" i="54" a="1"/>
  <c r="AL14" i="54" s="1"/>
  <c r="AM45" i="54"/>
  <c r="AL45" i="54" a="1"/>
  <c r="AL45" i="54" s="1"/>
  <c r="AM75" i="54"/>
  <c r="AL75" i="54" a="1"/>
  <c r="AL75" i="54" s="1"/>
  <c r="AM77" i="54"/>
  <c r="AL77" i="54" a="1"/>
  <c r="AL77" i="54" s="1"/>
  <c r="AM16" i="54"/>
  <c r="AL16" i="54" a="1"/>
  <c r="AL16" i="54" s="1"/>
  <c r="AM17" i="54"/>
  <c r="AL17" i="54" a="1"/>
  <c r="AL17" i="54" s="1"/>
  <c r="AM19" i="54"/>
  <c r="AL19" i="54" a="1"/>
  <c r="AL19" i="54" s="1"/>
  <c r="AM20" i="54"/>
  <c r="AL20" i="54" a="1"/>
  <c r="AL20" i="54" s="1"/>
  <c r="AL22" i="54" a="1"/>
  <c r="AL22" i="54" s="1"/>
  <c r="AM22" i="54"/>
  <c r="AM23" i="54"/>
  <c r="AL23" i="54" a="1"/>
  <c r="AL23" i="54" s="1"/>
  <c r="AL25" i="54" a="1"/>
  <c r="AL25" i="54" s="1"/>
  <c r="AM25" i="54"/>
  <c r="AM46" i="54"/>
  <c r="AL46" i="54" a="1"/>
  <c r="AL46" i="54" s="1"/>
  <c r="AM47" i="54"/>
  <c r="AL78" i="54" a="1"/>
  <c r="AL78" i="54" s="1"/>
  <c r="AM78" i="54"/>
  <c r="AM79" i="54"/>
  <c r="AM92" i="54"/>
  <c r="AL92" i="54" a="1"/>
  <c r="AL92" i="54" s="1"/>
  <c r="AM48" i="54"/>
  <c r="AL48" i="54" a="1"/>
  <c r="AL48" i="54" s="1"/>
  <c r="AM49" i="54"/>
  <c r="AL49" i="54" a="1"/>
  <c r="AL49" i="54" s="1"/>
  <c r="AM51" i="54"/>
  <c r="AL51" i="54" a="1"/>
  <c r="AL51" i="54" s="1"/>
  <c r="AM52" i="54"/>
  <c r="AL52" i="54" a="1"/>
  <c r="AL52" i="54" s="1"/>
  <c r="AL54" i="54" a="1"/>
  <c r="AL54" i="54" s="1"/>
  <c r="AM54" i="54"/>
  <c r="AM55" i="54"/>
  <c r="AL55" i="54" a="1"/>
  <c r="AL55" i="54" s="1"/>
  <c r="AL57" i="54" a="1"/>
  <c r="AL57" i="54" s="1"/>
  <c r="AM57" i="54"/>
  <c r="AM80" i="54"/>
  <c r="AL80" i="54" a="1"/>
  <c r="AL80" i="54" s="1"/>
  <c r="AM81" i="54"/>
  <c r="AL81" i="54" a="1"/>
  <c r="AL81" i="54" s="1"/>
  <c r="AM83" i="54"/>
  <c r="AL83" i="54" a="1"/>
  <c r="AL83" i="54" s="1"/>
  <c r="AM84" i="54"/>
  <c r="AL84" i="54" a="1"/>
  <c r="AL84" i="54" s="1"/>
  <c r="AL86" i="54" a="1"/>
  <c r="AL86" i="54" s="1"/>
  <c r="AM86" i="54"/>
  <c r="AM87" i="54"/>
  <c r="AL87" i="54" a="1"/>
  <c r="AL87" i="54" s="1"/>
  <c r="AL89" i="54" a="1"/>
  <c r="AL89" i="54" s="1"/>
  <c r="AM89" i="54"/>
  <c r="AM90" i="54"/>
  <c r="AL90" i="54" a="1"/>
  <c r="AL90" i="54" s="1"/>
  <c r="AL91" i="54" a="1"/>
  <c r="AL91" i="54" s="1"/>
  <c r="AM91" i="54"/>
  <c r="AM93" i="54"/>
  <c r="AL93" i="54" a="1"/>
  <c r="AL93" i="54" s="1"/>
  <c r="AL94" i="54" a="1"/>
  <c r="AL94" i="54" s="1"/>
  <c r="AM94" i="54"/>
  <c r="AM95" i="54"/>
  <c r="AM108" i="54"/>
  <c r="AL108" i="54" a="1"/>
  <c r="AL108" i="54" s="1"/>
  <c r="AM28" i="54"/>
  <c r="AL28" i="54" a="1"/>
  <c r="AL28" i="54" s="1"/>
  <c r="AM96" i="54"/>
  <c r="AL96" i="54" a="1"/>
  <c r="AL96" i="54" s="1"/>
  <c r="AM97" i="54"/>
  <c r="AL97" i="54" a="1"/>
  <c r="AL97" i="54" s="1"/>
  <c r="AM99" i="54"/>
  <c r="AL99" i="54" a="1"/>
  <c r="AL99" i="54" s="1"/>
  <c r="AM100" i="54"/>
  <c r="AL100" i="54" a="1"/>
  <c r="AL100" i="54" s="1"/>
  <c r="AL102" i="54" a="1"/>
  <c r="AL102" i="54" s="1"/>
  <c r="AM102" i="54"/>
  <c r="AM103" i="54"/>
  <c r="AL103" i="54" a="1"/>
  <c r="AL103" i="54" s="1"/>
  <c r="AL105" i="54" a="1"/>
  <c r="AL105" i="54" s="1"/>
  <c r="AM105" i="54"/>
  <c r="AM106" i="54"/>
  <c r="AL106" i="54" a="1"/>
  <c r="AL106" i="54" s="1"/>
  <c r="AL107" i="54" a="1"/>
  <c r="AL107" i="54" s="1"/>
  <c r="AM107" i="54"/>
  <c r="AM59" i="54"/>
  <c r="AM43" i="54"/>
  <c r="AJ11" i="54"/>
  <c r="AL11" i="54" s="1" a="1"/>
  <c r="AL11" i="54" s="1"/>
  <c r="AJ27" i="54"/>
  <c r="AL27" i="54" s="1" a="1"/>
  <c r="AL27" i="54" s="1"/>
  <c r="AJ24" i="54"/>
  <c r="AL24" i="54" s="1" a="1"/>
  <c r="AL24" i="54" s="1"/>
  <c r="AJ40" i="54"/>
  <c r="AL40" i="54" s="1" a="1"/>
  <c r="AL40" i="54" s="1"/>
  <c r="AJ56" i="54"/>
  <c r="AL56" i="54" s="1" a="1"/>
  <c r="AL56" i="54" s="1"/>
  <c r="AJ72" i="54"/>
  <c r="AL72" i="54" s="1" a="1"/>
  <c r="AL72" i="54" s="1"/>
  <c r="AJ88" i="54"/>
  <c r="AL88" i="54" s="1" a="1"/>
  <c r="AL88" i="54" s="1"/>
  <c r="AJ104" i="54"/>
  <c r="AL104" i="54" s="1" a="1"/>
  <c r="AL104" i="54" s="1"/>
  <c r="AJ21" i="54"/>
  <c r="AL21" i="54" s="1" a="1"/>
  <c r="AL21" i="54" s="1"/>
  <c r="AJ37" i="54"/>
  <c r="AL37" i="54" s="1" a="1"/>
  <c r="AL37" i="54" s="1"/>
  <c r="AJ53" i="54"/>
  <c r="AL53" i="54" s="1" a="1"/>
  <c r="AL53" i="54" s="1"/>
  <c r="AJ69" i="54"/>
  <c r="AL69" i="54" s="1" a="1"/>
  <c r="AL69" i="54" s="1"/>
  <c r="AJ85" i="54"/>
  <c r="AL85" i="54" s="1" a="1"/>
  <c r="AL85" i="54" s="1"/>
  <c r="AJ101" i="54"/>
  <c r="AL101" i="54" s="1" a="1"/>
  <c r="AL101" i="54" s="1"/>
  <c r="AJ50" i="54"/>
  <c r="AL50" i="54" s="1" a="1"/>
  <c r="AL50" i="54" s="1"/>
  <c r="AJ66" i="54"/>
  <c r="AL66" i="54" s="1" a="1"/>
  <c r="AL66" i="54" s="1"/>
  <c r="AJ82" i="54"/>
  <c r="AL82" i="54" s="1" a="1"/>
  <c r="AL82" i="54" s="1"/>
  <c r="AJ98" i="54"/>
  <c r="AL98" i="54" s="1" a="1"/>
  <c r="AL98" i="54" s="1"/>
  <c r="V46" i="57" a="1"/>
  <c r="V46" i="57" s="1"/>
  <c r="V30" i="57" a="1"/>
  <c r="V30" i="57" s="1"/>
  <c r="AP49" i="57"/>
  <c r="AM92" i="57"/>
  <c r="AJ63" i="57"/>
  <c r="AT63" i="57" s="1"/>
  <c r="AS68" i="57"/>
  <c r="AP87" i="57"/>
  <c r="AM100" i="57"/>
  <c r="AS108" i="57"/>
  <c r="AJ71" i="57"/>
  <c r="AJ95" i="57"/>
  <c r="AJ15" i="57"/>
  <c r="AM12" i="57"/>
  <c r="AU26" i="57" a="1"/>
  <c r="AU26" i="57" s="1"/>
  <c r="AS32" i="57"/>
  <c r="AJ38" i="57"/>
  <c r="AT38" i="57" s="1"/>
  <c r="AJ40" i="57"/>
  <c r="AT40" i="57" s="1"/>
  <c r="AS50" i="57"/>
  <c r="V52" i="57" a="1"/>
  <c r="V52" i="57" s="1"/>
  <c r="W52" i="57" s="1"/>
  <c r="AV68" i="57" a="1"/>
  <c r="AV68" i="57" s="1"/>
  <c r="BB68" i="57" s="1"/>
  <c r="AV73" i="57" a="1"/>
  <c r="AV73" i="57" s="1"/>
  <c r="V79" i="57" a="1"/>
  <c r="V79" i="57" s="1"/>
  <c r="W79" i="57" s="1"/>
  <c r="AP79" i="57"/>
  <c r="AP82" i="57"/>
  <c r="AS83" i="57"/>
  <c r="AU84" i="57" a="1"/>
  <c r="AU84" i="57" s="1"/>
  <c r="AP106" i="57"/>
  <c r="AP90" i="57"/>
  <c r="AS38" i="57"/>
  <c r="AU39" i="57" a="1"/>
  <c r="AU39" i="57" s="1"/>
  <c r="AP42" i="57"/>
  <c r="AS11" i="57"/>
  <c r="AJ24" i="57"/>
  <c r="AM38" i="57"/>
  <c r="AM40" i="57"/>
  <c r="AS43" i="57"/>
  <c r="AJ48" i="57"/>
  <c r="AT48" i="57" s="1"/>
  <c r="AP55" i="57"/>
  <c r="AS56" i="57"/>
  <c r="AP59" i="57"/>
  <c r="AP71" i="57"/>
  <c r="W87" i="57"/>
  <c r="AM88" i="57"/>
  <c r="AP95" i="57"/>
  <c r="AP98" i="57"/>
  <c r="AS104" i="57"/>
  <c r="AP21" i="57"/>
  <c r="AM32" i="57"/>
  <c r="AU45" i="57" a="1"/>
  <c r="AU45" i="57" s="1"/>
  <c r="AM48" i="57"/>
  <c r="AP50" i="57"/>
  <c r="AJ60" i="57"/>
  <c r="AJ64" i="57"/>
  <c r="AT64" i="57" s="1"/>
  <c r="V71" i="57" a="1"/>
  <c r="V71" i="57" s="1"/>
  <c r="W71" i="57" s="1"/>
  <c r="AU71" i="57" a="1"/>
  <c r="AU71" i="57" s="1"/>
  <c r="AU92" i="57" a="1"/>
  <c r="AU92" i="57" s="1"/>
  <c r="AJ31" i="57"/>
  <c r="AT31" i="57" s="1"/>
  <c r="V29" i="57" a="1"/>
  <c r="V29" i="57" s="1"/>
  <c r="W29" i="57" s="1"/>
  <c r="AP40" i="57"/>
  <c r="AS46" i="57"/>
  <c r="AM58" i="57"/>
  <c r="AV59" i="57" a="1"/>
  <c r="AV59" i="57" s="1"/>
  <c r="BB59" i="57" s="1"/>
  <c r="AU61" i="57" a="1"/>
  <c r="AU61" i="57" s="1"/>
  <c r="AP74" i="57"/>
  <c r="AP77" i="57"/>
  <c r="AP88" i="57"/>
  <c r="AJ89" i="57"/>
  <c r="AT89" i="57" s="1"/>
  <c r="AS91" i="57"/>
  <c r="AU100" i="57" a="1"/>
  <c r="AU100" i="57" s="1"/>
  <c r="AS89" i="57"/>
  <c r="AM107" i="57"/>
  <c r="AJ23" i="57"/>
  <c r="AT23" i="57" s="1"/>
  <c r="AS13" i="57"/>
  <c r="AS23" i="57"/>
  <c r="AP32" i="57"/>
  <c r="AM51" i="57"/>
  <c r="AU15" i="57" a="1"/>
  <c r="AU15" i="57" s="1"/>
  <c r="AP18" i="57"/>
  <c r="AJ22" i="57"/>
  <c r="AT22" i="57" s="1"/>
  <c r="AP24" i="57"/>
  <c r="AJ28" i="57"/>
  <c r="AT28" i="57" s="1"/>
  <c r="AJ30" i="57"/>
  <c r="AT30" i="57" s="1"/>
  <c r="V38" i="57" a="1"/>
  <c r="V38" i="57" s="1"/>
  <c r="AJ70" i="57"/>
  <c r="AT70" i="57" s="1"/>
  <c r="AP80" i="57"/>
  <c r="AJ81" i="57"/>
  <c r="AT81" i="57" s="1"/>
  <c r="AM91" i="57"/>
  <c r="AP96" i="57"/>
  <c r="AP101" i="57"/>
  <c r="AP104" i="57"/>
  <c r="AS107" i="57"/>
  <c r="AS16" i="57"/>
  <c r="AM13" i="57"/>
  <c r="AS14" i="57"/>
  <c r="AM36" i="57"/>
  <c r="AV38" i="57" a="1"/>
  <c r="AV38" i="57" s="1"/>
  <c r="AJ41" i="57"/>
  <c r="AT41" i="57" s="1"/>
  <c r="AJ54" i="57"/>
  <c r="AP58" i="57"/>
  <c r="AP60" i="57"/>
  <c r="AJ62" i="57"/>
  <c r="AP64" i="57"/>
  <c r="AJ65" i="57"/>
  <c r="AJ68" i="57"/>
  <c r="AP72" i="57"/>
  <c r="AM75" i="57"/>
  <c r="AU83" i="57" a="1"/>
  <c r="AU83" i="57" s="1"/>
  <c r="AJ84" i="57"/>
  <c r="AM89" i="57"/>
  <c r="AS99" i="57"/>
  <c r="AP39" i="57"/>
  <c r="AJ14" i="57"/>
  <c r="AV27" i="57" a="1"/>
  <c r="AV27" i="57" s="1"/>
  <c r="AV53" i="57" a="1"/>
  <c r="AV53" i="57" s="1"/>
  <c r="AS57" i="57"/>
  <c r="AS90" i="57"/>
  <c r="BA91" i="57"/>
  <c r="AU93" i="57" a="1"/>
  <c r="AU93" i="57" s="1"/>
  <c r="AS97" i="57"/>
  <c r="AM99" i="57"/>
  <c r="AM105" i="57"/>
  <c r="AP15" i="57"/>
  <c r="AM18" i="57"/>
  <c r="AM14" i="57"/>
  <c r="AJ26" i="57"/>
  <c r="AJ33" i="57"/>
  <c r="AT33" i="57" s="1"/>
  <c r="BA38" i="57"/>
  <c r="AJ49" i="57"/>
  <c r="AT49" i="57" s="1"/>
  <c r="AM54" i="57"/>
  <c r="AV58" i="57" a="1"/>
  <c r="AV58" i="57" s="1"/>
  <c r="BB58" i="57" s="1"/>
  <c r="AM62" i="57"/>
  <c r="AS73" i="57"/>
  <c r="AJ76" i="57"/>
  <c r="AP78" i="57"/>
  <c r="AP89" i="57"/>
  <c r="V91" i="57" a="1"/>
  <c r="V91" i="57" s="1"/>
  <c r="AJ94" i="57"/>
  <c r="AT94" i="57" s="1"/>
  <c r="AP99" i="57"/>
  <c r="AU107" i="57" a="1"/>
  <c r="AU107" i="57" s="1"/>
  <c r="BA107" i="57" s="1"/>
  <c r="AS17" i="57"/>
  <c r="AP30" i="57"/>
  <c r="AJ52" i="57"/>
  <c r="AT52" i="57" s="1"/>
  <c r="AS60" i="57"/>
  <c r="AS106" i="57"/>
  <c r="AP14" i="57"/>
  <c r="AS26" i="57"/>
  <c r="W36" i="57"/>
  <c r="AS49" i="57"/>
  <c r="AJ79" i="57"/>
  <c r="AJ87" i="57"/>
  <c r="AS98" i="57"/>
  <c r="AJ100" i="57"/>
  <c r="AT100" i="57" s="1"/>
  <c r="AM102" i="57"/>
  <c r="W31" i="57"/>
  <c r="V15" i="57" a="1"/>
  <c r="V15" i="57" s="1"/>
  <c r="V34" i="57" a="1"/>
  <c r="V34" i="57" s="1"/>
  <c r="W34" i="57" s="1"/>
  <c r="W18" i="57"/>
  <c r="W24" i="57"/>
  <c r="V51" i="57" a="1"/>
  <c r="V51" i="57" s="1"/>
  <c r="V27" i="57" a="1"/>
  <c r="V27" i="57" s="1"/>
  <c r="V13" i="57" a="1"/>
  <c r="V13" i="57" s="1"/>
  <c r="V19" i="57" a="1"/>
  <c r="V19" i="57" s="1"/>
  <c r="V75" i="57" a="1"/>
  <c r="V75" i="57" s="1"/>
  <c r="W78" i="57"/>
  <c r="V12" i="57" a="1"/>
  <c r="V12" i="57" s="1"/>
  <c r="V43" i="57" a="1"/>
  <c r="V43" i="57" s="1"/>
  <c r="V10" i="57" a="1"/>
  <c r="V10" i="57" s="1"/>
  <c r="W10" i="57" s="1"/>
  <c r="V16" i="57" a="1"/>
  <c r="V16" i="57" s="1"/>
  <c r="W16" i="57" s="1"/>
  <c r="V22" i="57" a="1"/>
  <c r="V22" i="57" s="1"/>
  <c r="W25" i="57"/>
  <c r="V14" i="57" a="1"/>
  <c r="V14" i="57" s="1"/>
  <c r="V11" i="57" a="1"/>
  <c r="V11" i="57" s="1"/>
  <c r="W33" i="57"/>
  <c r="V26" i="57" a="1"/>
  <c r="V26" i="57" s="1"/>
  <c r="V17" i="57" a="1"/>
  <c r="V17" i="57" s="1"/>
  <c r="V20" i="57" a="1"/>
  <c r="V20" i="57" s="1"/>
  <c r="AU37" i="57" a="1"/>
  <c r="AU37" i="57" s="1"/>
  <c r="BA74" i="57"/>
  <c r="V74" i="57" a="1"/>
  <c r="V74" i="57" s="1"/>
  <c r="AV19" i="57" a="1"/>
  <c r="AV19" i="57" s="1"/>
  <c r="AU35" i="57" a="1"/>
  <c r="AU35" i="57" s="1"/>
  <c r="AS48" i="57"/>
  <c r="W67" i="57"/>
  <c r="AP67" i="57"/>
  <c r="AS36" i="57"/>
  <c r="AU81" i="57" a="1"/>
  <c r="AU81" i="57" s="1"/>
  <c r="AS10" i="57"/>
  <c r="AU23" i="57" a="1"/>
  <c r="AU23" i="57" s="1"/>
  <c r="W44" i="57"/>
  <c r="BA53" i="57"/>
  <c r="V72" i="57" a="1"/>
  <c r="V72" i="57" s="1"/>
  <c r="AU13" i="57" a="1"/>
  <c r="AU13" i="57" s="1"/>
  <c r="AS20" i="57"/>
  <c r="AV23" i="57" a="1"/>
  <c r="AV23" i="57" s="1"/>
  <c r="BB23" i="57" s="1"/>
  <c r="AU24" i="57" a="1"/>
  <c r="AU24" i="57" s="1"/>
  <c r="AM26" i="57"/>
  <c r="AS41" i="57"/>
  <c r="AM49" i="57"/>
  <c r="V50" i="57" a="1"/>
  <c r="V50" i="57" s="1"/>
  <c r="V53" i="57" a="1"/>
  <c r="V53" i="57" s="1"/>
  <c r="V77" i="57" a="1"/>
  <c r="V77" i="57" s="1"/>
  <c r="W77" i="57" s="1"/>
  <c r="AS35" i="57"/>
  <c r="AV16" i="57" a="1"/>
  <c r="AV16" i="57" s="1"/>
  <c r="V21" i="57" a="1"/>
  <c r="V21" i="57" s="1"/>
  <c r="AS22" i="57"/>
  <c r="AP26" i="57"/>
  <c r="AU31" i="57" a="1"/>
  <c r="AU31" i="57" s="1"/>
  <c r="AU44" i="57" a="1"/>
  <c r="AU44" i="57" s="1"/>
  <c r="AS44" i="57"/>
  <c r="V49" i="57" a="1"/>
  <c r="V49" i="57" s="1"/>
  <c r="AU65" i="57" a="1"/>
  <c r="AU65" i="57" s="1"/>
  <c r="AS65" i="57"/>
  <c r="AV29" i="57" a="1"/>
  <c r="AV29" i="57" s="1"/>
  <c r="AS31" i="57"/>
  <c r="AU34" i="57" a="1"/>
  <c r="AU34" i="57" s="1"/>
  <c r="AU18" i="57" a="1"/>
  <c r="AU18" i="57" s="1"/>
  <c r="V55" i="57" a="1"/>
  <c r="V55" i="57" s="1"/>
  <c r="V70" i="57" a="1"/>
  <c r="V70" i="57" s="1"/>
  <c r="AS85" i="57"/>
  <c r="AJ85" i="57"/>
  <c r="AU10" i="57" a="1"/>
  <c r="AU10" i="57" s="1"/>
  <c r="AS12" i="57"/>
  <c r="AJ16" i="57"/>
  <c r="AU20" i="57" a="1"/>
  <c r="AU20" i="57" s="1"/>
  <c r="AU25" i="57" a="1"/>
  <c r="AU25" i="57" s="1"/>
  <c r="AS29" i="57"/>
  <c r="AJ29" i="57"/>
  <c r="AT29" i="57" s="1"/>
  <c r="AS37" i="57"/>
  <c r="AJ37" i="57"/>
  <c r="AT37" i="57" s="1"/>
  <c r="AU50" i="57" a="1"/>
  <c r="AU50" i="57" s="1"/>
  <c r="W63" i="57"/>
  <c r="W68" i="57"/>
  <c r="W82" i="57"/>
  <c r="V48" i="57" a="1"/>
  <c r="V48" i="57" s="1"/>
  <c r="AV18" i="57" a="1"/>
  <c r="AV18" i="57" s="1"/>
  <c r="BB18" i="57" s="1"/>
  <c r="AS24" i="57"/>
  <c r="AV25" i="57" a="1"/>
  <c r="AV25" i="57" s="1"/>
  <c r="BB25" i="57" s="1"/>
  <c r="AS30" i="57"/>
  <c r="AS33" i="57"/>
  <c r="V41" i="57" a="1"/>
  <c r="V41" i="57" s="1"/>
  <c r="V42" i="57" a="1"/>
  <c r="V42" i="57" s="1"/>
  <c r="AS45" i="57"/>
  <c r="AJ45" i="57"/>
  <c r="AU49" i="57" a="1"/>
  <c r="AU49" i="57" s="1"/>
  <c r="BA73" i="57"/>
  <c r="V73" i="57" a="1"/>
  <c r="V73" i="57" s="1"/>
  <c r="W80" i="57"/>
  <c r="AJ32" i="57"/>
  <c r="V94" i="57" a="1"/>
  <c r="V94" i="57" s="1"/>
  <c r="BA94" i="57"/>
  <c r="AU33" i="57" a="1"/>
  <c r="AU33" i="57" s="1"/>
  <c r="AJ20" i="57"/>
  <c r="AT20" i="57" s="1"/>
  <c r="AP22" i="57"/>
  <c r="AS27" i="57"/>
  <c r="AS34" i="57"/>
  <c r="AM34" i="57"/>
  <c r="W40" i="57"/>
  <c r="AU42" i="57" a="1"/>
  <c r="AU42" i="57" s="1"/>
  <c r="AS58" i="57"/>
  <c r="AJ58" i="57"/>
  <c r="W66" i="57"/>
  <c r="AU80" i="57" a="1"/>
  <c r="AU80" i="57" s="1"/>
  <c r="V102" i="57" a="1"/>
  <c r="V102" i="57" s="1"/>
  <c r="W102" i="57" s="1"/>
  <c r="AU17" i="57" a="1"/>
  <c r="AU17" i="57" s="1"/>
  <c r="AP29" i="57"/>
  <c r="W37" i="57"/>
  <c r="AP54" i="57"/>
  <c r="V56" i="57" a="1"/>
  <c r="V56" i="57" s="1"/>
  <c r="AS61" i="57"/>
  <c r="AJ61" i="57"/>
  <c r="W76" i="57"/>
  <c r="V83" i="57" a="1"/>
  <c r="V83" i="57" s="1"/>
  <c r="AS93" i="57"/>
  <c r="AJ93" i="57"/>
  <c r="AJ21" i="57"/>
  <c r="AJ25" i="57"/>
  <c r="AT25" i="57" s="1"/>
  <c r="AS28" i="57"/>
  <c r="W39" i="57"/>
  <c r="AU41" i="57" a="1"/>
  <c r="AU41" i="57" s="1"/>
  <c r="AP46" i="57"/>
  <c r="V54" i="57" a="1"/>
  <c r="V54" i="57" s="1"/>
  <c r="W59" i="57"/>
  <c r="V64" i="57" a="1"/>
  <c r="V64" i="57" s="1"/>
  <c r="W64" i="57" s="1"/>
  <c r="BA64" i="57"/>
  <c r="AS101" i="57"/>
  <c r="AJ101" i="57"/>
  <c r="AU36" i="57" a="1"/>
  <c r="AU36" i="57" s="1"/>
  <c r="V35" i="57" a="1"/>
  <c r="V35" i="57" s="1"/>
  <c r="AV47" i="57" a="1"/>
  <c r="AV47" i="57" s="1"/>
  <c r="BB47" i="57" s="1"/>
  <c r="AS47" i="57"/>
  <c r="AS25" i="57"/>
  <c r="W32" i="57"/>
  <c r="AS39" i="57"/>
  <c r="V45" i="57" a="1"/>
  <c r="V45" i="57" s="1"/>
  <c r="AU52" i="57" a="1"/>
  <c r="AU52" i="57" s="1"/>
  <c r="AS52" i="57"/>
  <c r="AV64" i="57" a="1"/>
  <c r="AV64" i="57" s="1"/>
  <c r="W69" i="57"/>
  <c r="AS86" i="57"/>
  <c r="AP91" i="57"/>
  <c r="AP94" i="57"/>
  <c r="V96" i="57" a="1"/>
  <c r="V96" i="57" s="1"/>
  <c r="V100" i="57" a="1"/>
  <c r="V100" i="57" s="1"/>
  <c r="W107" i="57"/>
  <c r="AU66" i="57" a="1"/>
  <c r="AU66" i="57" s="1"/>
  <c r="AM86" i="57"/>
  <c r="V105" i="57" a="1"/>
  <c r="V105" i="57" s="1"/>
  <c r="W105" i="57" s="1"/>
  <c r="AU77" i="57" a="1"/>
  <c r="AU77" i="57" s="1"/>
  <c r="AU78" i="57" a="1"/>
  <c r="AU78" i="57" s="1"/>
  <c r="AU87" i="57" a="1"/>
  <c r="AU87" i="57" s="1"/>
  <c r="AM57" i="57"/>
  <c r="AU67" i="57" a="1"/>
  <c r="AU67" i="57" s="1"/>
  <c r="AV79" i="57" a="1"/>
  <c r="AV79" i="57" s="1"/>
  <c r="BA90" i="57"/>
  <c r="AU105" i="57" a="1"/>
  <c r="AU105" i="57" s="1"/>
  <c r="AS105" i="57"/>
  <c r="AP56" i="57"/>
  <c r="AU69" i="57" a="1"/>
  <c r="AU69" i="57" s="1"/>
  <c r="AU75" i="57" a="1"/>
  <c r="AU75" i="57" s="1"/>
  <c r="AU76" i="57" a="1"/>
  <c r="AU76" i="57" s="1"/>
  <c r="W86" i="57"/>
  <c r="AS88" i="57"/>
  <c r="V90" i="57" a="1"/>
  <c r="V90" i="57" s="1"/>
  <c r="AV94" i="57" a="1"/>
  <c r="AV94" i="57" s="1"/>
  <c r="AS63" i="57"/>
  <c r="AU86" i="57" a="1"/>
  <c r="AU86" i="57" s="1"/>
  <c r="V97" i="57" a="1"/>
  <c r="V97" i="57" s="1"/>
  <c r="W97" i="57" s="1"/>
  <c r="W99" i="57"/>
  <c r="BA103" i="57"/>
  <c r="V103" i="57" a="1"/>
  <c r="V103" i="57" s="1"/>
  <c r="AS64" i="57"/>
  <c r="AS80" i="57"/>
  <c r="AS82" i="57"/>
  <c r="W85" i="57"/>
  <c r="V89" i="57" a="1"/>
  <c r="V89" i="57" s="1"/>
  <c r="W93" i="57"/>
  <c r="AU97" i="57" a="1"/>
  <c r="AU97" i="57" s="1"/>
  <c r="V101" i="57" a="1"/>
  <c r="V101" i="57" s="1"/>
  <c r="BA106" i="57"/>
  <c r="V106" i="57" a="1"/>
  <c r="V106" i="57" s="1"/>
  <c r="AM42" i="57"/>
  <c r="AM50" i="57"/>
  <c r="AU56" i="57" a="1"/>
  <c r="AU56" i="57" s="1"/>
  <c r="V60" i="57" a="1"/>
  <c r="V60" i="57" s="1"/>
  <c r="V61" i="57" a="1"/>
  <c r="V61" i="57" s="1"/>
  <c r="AP61" i="57"/>
  <c r="AS66" i="57"/>
  <c r="AJ66" i="57"/>
  <c r="AS79" i="57"/>
  <c r="AS96" i="57"/>
  <c r="AS77" i="57"/>
  <c r="AJ77" i="57"/>
  <c r="AS81" i="57"/>
  <c r="AP84" i="57"/>
  <c r="AS87" i="57"/>
  <c r="V95" i="57" a="1"/>
  <c r="V95" i="57" s="1"/>
  <c r="V108" i="57" a="1"/>
  <c r="V108" i="57" s="1"/>
  <c r="AS53" i="57"/>
  <c r="AS69" i="57"/>
  <c r="BA88" i="57"/>
  <c r="W88" i="57"/>
  <c r="AU89" i="57" a="1"/>
  <c r="AU89" i="57" s="1"/>
  <c r="AJ91" i="57"/>
  <c r="AT91" i="57" s="1"/>
  <c r="AS72" i="57"/>
  <c r="AS74" i="57"/>
  <c r="AJ75" i="57"/>
  <c r="AS78" i="57"/>
  <c r="AP83" i="57"/>
  <c r="W84" i="57"/>
  <c r="V104" i="57" a="1"/>
  <c r="V104" i="57" s="1"/>
  <c r="AS70" i="57"/>
  <c r="AS71" i="57"/>
  <c r="V98" i="57" a="1"/>
  <c r="V98" i="57" s="1"/>
  <c r="AS55" i="57"/>
  <c r="AV88" i="57" a="1"/>
  <c r="AV88" i="57" s="1"/>
  <c r="W92" i="57"/>
  <c r="AP102" i="57"/>
  <c r="AS54" i="57"/>
  <c r="AS62" i="57"/>
  <c r="AJ74" i="57"/>
  <c r="AJ82" i="57"/>
  <c r="AJ90" i="57"/>
  <c r="AS94" i="57"/>
  <c r="AJ98" i="57"/>
  <c r="AS102" i="57"/>
  <c r="AJ106" i="57"/>
  <c r="AT106" i="57" s="1"/>
  <c r="AP107" i="57"/>
  <c r="AJ55" i="57"/>
  <c r="AS59" i="57"/>
  <c r="AS67" i="57"/>
  <c r="AS75" i="57"/>
  <c r="AJ103" i="57"/>
  <c r="AU102" i="57" a="1"/>
  <c r="AU102" i="57" s="1"/>
  <c r="AU96" i="57" a="1"/>
  <c r="AU96" i="57" s="1"/>
  <c r="AU104" i="57" a="1"/>
  <c r="AU104" i="57" s="1"/>
  <c r="AV104" i="57" a="1"/>
  <c r="AV104" i="57" s="1"/>
  <c r="AD13" i="59"/>
  <c r="AC14" i="59" a="1"/>
  <c r="AC14" i="59" s="1"/>
  <c r="Z15" i="59"/>
  <c r="AD21" i="59"/>
  <c r="AC22" i="59" a="1"/>
  <c r="AC22" i="59" s="1"/>
  <c r="Z23" i="59"/>
  <c r="AD29" i="59"/>
  <c r="AC30" i="59" a="1"/>
  <c r="AC30" i="59" s="1"/>
  <c r="AD37" i="59"/>
  <c r="AC38" i="59" a="1"/>
  <c r="AC38" i="59" s="1"/>
  <c r="AD45" i="59"/>
  <c r="AC46" i="59" a="1"/>
  <c r="AC46" i="59" s="1"/>
  <c r="AD53" i="59"/>
  <c r="AC54" i="59" a="1"/>
  <c r="AC54" i="59" s="1"/>
  <c r="AD61" i="59"/>
  <c r="AC62" i="59" a="1"/>
  <c r="AC62" i="59" s="1"/>
  <c r="AD69" i="59"/>
  <c r="AC70" i="59" a="1"/>
  <c r="AC70" i="59" s="1"/>
  <c r="Z71" i="59"/>
  <c r="AD77" i="59"/>
  <c r="AC78" i="59" a="1"/>
  <c r="AC78" i="59" s="1"/>
  <c r="Z79" i="59"/>
  <c r="AD85" i="59"/>
  <c r="AC86" i="59" a="1"/>
  <c r="AC86" i="59" s="1"/>
  <c r="Z87" i="59"/>
  <c r="AD93" i="59"/>
  <c r="AC94" i="59" a="1"/>
  <c r="AC94" i="59" s="1"/>
  <c r="Z95" i="59"/>
  <c r="AD101" i="59"/>
  <c r="AC102" i="59" a="1"/>
  <c r="AC102" i="59" s="1"/>
  <c r="Z103" i="59"/>
  <c r="AD62" i="59"/>
  <c r="AD70" i="59"/>
  <c r="AD78" i="59"/>
  <c r="AD86" i="59"/>
  <c r="AD94" i="59"/>
  <c r="AD102" i="59"/>
  <c r="AD22" i="59"/>
  <c r="AD46" i="59"/>
  <c r="AC16" i="59" a="1"/>
  <c r="AC16" i="59" s="1"/>
  <c r="Z17" i="59"/>
  <c r="AC24" i="59" a="1"/>
  <c r="AC24" i="59" s="1"/>
  <c r="Z25" i="59"/>
  <c r="AC32" i="59" a="1"/>
  <c r="AC32" i="59" s="1"/>
  <c r="Z33" i="59"/>
  <c r="AD33" i="59" s="1"/>
  <c r="AC40" i="59" a="1"/>
  <c r="AC40" i="59" s="1"/>
  <c r="Z41" i="59"/>
  <c r="AC48" i="59" a="1"/>
  <c r="AC48" i="59" s="1"/>
  <c r="Z49" i="59"/>
  <c r="AD49" i="59" s="1"/>
  <c r="AC56" i="59" a="1"/>
  <c r="AC56" i="59" s="1"/>
  <c r="Z57" i="59"/>
  <c r="AC64" i="59" a="1"/>
  <c r="AC64" i="59" s="1"/>
  <c r="Z65" i="59"/>
  <c r="AC72" i="59" a="1"/>
  <c r="AC72" i="59" s="1"/>
  <c r="Z73" i="59"/>
  <c r="AC80" i="59" a="1"/>
  <c r="AC80" i="59" s="1"/>
  <c r="Z81" i="59"/>
  <c r="AC88" i="59" a="1"/>
  <c r="AC88" i="59" s="1"/>
  <c r="Z89" i="59"/>
  <c r="AC96" i="59" a="1"/>
  <c r="AC96" i="59" s="1"/>
  <c r="Z97" i="59"/>
  <c r="AC104" i="59" a="1"/>
  <c r="AC104" i="59" s="1"/>
  <c r="Z105" i="59"/>
  <c r="AD54" i="59"/>
  <c r="AD14" i="59"/>
  <c r="Z10" i="59"/>
  <c r="AC10" i="59" s="1" a="1"/>
  <c r="AC10" i="59" s="1"/>
  <c r="Z18" i="59"/>
  <c r="AC18" i="59" s="1" a="1"/>
  <c r="AC18" i="59" s="1"/>
  <c r="Z26" i="59"/>
  <c r="Z34" i="59"/>
  <c r="Z42" i="59"/>
  <c r="AC49" i="59" a="1"/>
  <c r="AC49" i="59" s="1"/>
  <c r="Z50" i="59"/>
  <c r="Z58" i="59"/>
  <c r="Z66" i="59"/>
  <c r="Z74" i="59"/>
  <c r="AD74" i="59" s="1"/>
  <c r="Z82" i="59"/>
  <c r="AD82" i="59" s="1"/>
  <c r="Z90" i="59"/>
  <c r="Z98" i="59"/>
  <c r="Z106" i="59"/>
  <c r="AD30" i="59"/>
  <c r="AD38" i="59"/>
  <c r="Z11" i="59"/>
  <c r="Z19" i="59"/>
  <c r="Z27" i="59"/>
  <c r="Z35" i="59"/>
  <c r="Z43" i="59"/>
  <c r="Z51" i="59"/>
  <c r="Z59" i="59"/>
  <c r="Z67" i="59"/>
  <c r="Z75" i="59"/>
  <c r="Z83" i="59"/>
  <c r="Z91" i="59"/>
  <c r="Z99" i="59"/>
  <c r="Z107" i="59"/>
  <c r="AD107" i="59" s="1"/>
  <c r="Z108" i="59"/>
  <c r="AC12" i="59" a="1"/>
  <c r="AC12" i="59" s="1"/>
  <c r="AC20" i="59" a="1"/>
  <c r="AC20" i="59" s="1"/>
  <c r="AC28" i="59" a="1"/>
  <c r="AC28" i="59" s="1"/>
  <c r="AC36" i="59" a="1"/>
  <c r="AC36" i="59" s="1"/>
  <c r="AC44" i="59" a="1"/>
  <c r="AC44" i="59" s="1"/>
  <c r="AC52" i="59" a="1"/>
  <c r="AC52" i="59" s="1"/>
  <c r="AC60" i="59" a="1"/>
  <c r="AC60" i="59" s="1"/>
  <c r="AC68" i="59" a="1"/>
  <c r="AC68" i="59" s="1"/>
  <c r="AC76" i="59" a="1"/>
  <c r="AC76" i="59" s="1"/>
  <c r="AC84" i="59" a="1"/>
  <c r="AC84" i="59" s="1"/>
  <c r="AC92" i="59" a="1"/>
  <c r="AC92" i="59" s="1"/>
  <c r="AC100" i="59" a="1"/>
  <c r="AC100" i="59" s="1"/>
  <c r="BB73" i="57" l="1"/>
  <c r="AW74" i="57"/>
  <c r="BA23" i="57"/>
  <c r="AW23" i="57"/>
  <c r="AZ23" i="57" s="1" a="1"/>
  <c r="AZ23" i="57" s="1"/>
  <c r="BA54" i="57"/>
  <c r="BA72" i="57"/>
  <c r="AV43" i="57" a="1"/>
  <c r="AV43" i="57" s="1"/>
  <c r="AW43" i="57" s="1"/>
  <c r="AY43" i="57" s="1" a="1"/>
  <c r="AY43" i="57" s="1"/>
  <c r="BA96" i="57"/>
  <c r="BA89" i="57"/>
  <c r="BA105" i="57"/>
  <c r="BA33" i="57"/>
  <c r="AV107" i="57" a="1"/>
  <c r="AV107" i="57" s="1"/>
  <c r="BB107" i="57" s="1"/>
  <c r="AW107" i="57"/>
  <c r="AZ107" i="57" s="1" a="1"/>
  <c r="AZ107" i="57" s="1"/>
  <c r="BA83" i="57"/>
  <c r="AV99" i="57" a="1"/>
  <c r="AV99" i="57" s="1"/>
  <c r="BB99" i="57" s="1"/>
  <c r="BA21" i="57"/>
  <c r="AW64" i="57"/>
  <c r="AZ64" i="57" s="1" a="1"/>
  <c r="AZ64" i="57" s="1"/>
  <c r="BA19" i="57"/>
  <c r="AW19" i="57"/>
  <c r="BA66" i="57"/>
  <c r="BA102" i="57"/>
  <c r="BB60" i="57"/>
  <c r="BA81" i="57"/>
  <c r="BA84" i="57"/>
  <c r="BA30" i="57"/>
  <c r="AV103" i="57" a="1"/>
  <c r="AV103" i="57" s="1"/>
  <c r="AW103" i="57"/>
  <c r="BA11" i="57"/>
  <c r="BA35" i="57"/>
  <c r="BA56" i="57"/>
  <c r="BA67" i="57"/>
  <c r="BA101" i="57"/>
  <c r="AV63" i="57" a="1"/>
  <c r="AV63" i="57" s="1"/>
  <c r="BB63" i="57" s="1"/>
  <c r="AW106" i="57"/>
  <c r="BA49" i="57"/>
  <c r="AV17" i="57" a="1"/>
  <c r="AV17" i="57" s="1"/>
  <c r="AW17" i="57"/>
  <c r="BA18" i="57"/>
  <c r="AW18" i="57"/>
  <c r="AZ18" i="57" s="1" a="1"/>
  <c r="AZ18" i="57" s="1"/>
  <c r="BA92" i="57"/>
  <c r="AW47" i="57"/>
  <c r="AZ47" i="57" s="1" a="1"/>
  <c r="AZ47" i="57" s="1"/>
  <c r="AW90" i="57"/>
  <c r="BA86" i="57"/>
  <c r="BA87" i="57"/>
  <c r="BA52" i="57"/>
  <c r="BA41" i="57"/>
  <c r="BA34" i="57"/>
  <c r="BA71" i="57"/>
  <c r="BA14" i="57"/>
  <c r="AW94" i="57"/>
  <c r="AV82" i="57" a="1"/>
  <c r="AV82" i="57" s="1"/>
  <c r="BB82" i="57" s="1"/>
  <c r="BA80" i="57"/>
  <c r="AV50" i="57" a="1"/>
  <c r="AV50" i="57" s="1"/>
  <c r="AW50" i="57" s="1"/>
  <c r="BA93" i="57"/>
  <c r="AV46" i="57" a="1"/>
  <c r="AV46" i="57" s="1"/>
  <c r="AW46" i="57" s="1"/>
  <c r="AY46" i="57" s="1" a="1"/>
  <c r="AY46" i="57" s="1"/>
  <c r="BA100" i="57"/>
  <c r="AW38" i="57"/>
  <c r="BA58" i="57"/>
  <c r="AW58" i="57"/>
  <c r="AZ58" i="57" s="1" a="1"/>
  <c r="AZ58" i="57" s="1"/>
  <c r="BA57" i="57"/>
  <c r="BA79" i="57"/>
  <c r="AW79" i="57"/>
  <c r="AZ79" i="57" s="1" a="1"/>
  <c r="AZ79" i="57" s="1"/>
  <c r="AW53" i="57"/>
  <c r="BA78" i="57"/>
  <c r="BA97" i="57"/>
  <c r="BA65" i="57"/>
  <c r="BA24" i="57"/>
  <c r="BA29" i="57"/>
  <c r="AW29" i="57"/>
  <c r="AZ29" i="57" s="1" a="1"/>
  <c r="AZ29" i="57" s="1"/>
  <c r="BA42" i="57"/>
  <c r="BA68" i="57"/>
  <c r="AW68" i="57"/>
  <c r="AZ68" i="57" s="1" a="1"/>
  <c r="AZ68" i="57" s="1"/>
  <c r="BA76" i="57"/>
  <c r="BA25" i="57"/>
  <c r="AW25" i="57"/>
  <c r="AZ25" i="57" s="1" a="1"/>
  <c r="AZ25" i="57" s="1"/>
  <c r="BA37" i="57"/>
  <c r="AV45" i="57" a="1"/>
  <c r="AV45" i="57" s="1"/>
  <c r="AW45" i="57" s="1"/>
  <c r="AV62" i="57" a="1"/>
  <c r="AV62" i="57" s="1"/>
  <c r="BB62" i="57" s="1"/>
  <c r="AW62" i="57"/>
  <c r="AZ62" i="57" s="1" a="1"/>
  <c r="AZ62" i="57" s="1"/>
  <c r="BA22" i="57"/>
  <c r="BA95" i="57"/>
  <c r="AV85" i="57" a="1"/>
  <c r="AV85" i="57" s="1"/>
  <c r="BB85" i="57" s="1"/>
  <c r="BA28" i="57"/>
  <c r="AW28" i="57"/>
  <c r="AZ28" i="57" s="1" a="1"/>
  <c r="AZ28" i="57" s="1"/>
  <c r="BA75" i="57"/>
  <c r="BA20" i="57"/>
  <c r="BA44" i="57"/>
  <c r="BA13" i="57"/>
  <c r="BA16" i="57"/>
  <c r="AW16" i="57"/>
  <c r="AZ16" i="57" s="1" a="1"/>
  <c r="AZ16" i="57" s="1"/>
  <c r="BA55" i="57"/>
  <c r="BA70" i="57"/>
  <c r="AV48" i="57" a="1"/>
  <c r="AV48" i="57" s="1"/>
  <c r="AW48" i="57" s="1"/>
  <c r="AY48" i="57" s="1" a="1"/>
  <c r="AY48" i="57" s="1"/>
  <c r="AV12" i="57" a="1"/>
  <c r="AV12" i="57" s="1"/>
  <c r="AW12" i="57"/>
  <c r="BA69" i="57"/>
  <c r="BA36" i="57"/>
  <c r="BA31" i="57"/>
  <c r="BA61" i="57"/>
  <c r="BA27" i="57"/>
  <c r="AW27" i="57"/>
  <c r="BA60" i="57"/>
  <c r="AW60" i="57"/>
  <c r="AV91" i="57" a="1"/>
  <c r="AV91" i="57" s="1"/>
  <c r="AW91" i="57" s="1"/>
  <c r="AY91" i="57" s="1" a="1"/>
  <c r="AY91" i="57" s="1"/>
  <c r="BA39" i="57"/>
  <c r="BA26" i="57"/>
  <c r="BA32" i="57"/>
  <c r="AV108" i="57" a="1"/>
  <c r="AV108" i="57" s="1"/>
  <c r="AW108" i="57" s="1"/>
  <c r="AY108" i="57" s="1" a="1"/>
  <c r="AY108" i="57" s="1"/>
  <c r="BA40" i="57"/>
  <c r="AW73" i="57"/>
  <c r="AY73" i="57" s="1" a="1"/>
  <c r="AY73" i="57" s="1"/>
  <c r="AW59" i="57"/>
  <c r="AZ59" i="57" s="1" a="1"/>
  <c r="AZ59" i="57" s="1"/>
  <c r="BA77" i="57"/>
  <c r="BA104" i="57"/>
  <c r="AW104" i="57"/>
  <c r="BA10" i="57"/>
  <c r="AW10" i="57"/>
  <c r="AZ10" i="57" s="1" a="1"/>
  <c r="AZ10" i="57" s="1"/>
  <c r="BA15" i="57"/>
  <c r="BA98" i="57"/>
  <c r="AW88" i="57"/>
  <c r="AZ88" i="57" s="1" a="1"/>
  <c r="AZ88" i="57" s="1"/>
  <c r="AV51" i="57" a="1"/>
  <c r="AV51" i="57" s="1"/>
  <c r="BB51" i="57" s="1"/>
  <c r="BA85" i="57"/>
  <c r="BA48" i="57"/>
  <c r="AV55" i="57" a="1"/>
  <c r="AV55" i="57" s="1"/>
  <c r="AW55" i="57" s="1"/>
  <c r="AV41" i="57" a="1"/>
  <c r="AV41" i="57" s="1"/>
  <c r="AW41" i="57" s="1"/>
  <c r="AY41" i="57" s="1" a="1"/>
  <c r="AY41" i="57" s="1"/>
  <c r="AY23" i="57" a="1"/>
  <c r="AY23" i="57" s="1"/>
  <c r="AT85" i="57"/>
  <c r="AT32" i="57"/>
  <c r="AT77" i="57"/>
  <c r="AT55" i="57"/>
  <c r="AT82" i="57"/>
  <c r="AT102" i="57"/>
  <c r="AV57" i="57" a="1"/>
  <c r="AV57" i="57" s="1"/>
  <c r="AW57" i="57" s="1"/>
  <c r="AT104" i="57"/>
  <c r="AT62" i="57"/>
  <c r="AT18" i="57"/>
  <c r="AT15" i="57"/>
  <c r="AT107" i="57"/>
  <c r="AT10" i="57"/>
  <c r="AV11" i="57" a="1"/>
  <c r="AV11" i="57" s="1"/>
  <c r="BB11" i="57" s="1"/>
  <c r="AT24" i="57"/>
  <c r="AT74" i="57"/>
  <c r="AY74" i="57" s="1" a="1"/>
  <c r="AY74" i="57" s="1"/>
  <c r="BA82" i="57"/>
  <c r="AV10" i="57" a="1"/>
  <c r="AV10" i="57" s="1"/>
  <c r="BB10" i="57" s="1"/>
  <c r="AT96" i="57"/>
  <c r="AT92" i="57"/>
  <c r="AT35" i="57"/>
  <c r="AT16" i="57"/>
  <c r="AT61" i="57"/>
  <c r="AT84" i="57"/>
  <c r="AT99" i="57"/>
  <c r="AT27" i="57"/>
  <c r="AT66" i="57"/>
  <c r="AT54" i="57"/>
  <c r="AT76" i="57"/>
  <c r="BA63" i="57"/>
  <c r="AY106" i="57" a="1"/>
  <c r="AY106" i="57" s="1"/>
  <c r="AT103" i="57"/>
  <c r="AT68" i="57"/>
  <c r="AY68" i="57" s="1" a="1"/>
  <c r="AY68" i="57" s="1"/>
  <c r="AT19" i="57"/>
  <c r="AY19" i="57" s="1" a="1"/>
  <c r="AY19" i="57" s="1"/>
  <c r="AT58" i="57"/>
  <c r="BA51" i="57"/>
  <c r="BA43" i="57"/>
  <c r="BA12" i="57"/>
  <c r="AT95" i="57"/>
  <c r="AT45" i="57"/>
  <c r="AT60" i="57"/>
  <c r="AY60" i="57" s="1" a="1"/>
  <c r="AY60" i="57" s="1"/>
  <c r="AT83" i="57"/>
  <c r="AT11" i="57"/>
  <c r="AT50" i="57"/>
  <c r="AT65" i="57"/>
  <c r="AV24" i="57" a="1"/>
  <c r="AV24" i="57" s="1"/>
  <c r="BB24" i="57" s="1"/>
  <c r="BB12" i="57"/>
  <c r="AT14" i="57"/>
  <c r="AT87" i="57"/>
  <c r="AT13" i="57"/>
  <c r="AT75" i="57"/>
  <c r="AT42" i="57"/>
  <c r="BB29" i="57"/>
  <c r="AT67" i="57"/>
  <c r="AT80" i="57"/>
  <c r="AT56" i="57"/>
  <c r="AT79" i="57"/>
  <c r="AY79" i="57" s="1" a="1"/>
  <c r="AY79" i="57" s="1"/>
  <c r="AT101" i="57"/>
  <c r="AT98" i="57"/>
  <c r="AT34" i="57"/>
  <c r="AT78" i="57"/>
  <c r="AT21" i="57"/>
  <c r="BA108" i="57"/>
  <c r="AV101" i="57" a="1"/>
  <c r="AV101" i="57" s="1"/>
  <c r="BB101" i="57" s="1"/>
  <c r="AT71" i="57"/>
  <c r="AT93" i="57"/>
  <c r="AT90" i="57"/>
  <c r="AY90" i="57" s="1" a="1"/>
  <c r="AY90" i="57" s="1"/>
  <c r="AT26" i="57"/>
  <c r="BC79" i="57"/>
  <c r="AY12" i="57" a="1"/>
  <c r="AY12" i="57" s="1"/>
  <c r="BA46" i="57"/>
  <c r="AV72" i="57" a="1"/>
  <c r="AV72" i="57" s="1"/>
  <c r="AW72" i="57" s="1"/>
  <c r="AV67" i="57" a="1"/>
  <c r="AV67" i="57" s="1"/>
  <c r="BB67" i="57" s="1"/>
  <c r="BA45" i="57"/>
  <c r="AY17" i="57" a="1"/>
  <c r="AY17" i="57" s="1"/>
  <c r="AV14" i="57" a="1"/>
  <c r="AV14" i="57" s="1"/>
  <c r="BB14" i="57" s="1"/>
  <c r="AV96" i="57" a="1"/>
  <c r="AV96" i="57" s="1"/>
  <c r="BB96" i="57" s="1"/>
  <c r="AV97" i="57" a="1"/>
  <c r="AV97" i="57" s="1"/>
  <c r="BB97" i="57" s="1"/>
  <c r="AV102" i="57" a="1"/>
  <c r="AV102" i="57" s="1"/>
  <c r="BB102" i="57" s="1"/>
  <c r="AV66" i="57" a="1"/>
  <c r="AV66" i="57" s="1"/>
  <c r="BB66" i="57" s="1"/>
  <c r="AV13" i="57" a="1"/>
  <c r="AV13" i="57" s="1"/>
  <c r="BB13" i="57" s="1"/>
  <c r="AV34" i="57" a="1"/>
  <c r="AV34" i="57" s="1"/>
  <c r="BB34" i="57" s="1"/>
  <c r="AV54" i="57" a="1"/>
  <c r="AV54" i="57" s="1"/>
  <c r="BB54" i="57" s="1"/>
  <c r="AV61" i="57" a="1"/>
  <c r="AV61" i="57" s="1"/>
  <c r="BB61" i="57" s="1"/>
  <c r="AV95" i="57" a="1"/>
  <c r="AV95" i="57" s="1"/>
  <c r="BB95" i="57" s="1"/>
  <c r="AV52" i="57" a="1"/>
  <c r="AV52" i="57" s="1"/>
  <c r="BB52" i="57" s="1"/>
  <c r="AV83" i="57" a="1"/>
  <c r="AV83" i="57" s="1"/>
  <c r="BB83" i="57" s="1"/>
  <c r="AV69" i="57" a="1"/>
  <c r="AV69" i="57" s="1"/>
  <c r="BB69" i="57" s="1"/>
  <c r="AY64" i="57" a="1"/>
  <c r="AY64" i="57" s="1"/>
  <c r="AV65" i="57" a="1"/>
  <c r="AV65" i="57" s="1"/>
  <c r="BB65" i="57" s="1"/>
  <c r="AV33" i="57" a="1"/>
  <c r="AV33" i="57" s="1"/>
  <c r="BB33" i="57" s="1"/>
  <c r="AV70" i="57" a="1"/>
  <c r="AV70" i="57" s="1"/>
  <c r="AW70" i="57" s="1"/>
  <c r="AV36" i="57" a="1"/>
  <c r="AV36" i="57" s="1"/>
  <c r="BB36" i="57" s="1"/>
  <c r="AV75" i="57" a="1"/>
  <c r="AV75" i="57" s="1"/>
  <c r="BB75" i="57" s="1"/>
  <c r="BB17" i="57"/>
  <c r="AY59" i="57" a="1"/>
  <c r="AY59" i="57" s="1"/>
  <c r="AV40" i="57" a="1"/>
  <c r="AV40" i="57" s="1"/>
  <c r="BB40" i="57" s="1"/>
  <c r="AV86" i="57" a="1"/>
  <c r="AV86" i="57" s="1"/>
  <c r="BB86" i="57" s="1"/>
  <c r="AV100" i="57" a="1"/>
  <c r="AV100" i="57" s="1"/>
  <c r="BB100" i="57" s="1"/>
  <c r="AY104" i="57" a="1"/>
  <c r="AY104" i="57" s="1"/>
  <c r="AV44" i="57" a="1"/>
  <c r="AV44" i="57" s="1"/>
  <c r="BB44" i="57" s="1"/>
  <c r="AV30" i="57" a="1"/>
  <c r="AV30" i="57" s="1"/>
  <c r="BB30" i="57" s="1"/>
  <c r="AV92" i="57" a="1"/>
  <c r="AV92" i="57" s="1"/>
  <c r="BB92" i="57" s="1"/>
  <c r="AV71" i="57" a="1"/>
  <c r="AV71" i="57" s="1"/>
  <c r="BB71" i="57" s="1"/>
  <c r="AY53" i="57" a="1"/>
  <c r="AY53" i="57" s="1"/>
  <c r="AV105" i="57" a="1"/>
  <c r="AV105" i="57" s="1"/>
  <c r="BB105" i="57" s="1"/>
  <c r="AV49" i="57" a="1"/>
  <c r="AV49" i="57" s="1"/>
  <c r="BB49" i="57" s="1"/>
  <c r="AV81" i="57" a="1"/>
  <c r="AV81" i="57" s="1"/>
  <c r="BB81" i="57" s="1"/>
  <c r="AY38" i="57" a="1"/>
  <c r="AY38" i="57" s="1"/>
  <c r="BC28" i="57"/>
  <c r="AY28" i="57" a="1"/>
  <c r="AY28" i="57" s="1"/>
  <c r="AV84" i="57" a="1"/>
  <c r="AV84" i="57" s="1"/>
  <c r="BB84" i="57" s="1"/>
  <c r="AV56" i="57" a="1"/>
  <c r="AV56" i="57" s="1"/>
  <c r="AW56" i="57" s="1"/>
  <c r="AV42" i="57" a="1"/>
  <c r="AV42" i="57" s="1"/>
  <c r="BB42" i="57" s="1"/>
  <c r="AY16" i="57" a="1"/>
  <c r="AY16" i="57" s="1"/>
  <c r="AY62" i="57" a="1"/>
  <c r="AY62" i="57" s="1"/>
  <c r="AV37" i="57" a="1"/>
  <c r="AV37" i="57" s="1"/>
  <c r="BB37" i="57" s="1"/>
  <c r="AV76" i="57" a="1"/>
  <c r="AV76" i="57" s="1"/>
  <c r="BB76" i="57" s="1"/>
  <c r="AY18" i="57" a="1"/>
  <c r="AY18" i="57" s="1"/>
  <c r="AV87" i="57" a="1"/>
  <c r="AV87" i="57" s="1"/>
  <c r="BB87" i="57" s="1"/>
  <c r="AV98" i="57" a="1"/>
  <c r="AV98" i="57" s="1"/>
  <c r="BB98" i="57" s="1"/>
  <c r="AV32" i="57" a="1"/>
  <c r="AV32" i="57" s="1"/>
  <c r="BB32" i="57" s="1"/>
  <c r="AV39" i="57" a="1"/>
  <c r="AV39" i="57" s="1"/>
  <c r="BB39" i="57" s="1"/>
  <c r="AV15" i="57" a="1"/>
  <c r="AV15" i="57" s="1"/>
  <c r="BB15" i="57" s="1"/>
  <c r="AV35" i="57" a="1"/>
  <c r="AV35" i="57" s="1"/>
  <c r="BB35" i="57" s="1"/>
  <c r="AY94" i="57" a="1"/>
  <c r="AY94" i="57" s="1"/>
  <c r="AV78" i="57" a="1"/>
  <c r="AV78" i="57" s="1"/>
  <c r="BB78" i="57" s="1"/>
  <c r="AV93" i="57" a="1"/>
  <c r="AV93" i="57" s="1"/>
  <c r="BB93" i="57" s="1"/>
  <c r="AV26" i="57" a="1"/>
  <c r="AV26" i="57" s="1"/>
  <c r="BB26" i="57" s="1"/>
  <c r="AV89" i="57" a="1"/>
  <c r="AV89" i="57" s="1"/>
  <c r="BB89" i="57" s="1"/>
  <c r="BB108" i="57"/>
  <c r="AV77" i="57" a="1"/>
  <c r="AV77" i="57" s="1"/>
  <c r="BB77" i="57" s="1"/>
  <c r="AY47" i="57" a="1"/>
  <c r="AY47" i="57" s="1"/>
  <c r="AV80" i="57" a="1"/>
  <c r="AV80" i="57" s="1"/>
  <c r="BB80" i="57" s="1"/>
  <c r="AV31" i="57" a="1"/>
  <c r="AV31" i="57" s="1"/>
  <c r="BB31" i="57" s="1"/>
  <c r="AV22" i="57" a="1"/>
  <c r="AV22" i="57" s="1"/>
  <c r="BB22" i="57" s="1"/>
  <c r="AV21" i="57" a="1"/>
  <c r="AV21" i="57" s="1"/>
  <c r="BB21" i="57" s="1"/>
  <c r="AV20" i="57" a="1"/>
  <c r="AV20" i="57" s="1"/>
  <c r="BB20" i="57" s="1"/>
  <c r="AC82" i="59" a="1"/>
  <c r="AC82" i="59" s="1"/>
  <c r="AC51" i="59" a="1"/>
  <c r="AC51" i="59" s="1"/>
  <c r="AD51" i="59"/>
  <c r="AC73" i="59" a="1"/>
  <c r="AC73" i="59" s="1"/>
  <c r="AD73" i="59"/>
  <c r="AC87" i="59" a="1"/>
  <c r="AC87" i="59" s="1"/>
  <c r="AD87" i="59"/>
  <c r="AC90" i="59" a="1"/>
  <c r="AC90" i="59" s="1"/>
  <c r="AD90" i="59"/>
  <c r="AC34" i="59" a="1"/>
  <c r="AC34" i="59" s="1"/>
  <c r="AD34" i="59"/>
  <c r="AC65" i="59" a="1"/>
  <c r="AC65" i="59" s="1"/>
  <c r="AD65" i="59"/>
  <c r="AD18" i="59"/>
  <c r="AC50" i="59" a="1"/>
  <c r="AC50" i="59" s="1"/>
  <c r="AD50" i="59"/>
  <c r="AC42" i="59" a="1"/>
  <c r="AC42" i="59" s="1"/>
  <c r="AD42" i="59"/>
  <c r="AC26" i="59" a="1"/>
  <c r="AC26" i="59" s="1"/>
  <c r="AD26" i="59"/>
  <c r="AD10" i="59"/>
  <c r="AC79" i="59" a="1"/>
  <c r="AC79" i="59" s="1"/>
  <c r="AD79" i="59"/>
  <c r="AC23" i="59" a="1"/>
  <c r="AC23" i="59" s="1"/>
  <c r="AD23" i="59"/>
  <c r="AC35" i="59" a="1"/>
  <c r="AC35" i="59" s="1"/>
  <c r="AD35" i="59"/>
  <c r="AC97" i="59" a="1"/>
  <c r="AC97" i="59" s="1"/>
  <c r="AD97" i="59"/>
  <c r="AC43" i="59" a="1"/>
  <c r="AC43" i="59" s="1"/>
  <c r="AD43" i="59"/>
  <c r="AC27" i="59" a="1"/>
  <c r="AC27" i="59" s="1"/>
  <c r="AD27" i="59"/>
  <c r="AC19" i="59" a="1"/>
  <c r="AC19" i="59" s="1"/>
  <c r="AD19" i="59"/>
  <c r="AC107" i="59" a="1"/>
  <c r="AC107" i="59" s="1"/>
  <c r="AC71" i="59" a="1"/>
  <c r="AC71" i="59" s="1"/>
  <c r="AD71" i="59"/>
  <c r="AC15" i="59" a="1"/>
  <c r="AC15" i="59" s="1"/>
  <c r="AD15" i="59"/>
  <c r="AC59" i="59" a="1"/>
  <c r="AC59" i="59" s="1"/>
  <c r="AD59" i="59"/>
  <c r="AC57" i="59" a="1"/>
  <c r="AC57" i="59" s="1"/>
  <c r="AD57" i="59"/>
  <c r="AC108" i="59" a="1"/>
  <c r="AC108" i="59" s="1"/>
  <c r="AD108" i="59"/>
  <c r="AC11" i="59" a="1"/>
  <c r="AC11" i="59" s="1"/>
  <c r="AD11" i="59"/>
  <c r="AC99" i="59" a="1"/>
  <c r="AC99" i="59" s="1"/>
  <c r="AD99" i="59"/>
  <c r="AC106" i="59" a="1"/>
  <c r="AC106" i="59" s="1"/>
  <c r="AD106" i="59"/>
  <c r="AC105" i="59" a="1"/>
  <c r="AC105" i="59" s="1"/>
  <c r="AD105" i="59"/>
  <c r="AC41" i="59" a="1"/>
  <c r="AC41" i="59" s="1"/>
  <c r="AD41" i="59"/>
  <c r="AC91" i="59" a="1"/>
  <c r="AC91" i="59" s="1"/>
  <c r="AD91" i="59"/>
  <c r="AC98" i="59" a="1"/>
  <c r="AC98" i="59" s="1"/>
  <c r="AD98" i="59"/>
  <c r="AC83" i="59" a="1"/>
  <c r="AC83" i="59" s="1"/>
  <c r="AD83" i="59"/>
  <c r="AC74" i="59" a="1"/>
  <c r="AC74" i="59" s="1"/>
  <c r="AC66" i="59" a="1"/>
  <c r="AC66" i="59" s="1"/>
  <c r="AD66" i="59"/>
  <c r="AC95" i="59" a="1"/>
  <c r="AC95" i="59" s="1"/>
  <c r="AD95" i="59"/>
  <c r="AC103" i="59" a="1"/>
  <c r="AC103" i="59" s="1"/>
  <c r="AD103" i="59"/>
  <c r="AC75" i="59" a="1"/>
  <c r="AC75" i="59" s="1"/>
  <c r="AD75" i="59"/>
  <c r="AC89" i="59" a="1"/>
  <c r="AC89" i="59" s="1"/>
  <c r="AD89" i="59"/>
  <c r="AC25" i="59" a="1"/>
  <c r="AC25" i="59" s="1"/>
  <c r="AD25" i="59"/>
  <c r="AC67" i="59" a="1"/>
  <c r="AC67" i="59" s="1"/>
  <c r="AD67" i="59"/>
  <c r="AC58" i="59" a="1"/>
  <c r="AC58" i="59" s="1"/>
  <c r="AD58" i="59"/>
  <c r="AC81" i="59" a="1"/>
  <c r="AC81" i="59" s="1"/>
  <c r="AD81" i="59"/>
  <c r="AC17" i="59" a="1"/>
  <c r="AC17" i="59" s="1"/>
  <c r="AD17" i="59"/>
  <c r="K11" i="63"/>
  <c r="B16" i="48"/>
  <c r="E16" i="48" s="1"/>
  <c r="BB72" i="57"/>
  <c r="W30" i="57"/>
  <c r="AM98" i="54"/>
  <c r="N25" i="65"/>
  <c r="Z8" i="59"/>
  <c r="AD8" i="59" s="1"/>
  <c r="AC8" i="59" a="1"/>
  <c r="AC8" i="59" s="1"/>
  <c r="BB90" i="57"/>
  <c r="BC88" i="57"/>
  <c r="BB46" i="57"/>
  <c r="BB70" i="57"/>
  <c r="BB74" i="57"/>
  <c r="BB106" i="57"/>
  <c r="BB91" i="57"/>
  <c r="BB103" i="57"/>
  <c r="BB43" i="57"/>
  <c r="W8" i="57"/>
  <c r="K13" i="63"/>
  <c r="L13" i="63" s="1"/>
  <c r="AJ109" i="54"/>
  <c r="O8" i="48" s="1"/>
  <c r="AM88" i="54"/>
  <c r="AM40" i="54"/>
  <c r="AM24" i="54"/>
  <c r="AA109" i="59"/>
  <c r="BB53" i="57"/>
  <c r="W95" i="57"/>
  <c r="BB50" i="57"/>
  <c r="BC64" i="57"/>
  <c r="AC33" i="59" a="1"/>
  <c r="AC33" i="59" s="1"/>
  <c r="J8" i="31"/>
  <c r="AD9" i="59"/>
  <c r="BA62" i="57"/>
  <c r="BB27" i="57"/>
  <c r="BC58" i="57"/>
  <c r="W48" i="57"/>
  <c r="AM11" i="54"/>
  <c r="AM82" i="54"/>
  <c r="AM50" i="54"/>
  <c r="AM21" i="54"/>
  <c r="AM72" i="54"/>
  <c r="AM56" i="54"/>
  <c r="AM37" i="54"/>
  <c r="AM104" i="54"/>
  <c r="AM85" i="54"/>
  <c r="AM69" i="54"/>
  <c r="AM53" i="54"/>
  <c r="AM101" i="54"/>
  <c r="AM66" i="54"/>
  <c r="AM27" i="54"/>
  <c r="BA17" i="57"/>
  <c r="BB38" i="57"/>
  <c r="W45" i="57"/>
  <c r="W14" i="57"/>
  <c r="BB88" i="57"/>
  <c r="W101" i="57"/>
  <c r="W53" i="57"/>
  <c r="W103" i="57"/>
  <c r="V109" i="57"/>
  <c r="AU109" i="57"/>
  <c r="W26" i="57"/>
  <c r="W46" i="57"/>
  <c r="BB104" i="57"/>
  <c r="W91" i="57"/>
  <c r="W75" i="57"/>
  <c r="BB19" i="57"/>
  <c r="BC68" i="57"/>
  <c r="W38" i="57"/>
  <c r="BC38" i="57" s="1"/>
  <c r="BC59" i="57"/>
  <c r="W104" i="57"/>
  <c r="BC47" i="57"/>
  <c r="BB94" i="57"/>
  <c r="W55" i="57"/>
  <c r="W50" i="57"/>
  <c r="BB79" i="57"/>
  <c r="BA50" i="57"/>
  <c r="W21" i="57"/>
  <c r="W54" i="57"/>
  <c r="W83" i="57"/>
  <c r="W43" i="57"/>
  <c r="W19" i="57"/>
  <c r="BC19" i="57" s="1"/>
  <c r="W98" i="57"/>
  <c r="W90" i="57"/>
  <c r="W100" i="57"/>
  <c r="W35" i="57"/>
  <c r="W72" i="57"/>
  <c r="W20" i="57"/>
  <c r="W12" i="57"/>
  <c r="W27" i="57"/>
  <c r="W15" i="57"/>
  <c r="W106" i="57"/>
  <c r="W73" i="57"/>
  <c r="W42" i="57"/>
  <c r="W60" i="57"/>
  <c r="BB56" i="57"/>
  <c r="BC29" i="57"/>
  <c r="W61" i="57"/>
  <c r="W51" i="57"/>
  <c r="W108" i="57"/>
  <c r="W89" i="57"/>
  <c r="W96" i="57"/>
  <c r="BB64" i="57"/>
  <c r="W56" i="57"/>
  <c r="BB41" i="57"/>
  <c r="W49" i="57"/>
  <c r="W70" i="57"/>
  <c r="W13" i="57"/>
  <c r="BC23" i="57"/>
  <c r="W41" i="57"/>
  <c r="W22" i="57"/>
  <c r="W94" i="57"/>
  <c r="BC94" i="57" s="1"/>
  <c r="W74" i="57"/>
  <c r="AZ74" i="57" s="1" a="1"/>
  <c r="AZ74" i="57" s="1"/>
  <c r="W17" i="57"/>
  <c r="W11" i="57"/>
  <c r="BB16" i="57"/>
  <c r="BC16" i="57" l="1"/>
  <c r="BB55" i="57"/>
  <c r="BC107" i="57"/>
  <c r="AY88" i="57" a="1"/>
  <c r="AY88" i="57" s="1"/>
  <c r="AY25" i="57" a="1"/>
  <c r="AY25" i="57" s="1"/>
  <c r="AY58" i="57" a="1"/>
  <c r="AY58" i="57" s="1"/>
  <c r="BC103" i="57"/>
  <c r="BB45" i="57"/>
  <c r="BB48" i="57"/>
  <c r="BC18" i="57"/>
  <c r="BC25" i="57"/>
  <c r="AY103" i="57" a="1"/>
  <c r="AY103" i="57" s="1"/>
  <c r="AY107" i="57" a="1"/>
  <c r="AY107" i="57" s="1"/>
  <c r="BC48" i="57"/>
  <c r="AW99" i="57"/>
  <c r="AZ99" i="57" s="1" a="1"/>
  <c r="AZ99" i="57" s="1"/>
  <c r="AW61" i="57"/>
  <c r="AY61" i="57" s="1" a="1"/>
  <c r="AY61" i="57" s="1"/>
  <c r="AW85" i="57"/>
  <c r="AY50" i="57" a="1"/>
  <c r="AY50" i="57" s="1"/>
  <c r="AZ56" i="57" a="1"/>
  <c r="AZ56" i="57" s="1"/>
  <c r="AZ108" i="57" a="1"/>
  <c r="AZ108" i="57" s="1"/>
  <c r="AW78" i="57"/>
  <c r="AY29" i="57" a="1"/>
  <c r="AY29" i="57" s="1"/>
  <c r="AW63" i="57"/>
  <c r="BC41" i="57"/>
  <c r="BC10" i="57"/>
  <c r="AW67" i="57"/>
  <c r="AZ57" i="57" a="1"/>
  <c r="AZ57" i="57" s="1"/>
  <c r="BC57" i="57"/>
  <c r="AZ70" i="57" a="1"/>
  <c r="AZ70" i="57" s="1"/>
  <c r="AY70" i="57" a="1"/>
  <c r="AY70" i="57" s="1"/>
  <c r="AZ72" i="57" a="1"/>
  <c r="AZ72" i="57" s="1"/>
  <c r="AY72" i="57" a="1"/>
  <c r="AY72" i="57" s="1"/>
  <c r="AZ55" i="57" a="1"/>
  <c r="AZ55" i="57" s="1"/>
  <c r="AY55" i="57" a="1"/>
  <c r="AY55" i="57" s="1"/>
  <c r="AZ45" i="57" a="1"/>
  <c r="AZ45" i="57" s="1"/>
  <c r="AY45" i="57" a="1"/>
  <c r="AY45" i="57" s="1"/>
  <c r="AZ27" i="57" a="1"/>
  <c r="AZ27" i="57" s="1"/>
  <c r="AW95" i="57"/>
  <c r="AW42" i="57"/>
  <c r="AZ42" i="57" s="1" a="1"/>
  <c r="AZ42" i="57" s="1"/>
  <c r="AW82" i="57"/>
  <c r="AW33" i="57"/>
  <c r="AZ73" i="57" a="1"/>
  <c r="AZ73" i="57" s="1"/>
  <c r="AZ90" i="57" a="1"/>
  <c r="AZ90" i="57" s="1"/>
  <c r="AW102" i="57"/>
  <c r="AY102" i="57" s="1" a="1"/>
  <c r="AY102" i="57" s="1"/>
  <c r="AW40" i="57"/>
  <c r="AY40" i="57" s="1" a="1"/>
  <c r="AY40" i="57" s="1"/>
  <c r="AW22" i="57"/>
  <c r="AZ94" i="57" a="1"/>
  <c r="AZ94" i="57" s="1"/>
  <c r="AW105" i="57"/>
  <c r="AY56" i="57" a="1"/>
  <c r="AY56" i="57" s="1"/>
  <c r="AW51" i="57"/>
  <c r="BC51" i="57" s="1"/>
  <c r="AZ38" i="57" a="1"/>
  <c r="AZ38" i="57" s="1"/>
  <c r="AW14" i="57"/>
  <c r="AZ14" i="57" s="1" a="1"/>
  <c r="AZ14" i="57" s="1"/>
  <c r="AW92" i="57"/>
  <c r="AW66" i="57"/>
  <c r="AW31" i="57"/>
  <c r="BC31" i="57" s="1"/>
  <c r="AW13" i="57"/>
  <c r="AZ13" i="57" s="1" a="1"/>
  <c r="AZ13" i="57" s="1"/>
  <c r="AW24" i="57"/>
  <c r="AY24" i="57" s="1" a="1"/>
  <c r="AY24" i="57" s="1"/>
  <c r="AW100" i="57"/>
  <c r="AW35" i="57"/>
  <c r="BC35" i="57" s="1"/>
  <c r="AW89" i="57"/>
  <c r="BC89" i="57" s="1"/>
  <c r="AW71" i="57"/>
  <c r="AY71" i="57" s="1" a="1"/>
  <c r="AY71" i="57" s="1"/>
  <c r="AZ19" i="57" a="1"/>
  <c r="AZ19" i="57" s="1"/>
  <c r="AW98" i="57"/>
  <c r="AW32" i="57"/>
  <c r="AW36" i="57"/>
  <c r="AW44" i="57"/>
  <c r="AW65" i="57"/>
  <c r="BC62" i="57"/>
  <c r="AW11" i="57"/>
  <c r="AZ11" i="57" s="1" a="1"/>
  <c r="AZ11" i="57" s="1"/>
  <c r="AW96" i="57"/>
  <c r="BC96" i="57" s="1"/>
  <c r="AY82" i="57" a="1"/>
  <c r="AY82" i="57" s="1"/>
  <c r="AW34" i="57"/>
  <c r="AY34" i="57" s="1" a="1"/>
  <c r="AY34" i="57" s="1"/>
  <c r="AZ17" i="57" a="1"/>
  <c r="AZ17" i="57" s="1"/>
  <c r="AW15" i="57"/>
  <c r="AZ15" i="57" s="1" a="1"/>
  <c r="AZ15" i="57" s="1"/>
  <c r="AW26" i="57"/>
  <c r="AZ26" i="57" s="1" a="1"/>
  <c r="AZ26" i="57" s="1"/>
  <c r="AW69" i="57"/>
  <c r="AW20" i="57"/>
  <c r="BC20" i="57" s="1"/>
  <c r="AW37" i="57"/>
  <c r="AW97" i="57"/>
  <c r="AZ46" i="57" a="1"/>
  <c r="AZ46" i="57" s="1"/>
  <c r="AZ103" i="57" a="1"/>
  <c r="AZ103" i="57" s="1"/>
  <c r="AW21" i="57"/>
  <c r="BC21" i="57" s="1"/>
  <c r="AZ43" i="57" a="1"/>
  <c r="AZ43" i="57" s="1"/>
  <c r="AZ41" i="57" a="1"/>
  <c r="AZ41" i="57" s="1"/>
  <c r="AW49" i="57"/>
  <c r="AW39" i="57"/>
  <c r="AZ12" i="57" a="1"/>
  <c r="AZ12" i="57" s="1"/>
  <c r="AW75" i="57"/>
  <c r="BC75" i="57" s="1"/>
  <c r="AW93" i="57"/>
  <c r="AW30" i="57"/>
  <c r="AW52" i="57"/>
  <c r="AZ106" i="57" a="1"/>
  <c r="AZ106" i="57" s="1"/>
  <c r="AZ104" i="57" a="1"/>
  <c r="AZ104" i="57" s="1"/>
  <c r="AZ91" i="57" a="1"/>
  <c r="AZ91" i="57" s="1"/>
  <c r="AZ48" i="57" a="1"/>
  <c r="AZ48" i="57" s="1"/>
  <c r="AW76" i="57"/>
  <c r="AZ53" i="57" a="1"/>
  <c r="AZ53" i="57" s="1"/>
  <c r="AZ50" i="57" a="1"/>
  <c r="AZ50" i="57" s="1"/>
  <c r="AW84" i="57"/>
  <c r="AW83" i="57"/>
  <c r="AW54" i="57"/>
  <c r="BC54" i="57" s="1"/>
  <c r="BC45" i="57"/>
  <c r="BC78" i="57"/>
  <c r="AY27" i="57" a="1"/>
  <c r="AY27" i="57" s="1"/>
  <c r="AY10" i="57" a="1"/>
  <c r="AY10" i="57" s="1"/>
  <c r="AW87" i="57"/>
  <c r="AW77" i="57"/>
  <c r="AZ60" i="57" a="1"/>
  <c r="AZ60" i="57" s="1"/>
  <c r="AW80" i="57"/>
  <c r="AW101" i="57"/>
  <c r="AZ101" i="57" s="1" a="1"/>
  <c r="AZ101" i="57" s="1"/>
  <c r="AW81" i="57"/>
  <c r="AW86" i="57"/>
  <c r="AZ86" i="57" s="1" a="1"/>
  <c r="AZ86" i="57" s="1"/>
  <c r="AY57" i="57" a="1"/>
  <c r="AY57" i="57" s="1"/>
  <c r="BB57" i="57"/>
  <c r="BB109" i="57" s="1"/>
  <c r="AV109" i="57"/>
  <c r="AD109" i="59"/>
  <c r="L8" i="48"/>
  <c r="AM109" i="54"/>
  <c r="BC8" i="57"/>
  <c r="L10" i="63"/>
  <c r="L11" i="63"/>
  <c r="BA109" i="57"/>
  <c r="W109" i="57"/>
  <c r="BC91" i="57"/>
  <c r="BC46" i="57"/>
  <c r="BC53" i="57"/>
  <c r="BC104" i="57"/>
  <c r="BC56" i="57"/>
  <c r="BC106" i="57"/>
  <c r="BC50" i="57"/>
  <c r="BC43" i="57"/>
  <c r="BC60" i="57"/>
  <c r="BC100" i="57"/>
  <c r="BC55" i="57"/>
  <c r="BC72" i="57"/>
  <c r="BC73" i="57"/>
  <c r="BC74" i="57"/>
  <c r="BC27" i="57"/>
  <c r="BC22" i="57"/>
  <c r="BC90" i="57"/>
  <c r="BC12" i="57"/>
  <c r="BC108" i="57"/>
  <c r="BC70" i="57"/>
  <c r="BC17" i="57"/>
  <c r="AZ61" i="57" l="1" a="1"/>
  <c r="AZ61" i="57" s="1"/>
  <c r="AY99" i="57" a="1"/>
  <c r="AY99" i="57" s="1"/>
  <c r="BC61" i="57"/>
  <c r="BC99" i="57"/>
  <c r="AZ67" i="57" a="1"/>
  <c r="AZ67" i="57" s="1"/>
  <c r="BC67" i="57"/>
  <c r="AZ63" i="57" a="1"/>
  <c r="AZ63" i="57" s="1"/>
  <c r="AY63" i="57" a="1"/>
  <c r="AY63" i="57" s="1"/>
  <c r="BC63" i="57"/>
  <c r="BC11" i="57"/>
  <c r="BC101" i="57"/>
  <c r="AY67" i="57" a="1"/>
  <c r="AY67" i="57" s="1"/>
  <c r="AZ78" i="57" a="1"/>
  <c r="AZ78" i="57" s="1"/>
  <c r="AY78" i="57" a="1"/>
  <c r="AY78" i="57" s="1"/>
  <c r="BC13" i="57"/>
  <c r="AY13" i="57" a="1"/>
  <c r="AY13" i="57" s="1"/>
  <c r="AZ85" i="57" a="1"/>
  <c r="AZ85" i="57" s="1"/>
  <c r="BC85" i="57"/>
  <c r="AY85" i="57" a="1"/>
  <c r="AY85" i="57" s="1"/>
  <c r="AZ36" i="57" a="1"/>
  <c r="AZ36" i="57" s="1"/>
  <c r="BC36" i="57"/>
  <c r="AY36" i="57" a="1"/>
  <c r="AY36" i="57" s="1"/>
  <c r="AZ95" i="57" a="1"/>
  <c r="AZ95" i="57" s="1"/>
  <c r="AY95" i="57" a="1"/>
  <c r="AY95" i="57" s="1"/>
  <c r="AZ98" i="57" a="1"/>
  <c r="AZ98" i="57" s="1"/>
  <c r="AY98" i="57" a="1"/>
  <c r="AY98" i="57" s="1"/>
  <c r="AZ52" i="57" a="1"/>
  <c r="AZ52" i="57" s="1"/>
  <c r="BC52" i="57"/>
  <c r="AY52" i="57" a="1"/>
  <c r="AY52" i="57" s="1"/>
  <c r="AZ105" i="57" a="1"/>
  <c r="AZ105" i="57" s="1"/>
  <c r="BC105" i="57"/>
  <c r="AY105" i="57" a="1"/>
  <c r="AY105" i="57" s="1"/>
  <c r="AY15" i="57" a="1"/>
  <c r="AY15" i="57" s="1"/>
  <c r="AZ54" i="57" a="1"/>
  <c r="AZ54" i="57" s="1"/>
  <c r="AY54" i="57" a="1"/>
  <c r="AY54" i="57" s="1"/>
  <c r="AZ75" i="57" a="1"/>
  <c r="AZ75" i="57" s="1"/>
  <c r="AY75" i="57" a="1"/>
  <c r="AY75" i="57" s="1"/>
  <c r="AZ71" i="57" a="1"/>
  <c r="AZ71" i="57" s="1"/>
  <c r="BC71" i="57"/>
  <c r="AZ22" i="57" a="1"/>
  <c r="AZ22" i="57" s="1"/>
  <c r="AY22" i="57" a="1"/>
  <c r="AY22" i="57" s="1"/>
  <c r="AZ30" i="57" a="1"/>
  <c r="AZ30" i="57" s="1"/>
  <c r="AY30" i="57" a="1"/>
  <c r="AY30" i="57" s="1"/>
  <c r="AZ39" i="57" a="1"/>
  <c r="AZ39" i="57" s="1"/>
  <c r="BC39" i="57"/>
  <c r="AY39" i="57" a="1"/>
  <c r="AY39" i="57" s="1"/>
  <c r="AZ89" i="57" a="1"/>
  <c r="AZ89" i="57" s="1"/>
  <c r="AY89" i="57" a="1"/>
  <c r="AY89" i="57" s="1"/>
  <c r="AZ40" i="57" a="1"/>
  <c r="AZ40" i="57" s="1"/>
  <c r="BC40" i="57"/>
  <c r="AZ32" i="57" a="1"/>
  <c r="AZ32" i="57" s="1"/>
  <c r="AY32" i="57" a="1"/>
  <c r="AY32" i="57" s="1"/>
  <c r="BC32" i="57"/>
  <c r="AZ84" i="57" a="1"/>
  <c r="AZ84" i="57" s="1"/>
  <c r="AY84" i="57" a="1"/>
  <c r="AY84" i="57" s="1"/>
  <c r="BC84" i="57"/>
  <c r="BC26" i="57"/>
  <c r="AZ49" i="57" a="1"/>
  <c r="AZ49" i="57" s="1"/>
  <c r="AY49" i="57" a="1"/>
  <c r="AY49" i="57" s="1"/>
  <c r="AZ34" i="57" a="1"/>
  <c r="AZ34" i="57" s="1"/>
  <c r="BC34" i="57"/>
  <c r="AZ35" i="57" a="1"/>
  <c r="AZ35" i="57" s="1"/>
  <c r="AY35" i="57" a="1"/>
  <c r="AY35" i="57" s="1"/>
  <c r="AZ102" i="57" a="1"/>
  <c r="AZ102" i="57" s="1"/>
  <c r="BC102" i="57"/>
  <c r="AZ20" i="57" a="1"/>
  <c r="AZ20" i="57" s="1"/>
  <c r="AY20" i="57" a="1"/>
  <c r="AY20" i="57" s="1"/>
  <c r="AZ100" i="57" a="1"/>
  <c r="AZ100" i="57" s="1"/>
  <c r="AY100" i="57" a="1"/>
  <c r="AY100" i="57" s="1"/>
  <c r="AZ37" i="57" a="1"/>
  <c r="AZ37" i="57" s="1"/>
  <c r="AY37" i="57" a="1"/>
  <c r="AY37" i="57" s="1"/>
  <c r="AZ93" i="57" a="1"/>
  <c r="AZ93" i="57" s="1"/>
  <c r="BC93" i="57"/>
  <c r="AY93" i="57" a="1"/>
  <c r="AY93" i="57" s="1"/>
  <c r="AY26" i="57" a="1"/>
  <c r="AY26" i="57" s="1"/>
  <c r="BC42" i="57"/>
  <c r="BC14" i="57"/>
  <c r="BC37" i="57"/>
  <c r="AZ81" i="57" a="1"/>
  <c r="AZ81" i="57" s="1"/>
  <c r="BC81" i="57"/>
  <c r="AY81" i="57" a="1"/>
  <c r="AY81" i="57" s="1"/>
  <c r="AZ76" i="57" a="1"/>
  <c r="AZ76" i="57" s="1"/>
  <c r="BC76" i="57"/>
  <c r="AY76" i="57" a="1"/>
  <c r="AY76" i="57" s="1"/>
  <c r="AY42" i="57" a="1"/>
  <c r="AY42" i="57" s="1"/>
  <c r="AY11" i="57" a="1"/>
  <c r="AY11" i="57" s="1"/>
  <c r="AZ24" i="57" a="1"/>
  <c r="AZ24" i="57" s="1"/>
  <c r="BC24" i="57"/>
  <c r="AZ44" i="57" a="1"/>
  <c r="AZ44" i="57" s="1"/>
  <c r="BC44" i="57"/>
  <c r="BC15" i="57"/>
  <c r="AZ83" i="57" a="1"/>
  <c r="AZ83" i="57" s="1"/>
  <c r="AY83" i="57" a="1"/>
  <c r="AY83" i="57" s="1"/>
  <c r="BC83" i="57"/>
  <c r="AY86" i="57" a="1"/>
  <c r="AY86" i="57" s="1"/>
  <c r="AZ96" i="57" a="1"/>
  <c r="AZ96" i="57" s="1"/>
  <c r="AY96" i="57" a="1"/>
  <c r="AY96" i="57" s="1"/>
  <c r="AY101" i="57" a="1"/>
  <c r="AY101" i="57" s="1"/>
  <c r="AZ97" i="57" a="1"/>
  <c r="AZ97" i="57" s="1"/>
  <c r="BC97" i="57"/>
  <c r="AY97" i="57" a="1"/>
  <c r="AY97" i="57" s="1"/>
  <c r="AZ87" i="57" a="1"/>
  <c r="AZ87" i="57" s="1"/>
  <c r="BC87" i="57"/>
  <c r="AZ69" i="57" a="1"/>
  <c r="AZ69" i="57" s="1"/>
  <c r="BC69" i="57"/>
  <c r="AY69" i="57" a="1"/>
  <c r="AY69" i="57" s="1"/>
  <c r="AZ80" i="57" a="1"/>
  <c r="AZ80" i="57" s="1"/>
  <c r="AY80" i="57" a="1"/>
  <c r="AY80" i="57" s="1"/>
  <c r="BC80" i="57"/>
  <c r="AZ21" i="57" a="1"/>
  <c r="AZ21" i="57" s="1"/>
  <c r="AY21" i="57" a="1"/>
  <c r="AY21" i="57" s="1"/>
  <c r="AZ31" i="57" a="1"/>
  <c r="AZ31" i="57" s="1"/>
  <c r="AY31" i="57" a="1"/>
  <c r="AY31" i="57" s="1"/>
  <c r="BC30" i="57"/>
  <c r="AY44" i="57" a="1"/>
  <c r="AY44" i="57" s="1"/>
  <c r="BC95" i="57"/>
  <c r="BC86" i="57"/>
  <c r="AZ66" i="57" a="1"/>
  <c r="AZ66" i="57" s="1"/>
  <c r="AY66" i="57" a="1"/>
  <c r="AY66" i="57" s="1"/>
  <c r="BC66" i="57"/>
  <c r="AZ33" i="57" a="1"/>
  <c r="AZ33" i="57" s="1"/>
  <c r="BC33" i="57"/>
  <c r="AY33" i="57" a="1"/>
  <c r="AY33" i="57" s="1"/>
  <c r="AZ51" i="57" a="1"/>
  <c r="AZ51" i="57" s="1"/>
  <c r="AY51" i="57" a="1"/>
  <c r="AY51" i="57" s="1"/>
  <c r="AY14" i="57" a="1"/>
  <c r="AY14" i="57" s="1"/>
  <c r="BC98" i="57"/>
  <c r="BC49" i="57"/>
  <c r="AZ77" i="57" a="1"/>
  <c r="AZ77" i="57" s="1"/>
  <c r="BC77" i="57"/>
  <c r="AY77" i="57" a="1"/>
  <c r="AY77" i="57" s="1"/>
  <c r="AY87" i="57" a="1"/>
  <c r="AY87" i="57" s="1"/>
  <c r="AZ65" i="57" a="1"/>
  <c r="AZ65" i="57" s="1"/>
  <c r="BC65" i="57"/>
  <c r="AY65" i="57" a="1"/>
  <c r="AY65" i="57" s="1"/>
  <c r="AZ92" i="57" a="1"/>
  <c r="AZ92" i="57" s="1"/>
  <c r="AY92" i="57" a="1"/>
  <c r="AY92" i="57" s="1"/>
  <c r="BC92" i="57"/>
  <c r="AZ82" i="57" a="1"/>
  <c r="AZ82" i="57" s="1"/>
  <c r="BC82" i="57"/>
  <c r="K8" i="31"/>
  <c r="AS108" i="55" l="1"/>
  <c r="AQ108" i="55"/>
  <c r="AP108" i="55"/>
  <c r="AR108" i="55" s="1"/>
  <c r="AN108" i="55"/>
  <c r="AM108" i="55"/>
  <c r="AK108" i="55"/>
  <c r="AJ108" i="55"/>
  <c r="AI108" i="55"/>
  <c r="AH108" i="55"/>
  <c r="AG108" i="55"/>
  <c r="AF108" i="55"/>
  <c r="AE108" i="55"/>
  <c r="AC108" i="55"/>
  <c r="AB108" i="55"/>
  <c r="AA108" i="55"/>
  <c r="Z108" i="55"/>
  <c r="V108" i="55" a="1"/>
  <c r="V108" i="55" s="1"/>
  <c r="W108" i="55" s="1" a="1"/>
  <c r="W108" i="55" s="1"/>
  <c r="T108" i="55"/>
  <c r="Q108" i="55"/>
  <c r="N108" i="55"/>
  <c r="AS107" i="55"/>
  <c r="AQ107" i="55"/>
  <c r="AP107" i="55"/>
  <c r="AR107" i="55" s="1"/>
  <c r="AN107" i="55"/>
  <c r="AM107" i="55"/>
  <c r="AK107" i="55"/>
  <c r="AJ107" i="55"/>
  <c r="AI107" i="55"/>
  <c r="AH107" i="55"/>
  <c r="AG107" i="55"/>
  <c r="AF107" i="55"/>
  <c r="AE107" i="55"/>
  <c r="AC107" i="55"/>
  <c r="AB107" i="55"/>
  <c r="AA107" i="55"/>
  <c r="Z107" i="55"/>
  <c r="V107" i="55" a="1"/>
  <c r="V107" i="55" s="1"/>
  <c r="T107" i="55"/>
  <c r="Q107" i="55"/>
  <c r="N107" i="55"/>
  <c r="AS106" i="55"/>
  <c r="AQ106" i="55"/>
  <c r="AP106" i="55"/>
  <c r="AN106" i="55"/>
  <c r="AM106" i="55"/>
  <c r="AO106" i="55" s="1"/>
  <c r="AK106" i="55"/>
  <c r="AJ106" i="55"/>
  <c r="AI106" i="55"/>
  <c r="AH106" i="55"/>
  <c r="AG106" i="55"/>
  <c r="AF106" i="55"/>
  <c r="AE106" i="55"/>
  <c r="AC106" i="55"/>
  <c r="AB106" i="55"/>
  <c r="AA106" i="55"/>
  <c r="Z106" i="55"/>
  <c r="V106" i="55" a="1"/>
  <c r="V106" i="55" s="1"/>
  <c r="T106" i="55"/>
  <c r="Q106" i="55"/>
  <c r="N106" i="55"/>
  <c r="AS105" i="55"/>
  <c r="AQ105" i="55"/>
  <c r="AP105" i="55"/>
  <c r="AN105" i="55"/>
  <c r="AM105" i="55"/>
  <c r="AK105" i="55"/>
  <c r="AJ105" i="55"/>
  <c r="AI105" i="55"/>
  <c r="AH105" i="55"/>
  <c r="AG105" i="55"/>
  <c r="AF105" i="55"/>
  <c r="AE105" i="55"/>
  <c r="AC105" i="55"/>
  <c r="AB105" i="55"/>
  <c r="AA105" i="55"/>
  <c r="Z105" i="55"/>
  <c r="V105" i="55" a="1"/>
  <c r="V105" i="55" s="1"/>
  <c r="T105" i="55"/>
  <c r="Q105" i="55"/>
  <c r="N105" i="55"/>
  <c r="AS104" i="55"/>
  <c r="AQ104" i="55"/>
  <c r="AP104" i="55"/>
  <c r="AN104" i="55"/>
  <c r="AM104" i="55"/>
  <c r="AK104" i="55"/>
  <c r="AJ104" i="55"/>
  <c r="AI104" i="55"/>
  <c r="AH104" i="55"/>
  <c r="AG104" i="55"/>
  <c r="AF104" i="55"/>
  <c r="AE104" i="55"/>
  <c r="AC104" i="55"/>
  <c r="AB104" i="55"/>
  <c r="AA104" i="55"/>
  <c r="Z104" i="55"/>
  <c r="V104" i="55" a="1"/>
  <c r="V104" i="55" s="1"/>
  <c r="T104" i="55"/>
  <c r="Q104" i="55"/>
  <c r="N104" i="55"/>
  <c r="AS103" i="55"/>
  <c r="AQ103" i="55"/>
  <c r="AP103" i="55"/>
  <c r="AN103" i="55"/>
  <c r="AM103" i="55"/>
  <c r="AK103" i="55"/>
  <c r="AJ103" i="55"/>
  <c r="AI103" i="55"/>
  <c r="AH103" i="55"/>
  <c r="AG103" i="55"/>
  <c r="AF103" i="55"/>
  <c r="AE103" i="55"/>
  <c r="AC103" i="55"/>
  <c r="AB103" i="55"/>
  <c r="AA103" i="55"/>
  <c r="Z103" i="55"/>
  <c r="V103" i="55" a="1"/>
  <c r="V103" i="55" s="1"/>
  <c r="T103" i="55"/>
  <c r="Q103" i="55"/>
  <c r="N103" i="55"/>
  <c r="AS102" i="55"/>
  <c r="AQ102" i="55"/>
  <c r="AP102" i="55"/>
  <c r="AN102" i="55"/>
  <c r="AO102" i="55" s="1"/>
  <c r="AM102" i="55"/>
  <c r="AK102" i="55"/>
  <c r="AJ102" i="55"/>
  <c r="AI102" i="55"/>
  <c r="AH102" i="55"/>
  <c r="AG102" i="55"/>
  <c r="AF102" i="55"/>
  <c r="AE102" i="55"/>
  <c r="AC102" i="55"/>
  <c r="AB102" i="55"/>
  <c r="AA102" i="55"/>
  <c r="Z102" i="55"/>
  <c r="V102" i="55" a="1"/>
  <c r="V102" i="55" s="1"/>
  <c r="T102" i="55"/>
  <c r="Q102" i="55"/>
  <c r="N102" i="55"/>
  <c r="AS101" i="55"/>
  <c r="AQ101" i="55"/>
  <c r="AP101" i="55"/>
  <c r="AN101" i="55"/>
  <c r="AM101" i="55"/>
  <c r="AK101" i="55"/>
  <c r="AJ101" i="55"/>
  <c r="AI101" i="55"/>
  <c r="AH101" i="55"/>
  <c r="AG101" i="55"/>
  <c r="AF101" i="55"/>
  <c r="AE101" i="55"/>
  <c r="AC101" i="55"/>
  <c r="AB101" i="55"/>
  <c r="AA101" i="55"/>
  <c r="Z101" i="55"/>
  <c r="V101" i="55" a="1"/>
  <c r="V101" i="55" s="1"/>
  <c r="T101" i="55"/>
  <c r="Q101" i="55"/>
  <c r="N101" i="55"/>
  <c r="AS100" i="55"/>
  <c r="AQ100" i="55"/>
  <c r="AP100" i="55"/>
  <c r="AN100" i="55"/>
  <c r="AM100" i="55"/>
  <c r="AK100" i="55"/>
  <c r="AJ100" i="55"/>
  <c r="AI100" i="55"/>
  <c r="AH100" i="55"/>
  <c r="AG100" i="55"/>
  <c r="AF100" i="55"/>
  <c r="AE100" i="55"/>
  <c r="AC100" i="55"/>
  <c r="AB100" i="55"/>
  <c r="AA100" i="55"/>
  <c r="Z100" i="55"/>
  <c r="V100" i="55" a="1"/>
  <c r="V100" i="55" s="1"/>
  <c r="T100" i="55"/>
  <c r="Q100" i="55"/>
  <c r="N100" i="55"/>
  <c r="AS99" i="55"/>
  <c r="AQ99" i="55"/>
  <c r="AP99" i="55"/>
  <c r="AN99" i="55"/>
  <c r="AM99" i="55"/>
  <c r="AK99" i="55"/>
  <c r="AJ99" i="55"/>
  <c r="AI99" i="55"/>
  <c r="AH99" i="55"/>
  <c r="AG99" i="55"/>
  <c r="AF99" i="55"/>
  <c r="AE99" i="55"/>
  <c r="AC99" i="55"/>
  <c r="AB99" i="55"/>
  <c r="AA99" i="55"/>
  <c r="Z99" i="55"/>
  <c r="V99" i="55" a="1"/>
  <c r="V99" i="55" s="1"/>
  <c r="T99" i="55"/>
  <c r="Q99" i="55"/>
  <c r="N99" i="55"/>
  <c r="AS98" i="55"/>
  <c r="AQ98" i="55"/>
  <c r="AP98" i="55"/>
  <c r="AO98" i="55"/>
  <c r="AN98" i="55"/>
  <c r="AM98" i="55"/>
  <c r="AK98" i="55"/>
  <c r="AJ98" i="55"/>
  <c r="AI98" i="55"/>
  <c r="AH98" i="55"/>
  <c r="AG98" i="55"/>
  <c r="AF98" i="55"/>
  <c r="AE98" i="55"/>
  <c r="AC98" i="55"/>
  <c r="AB98" i="55"/>
  <c r="AA98" i="55"/>
  <c r="Z98" i="55"/>
  <c r="V98" i="55" a="1"/>
  <c r="V98" i="55" s="1"/>
  <c r="T98" i="55"/>
  <c r="Q98" i="55"/>
  <c r="N98" i="55"/>
  <c r="AS97" i="55"/>
  <c r="AQ97" i="55"/>
  <c r="AP97" i="55"/>
  <c r="AN97" i="55"/>
  <c r="AM97" i="55"/>
  <c r="AK97" i="55"/>
  <c r="AJ97" i="55"/>
  <c r="AI97" i="55"/>
  <c r="AH97" i="55"/>
  <c r="AG97" i="55"/>
  <c r="AF97" i="55"/>
  <c r="AE97" i="55"/>
  <c r="AC97" i="55"/>
  <c r="AB97" i="55"/>
  <c r="AA97" i="55"/>
  <c r="Z97" i="55"/>
  <c r="V97" i="55" a="1"/>
  <c r="V97" i="55" s="1"/>
  <c r="T97" i="55"/>
  <c r="Q97" i="55"/>
  <c r="N97" i="55"/>
  <c r="AS96" i="55"/>
  <c r="AQ96" i="55"/>
  <c r="AP96" i="55"/>
  <c r="AN96" i="55"/>
  <c r="AM96" i="55"/>
  <c r="AK96" i="55"/>
  <c r="AJ96" i="55"/>
  <c r="AI96" i="55"/>
  <c r="AH96" i="55"/>
  <c r="AG96" i="55"/>
  <c r="AF96" i="55"/>
  <c r="AE96" i="55"/>
  <c r="AC96" i="55"/>
  <c r="AB96" i="55"/>
  <c r="AA96" i="55"/>
  <c r="Z96" i="55"/>
  <c r="V96" i="55" a="1"/>
  <c r="V96" i="55" s="1"/>
  <c r="W96" i="55" s="1" a="1"/>
  <c r="W96" i="55" s="1"/>
  <c r="T96" i="55"/>
  <c r="Q96" i="55"/>
  <c r="N96" i="55"/>
  <c r="AS95" i="55"/>
  <c r="AQ95" i="55"/>
  <c r="AP95" i="55"/>
  <c r="AN95" i="55"/>
  <c r="AM95" i="55"/>
  <c r="AK95" i="55"/>
  <c r="AJ95" i="55"/>
  <c r="AI95" i="55"/>
  <c r="AH95" i="55"/>
  <c r="AG95" i="55"/>
  <c r="AF95" i="55"/>
  <c r="AE95" i="55"/>
  <c r="AC95" i="55"/>
  <c r="AB95" i="55"/>
  <c r="AA95" i="55"/>
  <c r="Z95" i="55"/>
  <c r="V95" i="55" a="1"/>
  <c r="V95" i="55" s="1"/>
  <c r="T95" i="55"/>
  <c r="Q95" i="55"/>
  <c r="N95" i="55"/>
  <c r="AS94" i="55"/>
  <c r="AQ94" i="55"/>
  <c r="AP94" i="55"/>
  <c r="AN94" i="55"/>
  <c r="AM94" i="55"/>
  <c r="AK94" i="55"/>
  <c r="AJ94" i="55"/>
  <c r="AI94" i="55"/>
  <c r="AH94" i="55"/>
  <c r="AG94" i="55"/>
  <c r="AF94" i="55"/>
  <c r="AE94" i="55"/>
  <c r="AC94" i="55"/>
  <c r="AB94" i="55"/>
  <c r="AA94" i="55"/>
  <c r="Z94" i="55"/>
  <c r="V94" i="55" a="1"/>
  <c r="V94" i="55" s="1"/>
  <c r="T94" i="55"/>
  <c r="Q94" i="55"/>
  <c r="N94" i="55"/>
  <c r="AS93" i="55"/>
  <c r="AQ93" i="55"/>
  <c r="AP93" i="55"/>
  <c r="AN93" i="55"/>
  <c r="AM93" i="55"/>
  <c r="AK93" i="55"/>
  <c r="AJ93" i="55"/>
  <c r="AI93" i="55"/>
  <c r="AH93" i="55"/>
  <c r="AG93" i="55"/>
  <c r="AF93" i="55"/>
  <c r="AE93" i="55"/>
  <c r="AC93" i="55"/>
  <c r="AB93" i="55"/>
  <c r="AA93" i="55"/>
  <c r="Z93" i="55"/>
  <c r="V93" i="55" a="1"/>
  <c r="V93" i="55" s="1"/>
  <c r="T93" i="55"/>
  <c r="Q93" i="55"/>
  <c r="N93" i="55"/>
  <c r="AS92" i="55"/>
  <c r="AQ92" i="55"/>
  <c r="AP92" i="55"/>
  <c r="AR92" i="55" s="1"/>
  <c r="AN92" i="55"/>
  <c r="AM92" i="55"/>
  <c r="AK92" i="55"/>
  <c r="AJ92" i="55"/>
  <c r="AI92" i="55"/>
  <c r="AH92" i="55"/>
  <c r="AG92" i="55"/>
  <c r="AF92" i="55"/>
  <c r="AE92" i="55"/>
  <c r="AC92" i="55"/>
  <c r="AB92" i="55"/>
  <c r="AA92" i="55"/>
  <c r="Z92" i="55"/>
  <c r="V92" i="55" a="1"/>
  <c r="V92" i="55" s="1"/>
  <c r="T92" i="55"/>
  <c r="Q92" i="55"/>
  <c r="N92" i="55"/>
  <c r="AS91" i="55"/>
  <c r="AQ91" i="55"/>
  <c r="AP91" i="55"/>
  <c r="AN91" i="55"/>
  <c r="AM91" i="55"/>
  <c r="AK91" i="55"/>
  <c r="AJ91" i="55"/>
  <c r="AI91" i="55"/>
  <c r="AH91" i="55"/>
  <c r="AG91" i="55"/>
  <c r="AF91" i="55"/>
  <c r="AE91" i="55"/>
  <c r="AC91" i="55"/>
  <c r="AB91" i="55"/>
  <c r="AA91" i="55"/>
  <c r="Z91" i="55"/>
  <c r="V91" i="55" a="1"/>
  <c r="V91" i="55" s="1"/>
  <c r="T91" i="55"/>
  <c r="Q91" i="55"/>
  <c r="N91" i="55"/>
  <c r="AS90" i="55"/>
  <c r="AQ90" i="55"/>
  <c r="AP90" i="55"/>
  <c r="AN90" i="55"/>
  <c r="AM90" i="55"/>
  <c r="AO90" i="55" s="1"/>
  <c r="AK90" i="55"/>
  <c r="AJ90" i="55"/>
  <c r="AI90" i="55"/>
  <c r="AH90" i="55"/>
  <c r="AG90" i="55"/>
  <c r="AF90" i="55"/>
  <c r="AE90" i="55"/>
  <c r="AC90" i="55"/>
  <c r="AB90" i="55"/>
  <c r="AA90" i="55"/>
  <c r="Z90" i="55"/>
  <c r="V90" i="55" a="1"/>
  <c r="V90" i="55" s="1"/>
  <c r="W90" i="55" s="1" a="1"/>
  <c r="W90" i="55" s="1"/>
  <c r="T90" i="55"/>
  <c r="Q90" i="55"/>
  <c r="N90" i="55"/>
  <c r="AS89" i="55"/>
  <c r="AQ89" i="55"/>
  <c r="AP89" i="55"/>
  <c r="AN89" i="55"/>
  <c r="AM89" i="55"/>
  <c r="AK89" i="55"/>
  <c r="AJ89" i="55"/>
  <c r="AI89" i="55"/>
  <c r="AH89" i="55"/>
  <c r="AG89" i="55"/>
  <c r="AF89" i="55"/>
  <c r="AE89" i="55"/>
  <c r="AC89" i="55"/>
  <c r="AB89" i="55"/>
  <c r="AA89" i="55"/>
  <c r="Z89" i="55"/>
  <c r="V89" i="55" a="1"/>
  <c r="V89" i="55" s="1"/>
  <c r="T89" i="55"/>
  <c r="Q89" i="55"/>
  <c r="N89" i="55"/>
  <c r="AS88" i="55"/>
  <c r="AQ88" i="55"/>
  <c r="AP88" i="55"/>
  <c r="AN88" i="55"/>
  <c r="AM88" i="55"/>
  <c r="AK88" i="55"/>
  <c r="AJ88" i="55"/>
  <c r="AI88" i="55"/>
  <c r="AH88" i="55"/>
  <c r="AG88" i="55"/>
  <c r="AF88" i="55"/>
  <c r="AE88" i="55"/>
  <c r="AC88" i="55"/>
  <c r="AB88" i="55"/>
  <c r="AA88" i="55"/>
  <c r="Z88" i="55"/>
  <c r="W88" i="55" a="1"/>
  <c r="W88" i="55" s="1"/>
  <c r="X88" i="55" s="1"/>
  <c r="V88" i="55" a="1"/>
  <c r="V88" i="55" s="1"/>
  <c r="T88" i="55"/>
  <c r="Q88" i="55"/>
  <c r="N88" i="55"/>
  <c r="AS87" i="55"/>
  <c r="AQ87" i="55"/>
  <c r="AP87" i="55"/>
  <c r="AN87" i="55"/>
  <c r="AM87" i="55"/>
  <c r="AK87" i="55"/>
  <c r="AJ87" i="55"/>
  <c r="AI87" i="55"/>
  <c r="AH87" i="55"/>
  <c r="AG87" i="55"/>
  <c r="AF87" i="55"/>
  <c r="AE87" i="55"/>
  <c r="AC87" i="55"/>
  <c r="AB87" i="55"/>
  <c r="AA87" i="55"/>
  <c r="Z87" i="55"/>
  <c r="V87" i="55" a="1"/>
  <c r="V87" i="55" s="1"/>
  <c r="T87" i="55"/>
  <c r="Q87" i="55"/>
  <c r="N87" i="55"/>
  <c r="AS86" i="55"/>
  <c r="AQ86" i="55"/>
  <c r="AP86" i="55"/>
  <c r="AN86" i="55"/>
  <c r="AM86" i="55"/>
  <c r="AK86" i="55"/>
  <c r="AJ86" i="55"/>
  <c r="AI86" i="55"/>
  <c r="AH86" i="55"/>
  <c r="AG86" i="55"/>
  <c r="AF86" i="55"/>
  <c r="AE86" i="55"/>
  <c r="AC86" i="55"/>
  <c r="AB86" i="55"/>
  <c r="AA86" i="55"/>
  <c r="Z86" i="55"/>
  <c r="V86" i="55" a="1"/>
  <c r="V86" i="55" s="1"/>
  <c r="W86" i="55" s="1" a="1"/>
  <c r="W86" i="55" s="1"/>
  <c r="T86" i="55"/>
  <c r="Q86" i="55"/>
  <c r="N86" i="55"/>
  <c r="AS85" i="55"/>
  <c r="AQ85" i="55"/>
  <c r="AP85" i="55"/>
  <c r="AN85" i="55"/>
  <c r="AM85" i="55"/>
  <c r="AK85" i="55"/>
  <c r="AJ85" i="55"/>
  <c r="AI85" i="55"/>
  <c r="AH85" i="55"/>
  <c r="AG85" i="55"/>
  <c r="AF85" i="55"/>
  <c r="AE85" i="55"/>
  <c r="AC85" i="55"/>
  <c r="AB85" i="55"/>
  <c r="AA85" i="55"/>
  <c r="Z85" i="55"/>
  <c r="V85" i="55" a="1"/>
  <c r="V85" i="55" s="1"/>
  <c r="T85" i="55"/>
  <c r="Q85" i="55"/>
  <c r="N85" i="55"/>
  <c r="AS84" i="55"/>
  <c r="AQ84" i="55"/>
  <c r="AP84" i="55"/>
  <c r="AN84" i="55"/>
  <c r="AM84" i="55"/>
  <c r="AK84" i="55"/>
  <c r="AJ84" i="55"/>
  <c r="AI84" i="55"/>
  <c r="AH84" i="55"/>
  <c r="AG84" i="55"/>
  <c r="AF84" i="55"/>
  <c r="AE84" i="55"/>
  <c r="AC84" i="55"/>
  <c r="AB84" i="55"/>
  <c r="AA84" i="55"/>
  <c r="Z84" i="55"/>
  <c r="V84" i="55" a="1"/>
  <c r="V84" i="55" s="1"/>
  <c r="W84" i="55" s="1" a="1"/>
  <c r="W84" i="55" s="1"/>
  <c r="T84" i="55"/>
  <c r="Q84" i="55"/>
  <c r="N84" i="55"/>
  <c r="AS83" i="55"/>
  <c r="AQ83" i="55"/>
  <c r="AP83" i="55"/>
  <c r="AN83" i="55"/>
  <c r="AM83" i="55"/>
  <c r="AK83" i="55"/>
  <c r="AJ83" i="55"/>
  <c r="AI83" i="55"/>
  <c r="AH83" i="55"/>
  <c r="AG83" i="55"/>
  <c r="AF83" i="55"/>
  <c r="AE83" i="55"/>
  <c r="AC83" i="55"/>
  <c r="AB83" i="55"/>
  <c r="AA83" i="55"/>
  <c r="Z83" i="55"/>
  <c r="V83" i="55" a="1"/>
  <c r="V83" i="55" s="1"/>
  <c r="T83" i="55"/>
  <c r="Q83" i="55"/>
  <c r="N83" i="55"/>
  <c r="AS82" i="55"/>
  <c r="AQ82" i="55"/>
  <c r="AP82" i="55"/>
  <c r="AN82" i="55"/>
  <c r="AM82" i="55"/>
  <c r="AK82" i="55"/>
  <c r="AJ82" i="55"/>
  <c r="AI82" i="55"/>
  <c r="AH82" i="55"/>
  <c r="AG82" i="55"/>
  <c r="AF82" i="55"/>
  <c r="AE82" i="55"/>
  <c r="AC82" i="55"/>
  <c r="AB82" i="55"/>
  <c r="AA82" i="55"/>
  <c r="Z82" i="55"/>
  <c r="V82" i="55" a="1"/>
  <c r="V82" i="55" s="1"/>
  <c r="W82" i="55" s="1" a="1"/>
  <c r="W82" i="55" s="1"/>
  <c r="T82" i="55"/>
  <c r="Q82" i="55"/>
  <c r="N82" i="55"/>
  <c r="AS81" i="55"/>
  <c r="AQ81" i="55"/>
  <c r="AP81" i="55"/>
  <c r="AN81" i="55"/>
  <c r="AM81" i="55"/>
  <c r="AK81" i="55"/>
  <c r="AJ81" i="55"/>
  <c r="AI81" i="55"/>
  <c r="AH81" i="55"/>
  <c r="AG81" i="55"/>
  <c r="AF81" i="55"/>
  <c r="AE81" i="55"/>
  <c r="AC81" i="55"/>
  <c r="AB81" i="55"/>
  <c r="AA81" i="55"/>
  <c r="Z81" i="55"/>
  <c r="V81" i="55" a="1"/>
  <c r="V81" i="55" s="1"/>
  <c r="W81" i="55" s="1" a="1"/>
  <c r="W81" i="55" s="1"/>
  <c r="T81" i="55"/>
  <c r="Q81" i="55"/>
  <c r="N81" i="55"/>
  <c r="AS80" i="55"/>
  <c r="AQ80" i="55"/>
  <c r="AP80" i="55"/>
  <c r="AN80" i="55"/>
  <c r="AM80" i="55"/>
  <c r="AO80" i="55" s="1"/>
  <c r="AK80" i="55"/>
  <c r="AJ80" i="55"/>
  <c r="AI80" i="55"/>
  <c r="AH80" i="55"/>
  <c r="AG80" i="55"/>
  <c r="AF80" i="55"/>
  <c r="AE80" i="55"/>
  <c r="AC80" i="55"/>
  <c r="AB80" i="55"/>
  <c r="AA80" i="55"/>
  <c r="Z80" i="55"/>
  <c r="V80" i="55" a="1"/>
  <c r="V80" i="55" s="1"/>
  <c r="W80" i="55" s="1" a="1"/>
  <c r="W80" i="55" s="1"/>
  <c r="T80" i="55"/>
  <c r="Q80" i="55"/>
  <c r="N80" i="55"/>
  <c r="AS79" i="55"/>
  <c r="AQ79" i="55"/>
  <c r="AP79" i="55"/>
  <c r="AN79" i="55"/>
  <c r="AM79" i="55"/>
  <c r="AO79" i="55" s="1"/>
  <c r="AK79" i="55"/>
  <c r="AJ79" i="55"/>
  <c r="AI79" i="55"/>
  <c r="AH79" i="55"/>
  <c r="AG79" i="55"/>
  <c r="AF79" i="55"/>
  <c r="AE79" i="55"/>
  <c r="AC79" i="55"/>
  <c r="AB79" i="55"/>
  <c r="AA79" i="55"/>
  <c r="Z79" i="55"/>
  <c r="V79" i="55" a="1"/>
  <c r="V79" i="55" s="1"/>
  <c r="W79" i="55" s="1" a="1"/>
  <c r="W79" i="55" s="1"/>
  <c r="T79" i="55"/>
  <c r="Q79" i="55"/>
  <c r="N79" i="55"/>
  <c r="AS78" i="55"/>
  <c r="AQ78" i="55"/>
  <c r="AP78" i="55"/>
  <c r="AN78" i="55"/>
  <c r="AM78" i="55"/>
  <c r="AK78" i="55"/>
  <c r="AJ78" i="55"/>
  <c r="AI78" i="55"/>
  <c r="AH78" i="55"/>
  <c r="AG78" i="55"/>
  <c r="AF78" i="55"/>
  <c r="AE78" i="55"/>
  <c r="AC78" i="55"/>
  <c r="AB78" i="55"/>
  <c r="AA78" i="55"/>
  <c r="Z78" i="55"/>
  <c r="V78" i="55" a="1"/>
  <c r="V78" i="55" s="1"/>
  <c r="T78" i="55"/>
  <c r="Q78" i="55"/>
  <c r="N78" i="55"/>
  <c r="AS77" i="55"/>
  <c r="AQ77" i="55"/>
  <c r="AP77" i="55"/>
  <c r="AN77" i="55"/>
  <c r="AM77" i="55"/>
  <c r="AK77" i="55"/>
  <c r="AJ77" i="55"/>
  <c r="AI77" i="55"/>
  <c r="AH77" i="55"/>
  <c r="AG77" i="55"/>
  <c r="AF77" i="55"/>
  <c r="AE77" i="55"/>
  <c r="AC77" i="55"/>
  <c r="AB77" i="55"/>
  <c r="AA77" i="55"/>
  <c r="Z77" i="55"/>
  <c r="V77" i="55" a="1"/>
  <c r="V77" i="55" s="1"/>
  <c r="W77" i="55" s="1" a="1"/>
  <c r="W77" i="55" s="1"/>
  <c r="T77" i="55"/>
  <c r="Q77" i="55"/>
  <c r="N77" i="55"/>
  <c r="AS76" i="55"/>
  <c r="AQ76" i="55"/>
  <c r="AP76" i="55"/>
  <c r="AN76" i="55"/>
  <c r="AM76" i="55"/>
  <c r="AK76" i="55"/>
  <c r="AJ76" i="55"/>
  <c r="AI76" i="55"/>
  <c r="AH76" i="55"/>
  <c r="AG76" i="55"/>
  <c r="AF76" i="55"/>
  <c r="AE76" i="55"/>
  <c r="AC76" i="55"/>
  <c r="AB76" i="55"/>
  <c r="AA76" i="55"/>
  <c r="Z76" i="55"/>
  <c r="V76" i="55" a="1"/>
  <c r="V76" i="55" s="1"/>
  <c r="T76" i="55"/>
  <c r="Q76" i="55"/>
  <c r="N76" i="55"/>
  <c r="AS75" i="55"/>
  <c r="AQ75" i="55"/>
  <c r="AP75" i="55"/>
  <c r="AN75" i="55"/>
  <c r="AO75" i="55" s="1"/>
  <c r="AM75" i="55"/>
  <c r="AK75" i="55"/>
  <c r="AJ75" i="55"/>
  <c r="AI75" i="55"/>
  <c r="AH75" i="55"/>
  <c r="AG75" i="55"/>
  <c r="AF75" i="55"/>
  <c r="AE75" i="55"/>
  <c r="AC75" i="55"/>
  <c r="AB75" i="55"/>
  <c r="AA75" i="55"/>
  <c r="Z75" i="55"/>
  <c r="V75" i="55" a="1"/>
  <c r="V75" i="55" s="1"/>
  <c r="W75" i="55" s="1" a="1"/>
  <c r="W75" i="55" s="1"/>
  <c r="T75" i="55"/>
  <c r="Q75" i="55"/>
  <c r="N75" i="55"/>
  <c r="AS74" i="55"/>
  <c r="AQ74" i="55"/>
  <c r="AP74" i="55"/>
  <c r="AN74" i="55"/>
  <c r="AM74" i="55"/>
  <c r="AK74" i="55"/>
  <c r="AJ74" i="55"/>
  <c r="AI74" i="55"/>
  <c r="AH74" i="55"/>
  <c r="AG74" i="55"/>
  <c r="AF74" i="55"/>
  <c r="AE74" i="55"/>
  <c r="AC74" i="55"/>
  <c r="AB74" i="55"/>
  <c r="AA74" i="55"/>
  <c r="Z74" i="55"/>
  <c r="V74" i="55" a="1"/>
  <c r="V74" i="55" s="1"/>
  <c r="T74" i="55"/>
  <c r="Q74" i="55"/>
  <c r="N74" i="55"/>
  <c r="AS73" i="55"/>
  <c r="AQ73" i="55"/>
  <c r="AP73" i="55"/>
  <c r="AN73" i="55"/>
  <c r="AM73" i="55"/>
  <c r="AK73" i="55"/>
  <c r="AJ73" i="55"/>
  <c r="AI73" i="55"/>
  <c r="AH73" i="55"/>
  <c r="AG73" i="55"/>
  <c r="AF73" i="55"/>
  <c r="AE73" i="55"/>
  <c r="AC73" i="55"/>
  <c r="AB73" i="55"/>
  <c r="AA73" i="55"/>
  <c r="Z73" i="55"/>
  <c r="V73" i="55" a="1"/>
  <c r="V73" i="55" s="1"/>
  <c r="T73" i="55"/>
  <c r="Q73" i="55"/>
  <c r="N73" i="55"/>
  <c r="AS72" i="55"/>
  <c r="AQ72" i="55"/>
  <c r="AP72" i="55"/>
  <c r="AN72" i="55"/>
  <c r="AM72" i="55"/>
  <c r="AK72" i="55"/>
  <c r="AJ72" i="55"/>
  <c r="AI72" i="55"/>
  <c r="AH72" i="55"/>
  <c r="AG72" i="55"/>
  <c r="AF72" i="55"/>
  <c r="AE72" i="55"/>
  <c r="AC72" i="55"/>
  <c r="AB72" i="55"/>
  <c r="AA72" i="55"/>
  <c r="Z72" i="55"/>
  <c r="V72" i="55" a="1"/>
  <c r="V72" i="55" s="1"/>
  <c r="T72" i="55"/>
  <c r="Q72" i="55"/>
  <c r="N72" i="55"/>
  <c r="AS71" i="55"/>
  <c r="AQ71" i="55"/>
  <c r="AP71" i="55"/>
  <c r="AN71" i="55"/>
  <c r="AM71" i="55"/>
  <c r="AK71" i="55"/>
  <c r="AJ71" i="55"/>
  <c r="AI71" i="55"/>
  <c r="AH71" i="55"/>
  <c r="AG71" i="55"/>
  <c r="AF71" i="55"/>
  <c r="AE71" i="55"/>
  <c r="AC71" i="55"/>
  <c r="AB71" i="55"/>
  <c r="AA71" i="55"/>
  <c r="Z71" i="55"/>
  <c r="V71" i="55" a="1"/>
  <c r="V71" i="55" s="1"/>
  <c r="T71" i="55"/>
  <c r="Q71" i="55"/>
  <c r="N71" i="55"/>
  <c r="AS70" i="55"/>
  <c r="AQ70" i="55"/>
  <c r="AP70" i="55"/>
  <c r="AN70" i="55"/>
  <c r="AM70" i="55"/>
  <c r="AK70" i="55"/>
  <c r="AJ70" i="55"/>
  <c r="AI70" i="55"/>
  <c r="AH70" i="55"/>
  <c r="AG70" i="55"/>
  <c r="AF70" i="55"/>
  <c r="AE70" i="55"/>
  <c r="AC70" i="55"/>
  <c r="AB70" i="55"/>
  <c r="AA70" i="55"/>
  <c r="Z70" i="55"/>
  <c r="V70" i="55" a="1"/>
  <c r="V70" i="55" s="1"/>
  <c r="W70" i="55" s="1" a="1"/>
  <c r="W70" i="55" s="1"/>
  <c r="T70" i="55"/>
  <c r="Q70" i="55"/>
  <c r="N70" i="55"/>
  <c r="AS69" i="55"/>
  <c r="AQ69" i="55"/>
  <c r="AP69" i="55"/>
  <c r="AN69" i="55"/>
  <c r="AM69" i="55"/>
  <c r="AK69" i="55"/>
  <c r="AJ69" i="55"/>
  <c r="AI69" i="55"/>
  <c r="AH69" i="55"/>
  <c r="AG69" i="55"/>
  <c r="AF69" i="55"/>
  <c r="AE69" i="55"/>
  <c r="AC69" i="55"/>
  <c r="AB69" i="55"/>
  <c r="AA69" i="55"/>
  <c r="Z69" i="55"/>
  <c r="V69" i="55" a="1"/>
  <c r="V69" i="55" s="1"/>
  <c r="T69" i="55"/>
  <c r="Q69" i="55"/>
  <c r="N69" i="55"/>
  <c r="AS68" i="55"/>
  <c r="AR68" i="55"/>
  <c r="AQ68" i="55"/>
  <c r="AP68" i="55"/>
  <c r="AN68" i="55"/>
  <c r="AM68" i="55"/>
  <c r="AK68" i="55"/>
  <c r="AJ68" i="55"/>
  <c r="AI68" i="55"/>
  <c r="AH68" i="55"/>
  <c r="AG68" i="55"/>
  <c r="AF68" i="55"/>
  <c r="AE68" i="55"/>
  <c r="AC68" i="55"/>
  <c r="AB68" i="55"/>
  <c r="AA68" i="55"/>
  <c r="Z68" i="55"/>
  <c r="V68" i="55" a="1"/>
  <c r="V68" i="55" s="1"/>
  <c r="W68" i="55" s="1" a="1"/>
  <c r="W68" i="55" s="1"/>
  <c r="X68" i="55" s="1"/>
  <c r="T68" i="55"/>
  <c r="Q68" i="55"/>
  <c r="N68" i="55"/>
  <c r="AS67" i="55"/>
  <c r="AQ67" i="55"/>
  <c r="AP67" i="55"/>
  <c r="AR67" i="55" s="1"/>
  <c r="AO67" i="55"/>
  <c r="AN67" i="55"/>
  <c r="AM67" i="55"/>
  <c r="AK67" i="55"/>
  <c r="AJ67" i="55"/>
  <c r="AI67" i="55"/>
  <c r="AH67" i="55"/>
  <c r="AG67" i="55"/>
  <c r="AF67" i="55"/>
  <c r="AE67" i="55"/>
  <c r="AC67" i="55"/>
  <c r="AB67" i="55"/>
  <c r="AA67" i="55"/>
  <c r="Z67" i="55"/>
  <c r="V67" i="55" a="1"/>
  <c r="V67" i="55" s="1"/>
  <c r="T67" i="55"/>
  <c r="Q67" i="55"/>
  <c r="N67" i="55"/>
  <c r="AS66" i="55"/>
  <c r="AQ66" i="55"/>
  <c r="AP66" i="55"/>
  <c r="AR66" i="55" s="1"/>
  <c r="AN66" i="55"/>
  <c r="AM66" i="55"/>
  <c r="AK66" i="55"/>
  <c r="AJ66" i="55"/>
  <c r="AI66" i="55"/>
  <c r="AH66" i="55"/>
  <c r="AG66" i="55"/>
  <c r="AF66" i="55"/>
  <c r="AE66" i="55"/>
  <c r="AC66" i="55"/>
  <c r="AB66" i="55"/>
  <c r="AA66" i="55"/>
  <c r="Z66" i="55"/>
  <c r="V66" i="55" a="1"/>
  <c r="V66" i="55" s="1"/>
  <c r="W66" i="55" s="1" a="1"/>
  <c r="W66" i="55" s="1"/>
  <c r="T66" i="55"/>
  <c r="Q66" i="55"/>
  <c r="N66" i="55"/>
  <c r="AS65" i="55"/>
  <c r="AQ65" i="55"/>
  <c r="AP65" i="55"/>
  <c r="AN65" i="55"/>
  <c r="AM65" i="55"/>
  <c r="AK65" i="55"/>
  <c r="AJ65" i="55"/>
  <c r="AI65" i="55"/>
  <c r="AH65" i="55"/>
  <c r="AG65" i="55"/>
  <c r="AF65" i="55"/>
  <c r="AE65" i="55"/>
  <c r="AC65" i="55"/>
  <c r="AB65" i="55"/>
  <c r="AA65" i="55"/>
  <c r="Z65" i="55"/>
  <c r="V65" i="55" a="1"/>
  <c r="V65" i="55" s="1"/>
  <c r="T65" i="55"/>
  <c r="Q65" i="55"/>
  <c r="N65" i="55"/>
  <c r="AS64" i="55"/>
  <c r="AQ64" i="55"/>
  <c r="AP64" i="55"/>
  <c r="AN64" i="55"/>
  <c r="AM64" i="55"/>
  <c r="AK64" i="55"/>
  <c r="AJ64" i="55"/>
  <c r="AI64" i="55"/>
  <c r="AH64" i="55"/>
  <c r="AG64" i="55"/>
  <c r="AF64" i="55"/>
  <c r="AE64" i="55"/>
  <c r="AC64" i="55"/>
  <c r="AB64" i="55"/>
  <c r="AA64" i="55"/>
  <c r="Z64" i="55"/>
  <c r="V64" i="55" a="1"/>
  <c r="V64" i="55" s="1"/>
  <c r="T64" i="55"/>
  <c r="Q64" i="55"/>
  <c r="N64" i="55"/>
  <c r="AS63" i="55"/>
  <c r="AQ63" i="55"/>
  <c r="AP63" i="55"/>
  <c r="AN63" i="55"/>
  <c r="AM63" i="55"/>
  <c r="AK63" i="55"/>
  <c r="AJ63" i="55"/>
  <c r="AI63" i="55"/>
  <c r="AH63" i="55"/>
  <c r="AG63" i="55"/>
  <c r="AF63" i="55"/>
  <c r="AE63" i="55"/>
  <c r="AC63" i="55"/>
  <c r="AB63" i="55"/>
  <c r="AA63" i="55"/>
  <c r="Z63" i="55"/>
  <c r="V63" i="55" a="1"/>
  <c r="V63" i="55" s="1"/>
  <c r="T63" i="55"/>
  <c r="Q63" i="55"/>
  <c r="N63" i="55"/>
  <c r="AS62" i="55"/>
  <c r="AQ62" i="55"/>
  <c r="AP62" i="55"/>
  <c r="AN62" i="55"/>
  <c r="AM62" i="55"/>
  <c r="AK62" i="55"/>
  <c r="AJ62" i="55"/>
  <c r="AI62" i="55"/>
  <c r="AH62" i="55"/>
  <c r="AG62" i="55"/>
  <c r="AF62" i="55"/>
  <c r="AE62" i="55"/>
  <c r="AC62" i="55"/>
  <c r="AB62" i="55"/>
  <c r="AA62" i="55"/>
  <c r="Z62" i="55"/>
  <c r="V62" i="55" a="1"/>
  <c r="V62" i="55" s="1"/>
  <c r="W62" i="55" s="1" a="1"/>
  <c r="W62" i="55" s="1"/>
  <c r="T62" i="55"/>
  <c r="Q62" i="55"/>
  <c r="N62" i="55"/>
  <c r="AS61" i="55"/>
  <c r="AQ61" i="55"/>
  <c r="AP61" i="55"/>
  <c r="AN61" i="55"/>
  <c r="AM61" i="55"/>
  <c r="AK61" i="55"/>
  <c r="AJ61" i="55"/>
  <c r="AI61" i="55"/>
  <c r="AH61" i="55"/>
  <c r="AG61" i="55"/>
  <c r="AF61" i="55"/>
  <c r="AE61" i="55"/>
  <c r="AC61" i="55"/>
  <c r="AB61" i="55"/>
  <c r="AA61" i="55"/>
  <c r="Z61" i="55"/>
  <c r="V61" i="55" a="1"/>
  <c r="V61" i="55" s="1"/>
  <c r="T61" i="55"/>
  <c r="Q61" i="55"/>
  <c r="N61" i="55"/>
  <c r="AS60" i="55"/>
  <c r="AQ60" i="55"/>
  <c r="AR60" i="55" s="1"/>
  <c r="AP60" i="55"/>
  <c r="AN60" i="55"/>
  <c r="AM60" i="55"/>
  <c r="AO60" i="55" s="1"/>
  <c r="AK60" i="55"/>
  <c r="AJ60" i="55"/>
  <c r="AI60" i="55"/>
  <c r="AH60" i="55"/>
  <c r="AG60" i="55"/>
  <c r="AF60" i="55"/>
  <c r="AE60" i="55"/>
  <c r="AC60" i="55"/>
  <c r="AB60" i="55"/>
  <c r="AA60" i="55"/>
  <c r="Z60" i="55"/>
  <c r="V60" i="55" a="1"/>
  <c r="V60" i="55" s="1"/>
  <c r="W60" i="55" s="1" a="1"/>
  <c r="W60" i="55" s="1"/>
  <c r="X60" i="55" s="1"/>
  <c r="T60" i="55"/>
  <c r="Q60" i="55"/>
  <c r="N60" i="55"/>
  <c r="AS59" i="55"/>
  <c r="AQ59" i="55"/>
  <c r="AP59" i="55"/>
  <c r="AN59" i="55"/>
  <c r="AO59" i="55" s="1"/>
  <c r="AM59" i="55"/>
  <c r="AK59" i="55"/>
  <c r="AJ59" i="55"/>
  <c r="AI59" i="55"/>
  <c r="AH59" i="55"/>
  <c r="AG59" i="55"/>
  <c r="AF59" i="55"/>
  <c r="AE59" i="55"/>
  <c r="AC59" i="55"/>
  <c r="AB59" i="55"/>
  <c r="AA59" i="55"/>
  <c r="Z59" i="55"/>
  <c r="V59" i="55" a="1"/>
  <c r="V59" i="55" s="1"/>
  <c r="T59" i="55"/>
  <c r="Q59" i="55"/>
  <c r="N59" i="55"/>
  <c r="AS58" i="55"/>
  <c r="AQ58" i="55"/>
  <c r="AP58" i="55"/>
  <c r="AR58" i="55" s="1"/>
  <c r="AN58" i="55"/>
  <c r="AM58" i="55"/>
  <c r="AO58" i="55" s="1"/>
  <c r="AK58" i="55"/>
  <c r="AJ58" i="55"/>
  <c r="AI58" i="55"/>
  <c r="AH58" i="55"/>
  <c r="AG58" i="55"/>
  <c r="AF58" i="55"/>
  <c r="AE58" i="55"/>
  <c r="AC58" i="55"/>
  <c r="AB58" i="55"/>
  <c r="AA58" i="55"/>
  <c r="Z58" i="55"/>
  <c r="V58" i="55" a="1"/>
  <c r="V58" i="55" s="1"/>
  <c r="T58" i="55"/>
  <c r="Q58" i="55"/>
  <c r="N58" i="55"/>
  <c r="AS57" i="55"/>
  <c r="AQ57" i="55"/>
  <c r="AP57" i="55"/>
  <c r="AN57" i="55"/>
  <c r="AM57" i="55"/>
  <c r="AO57" i="55" s="1"/>
  <c r="AK57" i="55"/>
  <c r="AJ57" i="55"/>
  <c r="AI57" i="55"/>
  <c r="AH57" i="55"/>
  <c r="AG57" i="55"/>
  <c r="AF57" i="55"/>
  <c r="AE57" i="55"/>
  <c r="AC57" i="55"/>
  <c r="AB57" i="55"/>
  <c r="AA57" i="55"/>
  <c r="Z57" i="55"/>
  <c r="V57" i="55" a="1"/>
  <c r="V57" i="55" s="1"/>
  <c r="T57" i="55"/>
  <c r="Q57" i="55"/>
  <c r="N57" i="55"/>
  <c r="AW56" i="55" a="1"/>
  <c r="AW56" i="55" s="1"/>
  <c r="AS56" i="55"/>
  <c r="AQ56" i="55"/>
  <c r="AP56" i="55"/>
  <c r="AN56" i="55"/>
  <c r="AM56" i="55"/>
  <c r="AK56" i="55"/>
  <c r="AJ56" i="55"/>
  <c r="AI56" i="55"/>
  <c r="AH56" i="55"/>
  <c r="AG56" i="55"/>
  <c r="AF56" i="55"/>
  <c r="AE56" i="55"/>
  <c r="AC56" i="55"/>
  <c r="AB56" i="55"/>
  <c r="AA56" i="55"/>
  <c r="Z56" i="55"/>
  <c r="V56" i="55" a="1"/>
  <c r="V56" i="55" s="1"/>
  <c r="T56" i="55"/>
  <c r="Q56" i="55"/>
  <c r="N56" i="55"/>
  <c r="AS55" i="55"/>
  <c r="AQ55" i="55"/>
  <c r="AP55" i="55"/>
  <c r="AN55" i="55"/>
  <c r="AM55" i="55"/>
  <c r="AK55" i="55"/>
  <c r="AJ55" i="55"/>
  <c r="AI55" i="55"/>
  <c r="AH55" i="55"/>
  <c r="AG55" i="55"/>
  <c r="AF55" i="55"/>
  <c r="AE55" i="55"/>
  <c r="AC55" i="55"/>
  <c r="AB55" i="55"/>
  <c r="AA55" i="55"/>
  <c r="Z55" i="55"/>
  <c r="V55" i="55" a="1"/>
  <c r="V55" i="55" s="1"/>
  <c r="T55" i="55"/>
  <c r="Q55" i="55"/>
  <c r="N55" i="55"/>
  <c r="AS54" i="55"/>
  <c r="AQ54" i="55"/>
  <c r="AP54" i="55"/>
  <c r="AN54" i="55"/>
  <c r="AM54" i="55"/>
  <c r="AK54" i="55"/>
  <c r="AJ54" i="55"/>
  <c r="AI54" i="55"/>
  <c r="AH54" i="55"/>
  <c r="AG54" i="55"/>
  <c r="AF54" i="55"/>
  <c r="AE54" i="55"/>
  <c r="AC54" i="55"/>
  <c r="AB54" i="55"/>
  <c r="AA54" i="55"/>
  <c r="Z54" i="55"/>
  <c r="V54" i="55" a="1"/>
  <c r="V54" i="55" s="1"/>
  <c r="W54" i="55" s="1" a="1"/>
  <c r="W54" i="55" s="1"/>
  <c r="T54" i="55"/>
  <c r="Q54" i="55"/>
  <c r="N54" i="55"/>
  <c r="AS53" i="55"/>
  <c r="AQ53" i="55"/>
  <c r="AP53" i="55"/>
  <c r="AN53" i="55"/>
  <c r="AM53" i="55"/>
  <c r="AK53" i="55"/>
  <c r="AJ53" i="55"/>
  <c r="AI53" i="55"/>
  <c r="AH53" i="55"/>
  <c r="AG53" i="55"/>
  <c r="AF53" i="55"/>
  <c r="AE53" i="55"/>
  <c r="AC53" i="55"/>
  <c r="AB53" i="55"/>
  <c r="AA53" i="55"/>
  <c r="Z53" i="55"/>
  <c r="V53" i="55" a="1"/>
  <c r="V53" i="55" s="1"/>
  <c r="T53" i="55"/>
  <c r="Q53" i="55"/>
  <c r="N53" i="55"/>
  <c r="AS52" i="55"/>
  <c r="AQ52" i="55"/>
  <c r="AP52" i="55"/>
  <c r="AN52" i="55"/>
  <c r="AM52" i="55"/>
  <c r="AK52" i="55"/>
  <c r="AJ52" i="55"/>
  <c r="AI52" i="55"/>
  <c r="AH52" i="55"/>
  <c r="AG52" i="55"/>
  <c r="AF52" i="55"/>
  <c r="AE52" i="55"/>
  <c r="AC52" i="55"/>
  <c r="AB52" i="55"/>
  <c r="AA52" i="55"/>
  <c r="Z52" i="55"/>
  <c r="V52" i="55" a="1"/>
  <c r="V52" i="55" s="1"/>
  <c r="T52" i="55"/>
  <c r="Q52" i="55"/>
  <c r="N52" i="55"/>
  <c r="AS51" i="55"/>
  <c r="AQ51" i="55"/>
  <c r="AP51" i="55"/>
  <c r="AN51" i="55"/>
  <c r="AM51" i="55"/>
  <c r="AK51" i="55"/>
  <c r="AJ51" i="55"/>
  <c r="AI51" i="55"/>
  <c r="AH51" i="55"/>
  <c r="AG51" i="55"/>
  <c r="AF51" i="55"/>
  <c r="AE51" i="55"/>
  <c r="AC51" i="55"/>
  <c r="AB51" i="55"/>
  <c r="AA51" i="55"/>
  <c r="Z51" i="55"/>
  <c r="V51" i="55" a="1"/>
  <c r="V51" i="55" s="1"/>
  <c r="W51" i="55" s="1" a="1"/>
  <c r="W51" i="55" s="1"/>
  <c r="T51" i="55"/>
  <c r="Q51" i="55"/>
  <c r="N51" i="55"/>
  <c r="AS50" i="55"/>
  <c r="AQ50" i="55"/>
  <c r="AP50" i="55"/>
  <c r="AN50" i="55"/>
  <c r="AM50" i="55"/>
  <c r="AK50" i="55"/>
  <c r="AJ50" i="55"/>
  <c r="AI50" i="55"/>
  <c r="AH50" i="55"/>
  <c r="AG50" i="55"/>
  <c r="AF50" i="55"/>
  <c r="AE50" i="55"/>
  <c r="AC50" i="55"/>
  <c r="AB50" i="55"/>
  <c r="AA50" i="55"/>
  <c r="Z50" i="55"/>
  <c r="V50" i="55" a="1"/>
  <c r="V50" i="55" s="1"/>
  <c r="W50" i="55" s="1" a="1"/>
  <c r="W50" i="55" s="1"/>
  <c r="T50" i="55"/>
  <c r="Q50" i="55"/>
  <c r="N50" i="55"/>
  <c r="AS49" i="55"/>
  <c r="AQ49" i="55"/>
  <c r="AP49" i="55"/>
  <c r="AN49" i="55"/>
  <c r="AM49" i="55"/>
  <c r="AK49" i="55"/>
  <c r="AJ49" i="55"/>
  <c r="AI49" i="55"/>
  <c r="AH49" i="55"/>
  <c r="AG49" i="55"/>
  <c r="AF49" i="55"/>
  <c r="AE49" i="55"/>
  <c r="AC49" i="55"/>
  <c r="AB49" i="55"/>
  <c r="AA49" i="55"/>
  <c r="Z49" i="55"/>
  <c r="V49" i="55" a="1"/>
  <c r="V49" i="55" s="1"/>
  <c r="W49" i="55" s="1" a="1"/>
  <c r="W49" i="55" s="1"/>
  <c r="T49" i="55"/>
  <c r="Q49" i="55"/>
  <c r="N49" i="55"/>
  <c r="AS48" i="55"/>
  <c r="AQ48" i="55"/>
  <c r="AP48" i="55"/>
  <c r="AN48" i="55"/>
  <c r="AM48" i="55"/>
  <c r="AK48" i="55"/>
  <c r="AJ48" i="55"/>
  <c r="AI48" i="55"/>
  <c r="AH48" i="55"/>
  <c r="AG48" i="55"/>
  <c r="AF48" i="55"/>
  <c r="AE48" i="55"/>
  <c r="AC48" i="55"/>
  <c r="AB48" i="55"/>
  <c r="AA48" i="55"/>
  <c r="Z48" i="55"/>
  <c r="V48" i="55" a="1"/>
  <c r="V48" i="55" s="1"/>
  <c r="T48" i="55"/>
  <c r="Q48" i="55"/>
  <c r="N48" i="55"/>
  <c r="AS47" i="55"/>
  <c r="AQ47" i="55"/>
  <c r="AP47" i="55"/>
  <c r="AR47" i="55" s="1"/>
  <c r="AN47" i="55"/>
  <c r="AM47" i="55"/>
  <c r="AK47" i="55"/>
  <c r="AJ47" i="55"/>
  <c r="AI47" i="55"/>
  <c r="AH47" i="55"/>
  <c r="AG47" i="55"/>
  <c r="AF47" i="55"/>
  <c r="AE47" i="55"/>
  <c r="AC47" i="55"/>
  <c r="AB47" i="55"/>
  <c r="AA47" i="55"/>
  <c r="Z47" i="55"/>
  <c r="V47" i="55" a="1"/>
  <c r="V47" i="55" s="1"/>
  <c r="T47" i="55"/>
  <c r="Q47" i="55"/>
  <c r="N47" i="55"/>
  <c r="AS46" i="55"/>
  <c r="AQ46" i="55"/>
  <c r="AP46" i="55"/>
  <c r="AN46" i="55"/>
  <c r="AM46" i="55"/>
  <c r="AK46" i="55"/>
  <c r="AJ46" i="55"/>
  <c r="AI46" i="55"/>
  <c r="AH46" i="55"/>
  <c r="AG46" i="55"/>
  <c r="AF46" i="55"/>
  <c r="AE46" i="55"/>
  <c r="AC46" i="55"/>
  <c r="AB46" i="55"/>
  <c r="AA46" i="55"/>
  <c r="Z46" i="55"/>
  <c r="V46" i="55" a="1"/>
  <c r="V46" i="55" s="1"/>
  <c r="T46" i="55"/>
  <c r="Q46" i="55"/>
  <c r="N46" i="55"/>
  <c r="AS45" i="55"/>
  <c r="AQ45" i="55"/>
  <c r="AP45" i="55"/>
  <c r="AN45" i="55"/>
  <c r="AM45" i="55"/>
  <c r="AK45" i="55"/>
  <c r="AJ45" i="55"/>
  <c r="AI45" i="55"/>
  <c r="AH45" i="55"/>
  <c r="AG45" i="55"/>
  <c r="AF45" i="55"/>
  <c r="AE45" i="55"/>
  <c r="AC45" i="55"/>
  <c r="AB45" i="55"/>
  <c r="AA45" i="55"/>
  <c r="Z45" i="55"/>
  <c r="V45" i="55" a="1"/>
  <c r="V45" i="55" s="1"/>
  <c r="T45" i="55"/>
  <c r="Q45" i="55"/>
  <c r="N45" i="55"/>
  <c r="AS44" i="55"/>
  <c r="AQ44" i="55"/>
  <c r="AP44" i="55"/>
  <c r="AN44" i="55"/>
  <c r="AM44" i="55"/>
  <c r="AO44" i="55" s="1"/>
  <c r="AK44" i="55"/>
  <c r="AJ44" i="55"/>
  <c r="AI44" i="55"/>
  <c r="AH44" i="55"/>
  <c r="AG44" i="55"/>
  <c r="AF44" i="55"/>
  <c r="AE44" i="55"/>
  <c r="AC44" i="55"/>
  <c r="AB44" i="55"/>
  <c r="AA44" i="55"/>
  <c r="Z44" i="55"/>
  <c r="V44" i="55" a="1"/>
  <c r="V44" i="55" s="1"/>
  <c r="T44" i="55"/>
  <c r="Q44" i="55"/>
  <c r="N44" i="55"/>
  <c r="AS43" i="55"/>
  <c r="AQ43" i="55"/>
  <c r="AP43" i="55"/>
  <c r="AN43" i="55"/>
  <c r="AM43" i="55"/>
  <c r="AK43" i="55"/>
  <c r="AJ43" i="55"/>
  <c r="AI43" i="55"/>
  <c r="AH43" i="55"/>
  <c r="AG43" i="55"/>
  <c r="AF43" i="55"/>
  <c r="AE43" i="55"/>
  <c r="AC43" i="55"/>
  <c r="AB43" i="55"/>
  <c r="AA43" i="55"/>
  <c r="Z43" i="55"/>
  <c r="V43" i="55" a="1"/>
  <c r="V43" i="55" s="1"/>
  <c r="W43" i="55" s="1" a="1"/>
  <c r="W43" i="55" s="1"/>
  <c r="T43" i="55"/>
  <c r="Q43" i="55"/>
  <c r="N43" i="55"/>
  <c r="AS42" i="55"/>
  <c r="AQ42" i="55"/>
  <c r="AP42" i="55"/>
  <c r="AN42" i="55"/>
  <c r="AM42" i="55"/>
  <c r="AK42" i="55"/>
  <c r="AJ42" i="55"/>
  <c r="AI42" i="55"/>
  <c r="AH42" i="55"/>
  <c r="AG42" i="55"/>
  <c r="AF42" i="55"/>
  <c r="AE42" i="55"/>
  <c r="AC42" i="55"/>
  <c r="AB42" i="55"/>
  <c r="AA42" i="55"/>
  <c r="Z42" i="55"/>
  <c r="V42" i="55" a="1"/>
  <c r="V42" i="55" s="1"/>
  <c r="T42" i="55"/>
  <c r="Q42" i="55"/>
  <c r="N42" i="55"/>
  <c r="AS41" i="55"/>
  <c r="AQ41" i="55"/>
  <c r="AP41" i="55"/>
  <c r="AN41" i="55"/>
  <c r="AM41" i="55"/>
  <c r="AK41" i="55"/>
  <c r="AJ41" i="55"/>
  <c r="AI41" i="55"/>
  <c r="AH41" i="55"/>
  <c r="AG41" i="55"/>
  <c r="AF41" i="55"/>
  <c r="AE41" i="55"/>
  <c r="AC41" i="55"/>
  <c r="AB41" i="55"/>
  <c r="AA41" i="55"/>
  <c r="Z41" i="55"/>
  <c r="V41" i="55" a="1"/>
  <c r="V41" i="55" s="1"/>
  <c r="W41" i="55" s="1" a="1"/>
  <c r="W41" i="55" s="1"/>
  <c r="T41" i="55"/>
  <c r="Q41" i="55"/>
  <c r="N41" i="55"/>
  <c r="AS40" i="55"/>
  <c r="AQ40" i="55"/>
  <c r="AR40" i="55" s="1"/>
  <c r="AP40" i="55"/>
  <c r="AN40" i="55"/>
  <c r="AM40" i="55"/>
  <c r="AO40" i="55" s="1"/>
  <c r="AK40" i="55"/>
  <c r="AJ40" i="55"/>
  <c r="AI40" i="55"/>
  <c r="AH40" i="55"/>
  <c r="AG40" i="55"/>
  <c r="AF40" i="55"/>
  <c r="AE40" i="55"/>
  <c r="AC40" i="55"/>
  <c r="AB40" i="55"/>
  <c r="AA40" i="55"/>
  <c r="Z40" i="55"/>
  <c r="V40" i="55" a="1"/>
  <c r="V40" i="55" s="1"/>
  <c r="T40" i="55"/>
  <c r="Q40" i="55"/>
  <c r="N40" i="55"/>
  <c r="AS39" i="55"/>
  <c r="AQ39" i="55"/>
  <c r="AP39" i="55"/>
  <c r="AN39" i="55"/>
  <c r="AM39" i="55"/>
  <c r="AK39" i="55"/>
  <c r="AJ39" i="55"/>
  <c r="AI39" i="55"/>
  <c r="AH39" i="55"/>
  <c r="AG39" i="55"/>
  <c r="AF39" i="55"/>
  <c r="AE39" i="55"/>
  <c r="AC39" i="55"/>
  <c r="AB39" i="55"/>
  <c r="AA39" i="55"/>
  <c r="Z39" i="55"/>
  <c r="V39" i="55" a="1"/>
  <c r="V39" i="55" s="1"/>
  <c r="T39" i="55"/>
  <c r="Q39" i="55"/>
  <c r="N39" i="55"/>
  <c r="AS38" i="55"/>
  <c r="AQ38" i="55"/>
  <c r="AP38" i="55"/>
  <c r="AN38" i="55"/>
  <c r="AM38" i="55"/>
  <c r="AK38" i="55"/>
  <c r="AJ38" i="55"/>
  <c r="AI38" i="55"/>
  <c r="AH38" i="55"/>
  <c r="AG38" i="55"/>
  <c r="AF38" i="55"/>
  <c r="AE38" i="55"/>
  <c r="AC38" i="55"/>
  <c r="AB38" i="55"/>
  <c r="AA38" i="55"/>
  <c r="Z38" i="55"/>
  <c r="V38" i="55" a="1"/>
  <c r="V38" i="55" s="1"/>
  <c r="T38" i="55"/>
  <c r="Q38" i="55"/>
  <c r="N38" i="55"/>
  <c r="AS37" i="55"/>
  <c r="AQ37" i="55"/>
  <c r="AP37" i="55"/>
  <c r="AN37" i="55"/>
  <c r="AM37" i="55"/>
  <c r="AK37" i="55"/>
  <c r="AJ37" i="55"/>
  <c r="AW37" i="55" s="1" a="1"/>
  <c r="AW37" i="55" s="1"/>
  <c r="AI37" i="55"/>
  <c r="AH37" i="55"/>
  <c r="AG37" i="55"/>
  <c r="AF37" i="55"/>
  <c r="AE37" i="55"/>
  <c r="AC37" i="55"/>
  <c r="AB37" i="55"/>
  <c r="AA37" i="55"/>
  <c r="Z37" i="55"/>
  <c r="V37" i="55" a="1"/>
  <c r="V37" i="55" s="1"/>
  <c r="T37" i="55"/>
  <c r="Q37" i="55"/>
  <c r="N37" i="55"/>
  <c r="AS36" i="55"/>
  <c r="AQ36" i="55"/>
  <c r="AP36" i="55"/>
  <c r="AN36" i="55"/>
  <c r="AM36" i="55"/>
  <c r="AK36" i="55"/>
  <c r="AJ36" i="55"/>
  <c r="AI36" i="55"/>
  <c r="AH36" i="55"/>
  <c r="AG36" i="55"/>
  <c r="AF36" i="55"/>
  <c r="AE36" i="55"/>
  <c r="AC36" i="55"/>
  <c r="AB36" i="55"/>
  <c r="AA36" i="55"/>
  <c r="Z36" i="55"/>
  <c r="V36" i="55" a="1"/>
  <c r="V36" i="55" s="1"/>
  <c r="T36" i="55"/>
  <c r="Q36" i="55"/>
  <c r="N36" i="55"/>
  <c r="AS35" i="55"/>
  <c r="AQ35" i="55"/>
  <c r="AP35" i="55"/>
  <c r="AN35" i="55"/>
  <c r="AM35" i="55"/>
  <c r="AK35" i="55"/>
  <c r="AJ35" i="55"/>
  <c r="AI35" i="55"/>
  <c r="AH35" i="55"/>
  <c r="AG35" i="55"/>
  <c r="AF35" i="55"/>
  <c r="AE35" i="55"/>
  <c r="AC35" i="55"/>
  <c r="AB35" i="55"/>
  <c r="AA35" i="55"/>
  <c r="Z35" i="55"/>
  <c r="V35" i="55" a="1"/>
  <c r="V35" i="55" s="1"/>
  <c r="T35" i="55"/>
  <c r="Q35" i="55"/>
  <c r="N35" i="55"/>
  <c r="AS34" i="55"/>
  <c r="AQ34" i="55"/>
  <c r="AP34" i="55"/>
  <c r="AN34" i="55"/>
  <c r="AM34" i="55"/>
  <c r="AK34" i="55"/>
  <c r="AJ34" i="55"/>
  <c r="AI34" i="55"/>
  <c r="AH34" i="55"/>
  <c r="AG34" i="55"/>
  <c r="AF34" i="55"/>
  <c r="AE34" i="55"/>
  <c r="AC34" i="55"/>
  <c r="AB34" i="55"/>
  <c r="AA34" i="55"/>
  <c r="Z34" i="55"/>
  <c r="V34" i="55" a="1"/>
  <c r="V34" i="55" s="1"/>
  <c r="W34" i="55" s="1" a="1"/>
  <c r="W34" i="55" s="1"/>
  <c r="T34" i="55"/>
  <c r="Q34" i="55"/>
  <c r="N34" i="55"/>
  <c r="AS33" i="55"/>
  <c r="AQ33" i="55"/>
  <c r="AP33" i="55"/>
  <c r="AN33" i="55"/>
  <c r="AM33" i="55"/>
  <c r="AK33" i="55"/>
  <c r="AJ33" i="55"/>
  <c r="AI33" i="55"/>
  <c r="AH33" i="55"/>
  <c r="AG33" i="55"/>
  <c r="AF33" i="55"/>
  <c r="AE33" i="55"/>
  <c r="AC33" i="55"/>
  <c r="AB33" i="55"/>
  <c r="AA33" i="55"/>
  <c r="Z33" i="55"/>
  <c r="V33" i="55" a="1"/>
  <c r="V33" i="55" s="1"/>
  <c r="T33" i="55"/>
  <c r="Q33" i="55"/>
  <c r="N33" i="55"/>
  <c r="AS32" i="55"/>
  <c r="AQ32" i="55"/>
  <c r="AP32" i="55"/>
  <c r="AN32" i="55"/>
  <c r="AM32" i="55"/>
  <c r="AK32" i="55"/>
  <c r="AJ32" i="55"/>
  <c r="AI32" i="55"/>
  <c r="AH32" i="55"/>
  <c r="AG32" i="55"/>
  <c r="AF32" i="55"/>
  <c r="AE32" i="55"/>
  <c r="AC32" i="55"/>
  <c r="AB32" i="55"/>
  <c r="AA32" i="55"/>
  <c r="Z32" i="55"/>
  <c r="V32" i="55" a="1"/>
  <c r="V32" i="55" s="1"/>
  <c r="T32" i="55"/>
  <c r="Q32" i="55"/>
  <c r="N32" i="55"/>
  <c r="AS31" i="55"/>
  <c r="AQ31" i="55"/>
  <c r="AP31" i="55"/>
  <c r="AN31" i="55"/>
  <c r="AM31" i="55"/>
  <c r="AK31" i="55"/>
  <c r="AJ31" i="55"/>
  <c r="AI31" i="55"/>
  <c r="AH31" i="55"/>
  <c r="AG31" i="55"/>
  <c r="AF31" i="55"/>
  <c r="AE31" i="55"/>
  <c r="AC31" i="55"/>
  <c r="AB31" i="55"/>
  <c r="AA31" i="55"/>
  <c r="Z31" i="55"/>
  <c r="V31" i="55" a="1"/>
  <c r="V31" i="55" s="1"/>
  <c r="W31" i="55" s="1" a="1"/>
  <c r="W31" i="55" s="1"/>
  <c r="T31" i="55"/>
  <c r="Q31" i="55"/>
  <c r="N31" i="55"/>
  <c r="AS30" i="55"/>
  <c r="AQ30" i="55"/>
  <c r="AP30" i="55"/>
  <c r="AN30" i="55"/>
  <c r="AM30" i="55"/>
  <c r="AK30" i="55"/>
  <c r="AJ30" i="55"/>
  <c r="AI30" i="55"/>
  <c r="AH30" i="55"/>
  <c r="AG30" i="55"/>
  <c r="AF30" i="55"/>
  <c r="AE30" i="55"/>
  <c r="AC30" i="55"/>
  <c r="AB30" i="55"/>
  <c r="AA30" i="55"/>
  <c r="Z30" i="55"/>
  <c r="V30" i="55" a="1"/>
  <c r="V30" i="55" s="1"/>
  <c r="T30" i="55"/>
  <c r="Q30" i="55"/>
  <c r="N30" i="55"/>
  <c r="AS29" i="55"/>
  <c r="AQ29" i="55"/>
  <c r="AP29" i="55"/>
  <c r="AN29" i="55"/>
  <c r="AM29" i="55"/>
  <c r="AK29" i="55"/>
  <c r="AJ29" i="55"/>
  <c r="AI29" i="55"/>
  <c r="AH29" i="55"/>
  <c r="AG29" i="55"/>
  <c r="AF29" i="55"/>
  <c r="AE29" i="55"/>
  <c r="AC29" i="55"/>
  <c r="AB29" i="55"/>
  <c r="AA29" i="55"/>
  <c r="Z29" i="55"/>
  <c r="V29" i="55" a="1"/>
  <c r="V29" i="55" s="1"/>
  <c r="T29" i="55"/>
  <c r="Q29" i="55"/>
  <c r="N29" i="55"/>
  <c r="AS28" i="55"/>
  <c r="AQ28" i="55"/>
  <c r="AR28" i="55" s="1"/>
  <c r="AP28" i="55"/>
  <c r="AN28" i="55"/>
  <c r="AO28" i="55" s="1"/>
  <c r="AM28" i="55"/>
  <c r="AK28" i="55"/>
  <c r="AJ28" i="55"/>
  <c r="AI28" i="55"/>
  <c r="AH28" i="55"/>
  <c r="AG28" i="55"/>
  <c r="AF28" i="55"/>
  <c r="AE28" i="55"/>
  <c r="AC28" i="55"/>
  <c r="AB28" i="55"/>
  <c r="AA28" i="55"/>
  <c r="Z28" i="55"/>
  <c r="V28" i="55" a="1"/>
  <c r="V28" i="55" s="1"/>
  <c r="T28" i="55"/>
  <c r="Q28" i="55"/>
  <c r="N28" i="55"/>
  <c r="AS27" i="55"/>
  <c r="AQ27" i="55"/>
  <c r="AR27" i="55" s="1"/>
  <c r="AP27" i="55"/>
  <c r="AN27" i="55"/>
  <c r="AM27" i="55"/>
  <c r="AK27" i="55"/>
  <c r="AJ27" i="55"/>
  <c r="AI27" i="55"/>
  <c r="AH27" i="55"/>
  <c r="AG27" i="55"/>
  <c r="AF27" i="55"/>
  <c r="AE27" i="55"/>
  <c r="AC27" i="55"/>
  <c r="AB27" i="55"/>
  <c r="AA27" i="55"/>
  <c r="Z27" i="55"/>
  <c r="V27" i="55" a="1"/>
  <c r="V27" i="55" s="1"/>
  <c r="W27" i="55" s="1" a="1"/>
  <c r="W27" i="55" s="1"/>
  <c r="T27" i="55"/>
  <c r="Q27" i="55"/>
  <c r="N27" i="55"/>
  <c r="AS26" i="55"/>
  <c r="AQ26" i="55"/>
  <c r="AP26" i="55"/>
  <c r="AN26" i="55"/>
  <c r="AM26" i="55"/>
  <c r="AK26" i="55"/>
  <c r="AJ26" i="55"/>
  <c r="AI26" i="55"/>
  <c r="AH26" i="55"/>
  <c r="AG26" i="55"/>
  <c r="AF26" i="55"/>
  <c r="AE26" i="55"/>
  <c r="AC26" i="55"/>
  <c r="AB26" i="55"/>
  <c r="AA26" i="55"/>
  <c r="Z26" i="55"/>
  <c r="V26" i="55" a="1"/>
  <c r="V26" i="55" s="1"/>
  <c r="T26" i="55"/>
  <c r="Q26" i="55"/>
  <c r="N26" i="55"/>
  <c r="AS25" i="55"/>
  <c r="AQ25" i="55"/>
  <c r="AP25" i="55"/>
  <c r="AN25" i="55"/>
  <c r="AM25" i="55"/>
  <c r="AK25" i="55"/>
  <c r="AJ25" i="55"/>
  <c r="AI25" i="55"/>
  <c r="AH25" i="55"/>
  <c r="AG25" i="55"/>
  <c r="AF25" i="55"/>
  <c r="AE25" i="55"/>
  <c r="AC25" i="55"/>
  <c r="AB25" i="55"/>
  <c r="AA25" i="55"/>
  <c r="Z25" i="55"/>
  <c r="V25" i="55" a="1"/>
  <c r="V25" i="55" s="1"/>
  <c r="T25" i="55"/>
  <c r="Q25" i="55"/>
  <c r="N25" i="55"/>
  <c r="AS24" i="55"/>
  <c r="AQ24" i="55"/>
  <c r="AP24" i="55"/>
  <c r="AN24" i="55"/>
  <c r="AM24" i="55"/>
  <c r="AO24" i="55" s="1"/>
  <c r="AK24" i="55"/>
  <c r="AJ24" i="55"/>
  <c r="AI24" i="55"/>
  <c r="AH24" i="55"/>
  <c r="AG24" i="55"/>
  <c r="AF24" i="55"/>
  <c r="AE24" i="55"/>
  <c r="AC24" i="55"/>
  <c r="AB24" i="55"/>
  <c r="AA24" i="55"/>
  <c r="Z24" i="55"/>
  <c r="V24" i="55" a="1"/>
  <c r="V24" i="55" s="1"/>
  <c r="T24" i="55"/>
  <c r="Q24" i="55"/>
  <c r="N24" i="55"/>
  <c r="AS23" i="55"/>
  <c r="AQ23" i="55"/>
  <c r="AP23" i="55"/>
  <c r="AO23" i="55"/>
  <c r="AN23" i="55"/>
  <c r="AM23" i="55"/>
  <c r="AK23" i="55"/>
  <c r="AJ23" i="55"/>
  <c r="AI23" i="55"/>
  <c r="AH23" i="55"/>
  <c r="AG23" i="55"/>
  <c r="AF23" i="55"/>
  <c r="AE23" i="55"/>
  <c r="AC23" i="55"/>
  <c r="AB23" i="55"/>
  <c r="AA23" i="55"/>
  <c r="Z23" i="55"/>
  <c r="V23" i="55" a="1"/>
  <c r="V23" i="55" s="1"/>
  <c r="W23" i="55" s="1" a="1"/>
  <c r="W23" i="55" s="1"/>
  <c r="T23" i="55"/>
  <c r="Q23" i="55"/>
  <c r="N23" i="55"/>
  <c r="AS22" i="55"/>
  <c r="AQ22" i="55"/>
  <c r="AP22" i="55"/>
  <c r="AN22" i="55"/>
  <c r="AM22" i="55"/>
  <c r="AK22" i="55"/>
  <c r="AJ22" i="55"/>
  <c r="AI22" i="55"/>
  <c r="AH22" i="55"/>
  <c r="AG22" i="55"/>
  <c r="AF22" i="55"/>
  <c r="AE22" i="55"/>
  <c r="AC22" i="55"/>
  <c r="AB22" i="55"/>
  <c r="AA22" i="55"/>
  <c r="Z22" i="55"/>
  <c r="V22" i="55" a="1"/>
  <c r="V22" i="55" s="1"/>
  <c r="T22" i="55"/>
  <c r="Q22" i="55"/>
  <c r="N22" i="55"/>
  <c r="AS21" i="55"/>
  <c r="AQ21" i="55"/>
  <c r="AP21" i="55"/>
  <c r="AR21" i="55" s="1"/>
  <c r="AN21" i="55"/>
  <c r="AM21" i="55"/>
  <c r="AO21" i="55" s="1"/>
  <c r="AK21" i="55"/>
  <c r="AJ21" i="55"/>
  <c r="AI21" i="55"/>
  <c r="AH21" i="55"/>
  <c r="AG21" i="55"/>
  <c r="AF21" i="55"/>
  <c r="AE21" i="55"/>
  <c r="AC21" i="55"/>
  <c r="AB21" i="55"/>
  <c r="AA21" i="55"/>
  <c r="Z21" i="55"/>
  <c r="V21" i="55" a="1"/>
  <c r="V21" i="55" s="1"/>
  <c r="T21" i="55"/>
  <c r="Q21" i="55"/>
  <c r="N21" i="55"/>
  <c r="AS20" i="55"/>
  <c r="AQ20" i="55"/>
  <c r="AP20" i="55"/>
  <c r="AN20" i="55"/>
  <c r="AM20" i="55"/>
  <c r="AK20" i="55"/>
  <c r="AJ20" i="55"/>
  <c r="AI20" i="55"/>
  <c r="AH20" i="55"/>
  <c r="AG20" i="55"/>
  <c r="AF20" i="55"/>
  <c r="AE20" i="55"/>
  <c r="AC20" i="55"/>
  <c r="AB20" i="55"/>
  <c r="AA20" i="55"/>
  <c r="Z20" i="55"/>
  <c r="V20" i="55" a="1"/>
  <c r="V20" i="55" s="1"/>
  <c r="T20" i="55"/>
  <c r="Q20" i="55"/>
  <c r="N20" i="55"/>
  <c r="AS19" i="55"/>
  <c r="AQ19" i="55"/>
  <c r="AP19" i="55"/>
  <c r="AN19" i="55"/>
  <c r="AM19" i="55"/>
  <c r="AO19" i="55" s="1"/>
  <c r="AK19" i="55"/>
  <c r="AJ19" i="55"/>
  <c r="AI19" i="55"/>
  <c r="AH19" i="55"/>
  <c r="AG19" i="55"/>
  <c r="AF19" i="55"/>
  <c r="AE19" i="55"/>
  <c r="AC19" i="55"/>
  <c r="AB19" i="55"/>
  <c r="AA19" i="55"/>
  <c r="Z19" i="55"/>
  <c r="V19" i="55" a="1"/>
  <c r="V19" i="55" s="1"/>
  <c r="W19" i="55" s="1" a="1"/>
  <c r="W19" i="55" s="1"/>
  <c r="T19" i="55"/>
  <c r="Q19" i="55"/>
  <c r="N19" i="55"/>
  <c r="AS18" i="55"/>
  <c r="AQ18" i="55"/>
  <c r="AR18" i="55" s="1"/>
  <c r="AP18" i="55"/>
  <c r="AN18" i="55"/>
  <c r="AM18" i="55"/>
  <c r="AO18" i="55" s="1"/>
  <c r="AK18" i="55"/>
  <c r="AJ18" i="55"/>
  <c r="AI18" i="55"/>
  <c r="AH18" i="55"/>
  <c r="AG18" i="55"/>
  <c r="AF18" i="55"/>
  <c r="AE18" i="55"/>
  <c r="AC18" i="55"/>
  <c r="AB18" i="55"/>
  <c r="AA18" i="55"/>
  <c r="Z18" i="55"/>
  <c r="V18" i="55" a="1"/>
  <c r="V18" i="55" s="1"/>
  <c r="T18" i="55"/>
  <c r="Q18" i="55"/>
  <c r="N18" i="55"/>
  <c r="AS17" i="55"/>
  <c r="AQ17" i="55"/>
  <c r="AP17" i="55"/>
  <c r="AN17" i="55"/>
  <c r="AM17" i="55"/>
  <c r="AK17" i="55"/>
  <c r="AJ17" i="55"/>
  <c r="AL17" i="55" s="1"/>
  <c r="AI17" i="55"/>
  <c r="AH17" i="55"/>
  <c r="AG17" i="55"/>
  <c r="AF17" i="55"/>
  <c r="AE17" i="55"/>
  <c r="AC17" i="55"/>
  <c r="AB17" i="55"/>
  <c r="AA17" i="55"/>
  <c r="Z17" i="55"/>
  <c r="V17" i="55" a="1"/>
  <c r="V17" i="55" s="1"/>
  <c r="T17" i="55"/>
  <c r="Q17" i="55"/>
  <c r="N17" i="55"/>
  <c r="AS16" i="55"/>
  <c r="AQ16" i="55"/>
  <c r="AP16" i="55"/>
  <c r="AN16" i="55"/>
  <c r="AM16" i="55"/>
  <c r="AK16" i="55"/>
  <c r="AJ16" i="55"/>
  <c r="AI16" i="55"/>
  <c r="AH16" i="55"/>
  <c r="AG16" i="55"/>
  <c r="AF16" i="55"/>
  <c r="AE16" i="55"/>
  <c r="AC16" i="55"/>
  <c r="AB16" i="55"/>
  <c r="AA16" i="55"/>
  <c r="Z16" i="55"/>
  <c r="V16" i="55" a="1"/>
  <c r="V16" i="55" s="1"/>
  <c r="T16" i="55"/>
  <c r="Q16" i="55"/>
  <c r="N16" i="55"/>
  <c r="AS15" i="55"/>
  <c r="AQ15" i="55"/>
  <c r="AP15" i="55"/>
  <c r="AN15" i="55"/>
  <c r="AM15" i="55"/>
  <c r="AK15" i="55"/>
  <c r="AJ15" i="55"/>
  <c r="AI15" i="55"/>
  <c r="AH15" i="55"/>
  <c r="AG15" i="55"/>
  <c r="AF15" i="55"/>
  <c r="AE15" i="55"/>
  <c r="AC15" i="55"/>
  <c r="AB15" i="55"/>
  <c r="AA15" i="55"/>
  <c r="Z15" i="55"/>
  <c r="V15" i="55" a="1"/>
  <c r="V15" i="55" s="1"/>
  <c r="T15" i="55"/>
  <c r="Q15" i="55"/>
  <c r="N15" i="55"/>
  <c r="AS14" i="55"/>
  <c r="AQ14" i="55"/>
  <c r="AR14" i="55" s="1"/>
  <c r="AP14" i="55"/>
  <c r="AN14" i="55"/>
  <c r="AM14" i="55"/>
  <c r="AK14" i="55"/>
  <c r="AJ14" i="55"/>
  <c r="AI14" i="55"/>
  <c r="AH14" i="55"/>
  <c r="AG14" i="55"/>
  <c r="AF14" i="55"/>
  <c r="AE14" i="55"/>
  <c r="AC14" i="55"/>
  <c r="AB14" i="55"/>
  <c r="AA14" i="55"/>
  <c r="Z14" i="55"/>
  <c r="V14" i="55" a="1"/>
  <c r="V14" i="55" s="1"/>
  <c r="T14" i="55"/>
  <c r="Q14" i="55"/>
  <c r="N14" i="55"/>
  <c r="AS13" i="55"/>
  <c r="AQ13" i="55"/>
  <c r="AP13" i="55"/>
  <c r="AN13" i="55"/>
  <c r="AM13" i="55"/>
  <c r="AK13" i="55"/>
  <c r="AJ13" i="55"/>
  <c r="AI13" i="55"/>
  <c r="AH13" i="55"/>
  <c r="AG13" i="55"/>
  <c r="AF13" i="55"/>
  <c r="AE13" i="55"/>
  <c r="AC13" i="55"/>
  <c r="AB13" i="55"/>
  <c r="AA13" i="55"/>
  <c r="Z13" i="55"/>
  <c r="V13" i="55" a="1"/>
  <c r="V13" i="55" s="1"/>
  <c r="T13" i="55"/>
  <c r="Q13" i="55"/>
  <c r="N13" i="55"/>
  <c r="AS12" i="55"/>
  <c r="AQ12" i="55"/>
  <c r="AP12" i="55"/>
  <c r="AN12" i="55"/>
  <c r="AM12" i="55"/>
  <c r="AK12" i="55"/>
  <c r="AJ12" i="55"/>
  <c r="AI12" i="55"/>
  <c r="AH12" i="55"/>
  <c r="AG12" i="55"/>
  <c r="AF12" i="55"/>
  <c r="AE12" i="55"/>
  <c r="AC12" i="55"/>
  <c r="AB12" i="55"/>
  <c r="AA12" i="55"/>
  <c r="Z12" i="55"/>
  <c r="V12" i="55" a="1"/>
  <c r="V12" i="55" s="1"/>
  <c r="T12" i="55"/>
  <c r="Q12" i="55"/>
  <c r="N12" i="55"/>
  <c r="AS11" i="55"/>
  <c r="AQ11" i="55"/>
  <c r="AP11" i="55"/>
  <c r="AN11" i="55"/>
  <c r="AM11" i="55"/>
  <c r="AK11" i="55"/>
  <c r="AJ11" i="55"/>
  <c r="AI11" i="55"/>
  <c r="AH11" i="55"/>
  <c r="AG11" i="55"/>
  <c r="AF11" i="55"/>
  <c r="AE11" i="55"/>
  <c r="AC11" i="55"/>
  <c r="AB11" i="55"/>
  <c r="AA11" i="55"/>
  <c r="Z11" i="55"/>
  <c r="V11" i="55" a="1"/>
  <c r="V11" i="55" s="1"/>
  <c r="T11" i="55"/>
  <c r="Q11" i="55"/>
  <c r="N11" i="55"/>
  <c r="AS10" i="55"/>
  <c r="AQ10" i="55"/>
  <c r="AP10" i="55"/>
  <c r="AN10" i="55"/>
  <c r="AM10" i="55"/>
  <c r="AK10" i="55"/>
  <c r="AJ10" i="55"/>
  <c r="AI10" i="55"/>
  <c r="AH10" i="55"/>
  <c r="AG10" i="55"/>
  <c r="AF10" i="55"/>
  <c r="AE10" i="55"/>
  <c r="AC10" i="55"/>
  <c r="AB10" i="55"/>
  <c r="AA10" i="55"/>
  <c r="Z10" i="55"/>
  <c r="V10" i="55" a="1"/>
  <c r="V10" i="55" s="1"/>
  <c r="T10" i="55"/>
  <c r="Q10" i="55"/>
  <c r="N10" i="55"/>
  <c r="AS8" i="55"/>
  <c r="AQ8" i="55"/>
  <c r="AP8" i="55"/>
  <c r="AM8" i="55"/>
  <c r="AJ8" i="55"/>
  <c r="AI8" i="55"/>
  <c r="AH8" i="55"/>
  <c r="AG8" i="55"/>
  <c r="AF8" i="55"/>
  <c r="AE8" i="55"/>
  <c r="AD8" i="55"/>
  <c r="AC8" i="55"/>
  <c r="AB8" i="55"/>
  <c r="AA8" i="55"/>
  <c r="Z8" i="55"/>
  <c r="V8" i="55" a="1"/>
  <c r="V8" i="55" s="1"/>
  <c r="T8" i="55"/>
  <c r="P8" i="55"/>
  <c r="Q8" i="55" s="1"/>
  <c r="M8" i="55"/>
  <c r="AK8" i="55" s="1"/>
  <c r="AL67" i="55" l="1"/>
  <c r="AW14" i="55" a="1"/>
  <c r="AW14" i="55" s="1"/>
  <c r="AW30" i="55" a="1"/>
  <c r="AW30" i="55" s="1"/>
  <c r="AL40" i="55"/>
  <c r="AL44" i="55"/>
  <c r="AL52" i="55"/>
  <c r="AL72" i="55"/>
  <c r="AL80" i="55"/>
  <c r="AL49" i="55"/>
  <c r="AL53" i="55"/>
  <c r="AV52" i="55"/>
  <c r="AL105" i="55"/>
  <c r="AL20" i="55"/>
  <c r="AL32" i="55"/>
  <c r="AL37" i="55"/>
  <c r="AU65" i="55"/>
  <c r="AU30" i="55"/>
  <c r="AW38" i="55" a="1"/>
  <c r="AW38" i="55" s="1"/>
  <c r="AW42" i="55" a="1"/>
  <c r="AW42" i="55" s="1"/>
  <c r="AW11" i="55" a="1"/>
  <c r="AW11" i="55" s="1"/>
  <c r="AW15" i="55" a="1"/>
  <c r="AW15" i="55" s="1"/>
  <c r="AW54" i="55" a="1"/>
  <c r="AW54" i="55" s="1"/>
  <c r="AW73" i="55" a="1"/>
  <c r="AW73" i="55" s="1"/>
  <c r="AW58" i="55" a="1"/>
  <c r="AW58" i="55" s="1"/>
  <c r="AW66" i="55" a="1"/>
  <c r="AW66" i="55" s="1"/>
  <c r="AW77" i="55" a="1"/>
  <c r="AW77" i="55" s="1"/>
  <c r="AW47" i="55" a="1"/>
  <c r="AW47" i="55" s="1"/>
  <c r="AW55" i="55" a="1"/>
  <c r="AW55" i="55" s="1"/>
  <c r="AW28" i="55" a="1"/>
  <c r="AW28" i="55" s="1"/>
  <c r="AV32" i="55"/>
  <c r="AW63" i="55" a="1"/>
  <c r="AW63" i="55" s="1"/>
  <c r="AV67" i="55"/>
  <c r="AW71" i="55" a="1"/>
  <c r="AW71" i="55" s="1"/>
  <c r="AW40" i="55" a="1"/>
  <c r="AW40" i="55" s="1"/>
  <c r="AW44" i="55" a="1"/>
  <c r="AW44" i="55" s="1"/>
  <c r="AV44" i="55"/>
  <c r="AW48" i="55" a="1"/>
  <c r="AW48" i="55" s="1"/>
  <c r="AX37" i="55" a="1"/>
  <c r="AX37" i="55" s="1"/>
  <c r="AY37" i="55" s="1"/>
  <c r="AV17" i="55"/>
  <c r="AW53" i="55" a="1"/>
  <c r="AW53" i="55" s="1"/>
  <c r="AW76" i="55" a="1"/>
  <c r="AW76" i="55" s="1"/>
  <c r="AW34" i="55" a="1"/>
  <c r="AW34" i="55" s="1"/>
  <c r="AW61" i="55" a="1"/>
  <c r="AW61" i="55" s="1"/>
  <c r="AO46" i="55"/>
  <c r="AR49" i="55"/>
  <c r="AL35" i="55"/>
  <c r="AO53" i="55"/>
  <c r="AO13" i="55"/>
  <c r="AR16" i="55"/>
  <c r="AR20" i="55"/>
  <c r="AL21" i="55"/>
  <c r="AR31" i="55"/>
  <c r="AO50" i="55"/>
  <c r="AO72" i="55"/>
  <c r="AR75" i="55"/>
  <c r="AR8" i="55"/>
  <c r="AW31" i="55" a="1"/>
  <c r="AW31" i="55" s="1"/>
  <c r="AO54" i="55"/>
  <c r="AO76" i="55"/>
  <c r="AR87" i="55"/>
  <c r="AL96" i="55"/>
  <c r="AO14" i="55"/>
  <c r="AO25" i="55"/>
  <c r="AO29" i="55"/>
  <c r="AR39" i="55"/>
  <c r="AR99" i="55"/>
  <c r="AR103" i="55"/>
  <c r="AL104" i="55"/>
  <c r="AL48" i="55"/>
  <c r="AL55" i="55"/>
  <c r="AO33" i="55"/>
  <c r="AO55" i="55"/>
  <c r="AR62" i="55"/>
  <c r="AL85" i="55"/>
  <c r="AU15" i="55"/>
  <c r="AU19" i="55"/>
  <c r="AL45" i="55"/>
  <c r="AR51" i="55"/>
  <c r="AR73" i="55"/>
  <c r="AL101" i="55"/>
  <c r="AW107" i="55" a="1"/>
  <c r="AW107" i="55" s="1"/>
  <c r="AO101" i="55"/>
  <c r="AW51" i="55" a="1"/>
  <c r="AW51" i="55" s="1"/>
  <c r="AO52" i="55"/>
  <c r="AR77" i="55"/>
  <c r="AW33" i="55" a="1"/>
  <c r="AW33" i="55" s="1"/>
  <c r="AO49" i="55"/>
  <c r="AU71" i="55"/>
  <c r="AO78" i="55"/>
  <c r="AO82" i="55"/>
  <c r="AO105" i="55"/>
  <c r="AO27" i="55"/>
  <c r="AO63" i="55"/>
  <c r="AL73" i="55"/>
  <c r="AR81" i="55"/>
  <c r="AU99" i="55"/>
  <c r="AL103" i="55"/>
  <c r="AX14" i="55" a="1"/>
  <c r="AX14" i="55" s="1"/>
  <c r="AO12" i="55"/>
  <c r="AW32" i="55" a="1"/>
  <c r="AW32" i="55" s="1"/>
  <c r="AW41" i="55" a="1"/>
  <c r="AW41" i="55" s="1"/>
  <c r="AL89" i="55"/>
  <c r="AW91" i="55" a="1"/>
  <c r="AW91" i="55" s="1"/>
  <c r="AU103" i="55"/>
  <c r="AO96" i="55"/>
  <c r="AL107" i="55"/>
  <c r="AR12" i="55"/>
  <c r="AL13" i="55"/>
  <c r="AL22" i="55"/>
  <c r="AL28" i="55"/>
  <c r="AO42" i="55"/>
  <c r="AX66" i="55" a="1"/>
  <c r="AX66" i="55" s="1"/>
  <c r="BD66" i="55" s="1"/>
  <c r="AR85" i="55"/>
  <c r="AL16" i="55"/>
  <c r="AL25" i="55"/>
  <c r="AR70" i="55"/>
  <c r="AW59" i="55" a="1"/>
  <c r="AW59" i="55" s="1"/>
  <c r="AW57" i="55" a="1"/>
  <c r="AW57" i="55" s="1"/>
  <c r="AU61" i="55"/>
  <c r="AL83" i="55"/>
  <c r="AO86" i="55"/>
  <c r="AU10" i="55"/>
  <c r="AX15" i="55" a="1"/>
  <c r="AX15" i="55" s="1"/>
  <c r="AO31" i="55"/>
  <c r="AW36" i="55" a="1"/>
  <c r="AW36" i="55" s="1"/>
  <c r="AL43" i="55"/>
  <c r="AO74" i="55"/>
  <c r="AL77" i="55"/>
  <c r="AW103" i="55" a="1"/>
  <c r="AW103" i="55" s="1"/>
  <c r="AW18" i="55" a="1"/>
  <c r="AW18" i="55" s="1"/>
  <c r="AU14" i="55"/>
  <c r="AU59" i="55"/>
  <c r="AL65" i="55"/>
  <c r="AL71" i="55"/>
  <c r="AU77" i="55"/>
  <c r="AO10" i="55"/>
  <c r="AR37" i="55"/>
  <c r="AO43" i="55"/>
  <c r="AR52" i="55"/>
  <c r="AO65" i="55"/>
  <c r="AO71" i="55"/>
  <c r="AR93" i="55"/>
  <c r="AO68" i="55"/>
  <c r="AO94" i="55"/>
  <c r="AR97" i="55"/>
  <c r="AW8" i="55" a="1"/>
  <c r="AW8" i="55" s="1"/>
  <c r="BC8" i="55" s="1"/>
  <c r="AR10" i="55"/>
  <c r="AW22" i="55" a="1"/>
  <c r="AW22" i="55" s="1"/>
  <c r="AL41" i="55"/>
  <c r="AR43" i="55"/>
  <c r="AO62" i="55"/>
  <c r="AR65" i="55"/>
  <c r="AW83" i="55" a="1"/>
  <c r="AW83" i="55" s="1"/>
  <c r="AR94" i="55"/>
  <c r="AR101" i="55"/>
  <c r="AO17" i="55"/>
  <c r="AO20" i="55"/>
  <c r="AR56" i="55"/>
  <c r="AX77" i="55" a="1"/>
  <c r="AX77" i="55" s="1"/>
  <c r="BD77" i="55" s="1"/>
  <c r="AL88" i="55"/>
  <c r="AL27" i="55"/>
  <c r="AU57" i="55"/>
  <c r="AU81" i="55"/>
  <c r="AR98" i="55"/>
  <c r="AU106" i="55"/>
  <c r="AU18" i="55"/>
  <c r="AW26" i="55" a="1"/>
  <c r="AW26" i="55" s="1"/>
  <c r="AO66" i="55"/>
  <c r="AO69" i="55"/>
  <c r="AL76" i="55"/>
  <c r="AO88" i="55"/>
  <c r="W67" i="55" a="1"/>
  <c r="W67" i="55" s="1"/>
  <c r="W45" i="55" a="1"/>
  <c r="W45" i="55" s="1"/>
  <c r="X45" i="55" s="1"/>
  <c r="W53" i="55" a="1"/>
  <c r="W53" i="55" s="1"/>
  <c r="X53" i="55" s="1"/>
  <c r="W29" i="55" a="1"/>
  <c r="W29" i="55" s="1"/>
  <c r="X29" i="55" s="1"/>
  <c r="AW16" i="55" a="1"/>
  <c r="AW16" i="55" s="1"/>
  <c r="AR23" i="55"/>
  <c r="AL24" i="55"/>
  <c r="AR32" i="55"/>
  <c r="X34" i="55"/>
  <c r="AX55" i="55" a="1"/>
  <c r="AX55" i="55" s="1"/>
  <c r="AO56" i="55"/>
  <c r="AW65" i="55" a="1"/>
  <c r="AW65" i="55" s="1"/>
  <c r="AR79" i="55"/>
  <c r="AO81" i="55"/>
  <c r="AR83" i="55"/>
  <c r="AR88" i="55"/>
  <c r="AR91" i="55"/>
  <c r="AR102" i="55"/>
  <c r="AR42" i="55"/>
  <c r="AO45" i="55"/>
  <c r="AW49" i="55" a="1"/>
  <c r="AW49" i="55" s="1"/>
  <c r="AX63" i="55" a="1"/>
  <c r="AX63" i="55" s="1"/>
  <c r="AO64" i="55"/>
  <c r="AU69" i="55"/>
  <c r="AU78" i="55"/>
  <c r="X81" i="55"/>
  <c r="AU67" i="55"/>
  <c r="AW69" i="55" a="1"/>
  <c r="AW69" i="55" s="1"/>
  <c r="AW79" i="55" a="1"/>
  <c r="AW79" i="55" s="1"/>
  <c r="AL97" i="55"/>
  <c r="X23" i="55"/>
  <c r="AR17" i="55"/>
  <c r="AR19" i="55"/>
  <c r="BC30" i="55"/>
  <c r="AL31" i="55"/>
  <c r="AL33" i="55"/>
  <c r="AU35" i="55"/>
  <c r="AU41" i="55"/>
  <c r="BC42" i="55"/>
  <c r="AR45" i="55"/>
  <c r="AO48" i="55"/>
  <c r="AL50" i="55"/>
  <c r="W58" i="55" a="1"/>
  <c r="W58" i="55" s="1"/>
  <c r="X58" i="55" s="1"/>
  <c r="AR64" i="55"/>
  <c r="AW67" i="55" a="1"/>
  <c r="AW67" i="55" s="1"/>
  <c r="W74" i="55" a="1"/>
  <c r="W74" i="55" s="1"/>
  <c r="AL84" i="55"/>
  <c r="AO97" i="55"/>
  <c r="AW99" i="55" a="1"/>
  <c r="AW99" i="55" s="1"/>
  <c r="AL100" i="55"/>
  <c r="AW102" i="55" a="1"/>
  <c r="AW102" i="55" s="1"/>
  <c r="AL108" i="55"/>
  <c r="AW75" i="55" a="1"/>
  <c r="AW75" i="55" s="1"/>
  <c r="AU22" i="55"/>
  <c r="AU38" i="55"/>
  <c r="AR54" i="55"/>
  <c r="X66" i="55"/>
  <c r="AO70" i="55"/>
  <c r="AW81" i="55" a="1"/>
  <c r="AW81" i="55" s="1"/>
  <c r="AW86" i="55" a="1"/>
  <c r="AW86" i="55" s="1"/>
  <c r="AL87" i="55"/>
  <c r="AW20" i="55" a="1"/>
  <c r="AW20" i="55" s="1"/>
  <c r="X79" i="55"/>
  <c r="AW12" i="55" a="1"/>
  <c r="AW12" i="55" s="1"/>
  <c r="AO15" i="55"/>
  <c r="AR24" i="55"/>
  <c r="AU36" i="55"/>
  <c r="AW74" i="55" a="1"/>
  <c r="AW74" i="55" s="1"/>
  <c r="W76" i="55" a="1"/>
  <c r="W76" i="55" s="1"/>
  <c r="AU82" i="55"/>
  <c r="AO84" i="55"/>
  <c r="AR89" i="55"/>
  <c r="AU90" i="55"/>
  <c r="AL92" i="55"/>
  <c r="AW94" i="55" a="1"/>
  <c r="AW94" i="55" s="1"/>
  <c r="AL95" i="55"/>
  <c r="AU98" i="55"/>
  <c r="AO100" i="55"/>
  <c r="AR105" i="55"/>
  <c r="AO108" i="55"/>
  <c r="AW10" i="55" a="1"/>
  <c r="AW10" i="55" s="1"/>
  <c r="AR15" i="55"/>
  <c r="AW19" i="55" a="1"/>
  <c r="AW19" i="55" s="1"/>
  <c r="AU20" i="55"/>
  <c r="AU25" i="55"/>
  <c r="AL29" i="55"/>
  <c r="AR33" i="55"/>
  <c r="AR35" i="55"/>
  <c r="AL36" i="55"/>
  <c r="AO41" i="55"/>
  <c r="AW45" i="55" a="1"/>
  <c r="AW45" i="55" s="1"/>
  <c r="AR48" i="55"/>
  <c r="AU53" i="55"/>
  <c r="AX56" i="55" a="1"/>
  <c r="AX56" i="55" s="1"/>
  <c r="AY56" i="55" s="1"/>
  <c r="AL57" i="55"/>
  <c r="AX58" i="55" a="1"/>
  <c r="AX58" i="55" s="1"/>
  <c r="AL59" i="55"/>
  <c r="AW64" i="55" a="1"/>
  <c r="AW64" i="55" s="1"/>
  <c r="AL8" i="55"/>
  <c r="AU11" i="55"/>
  <c r="AW24" i="55" a="1"/>
  <c r="AW24" i="55" s="1"/>
  <c r="AO36" i="55"/>
  <c r="AL39" i="55"/>
  <c r="X43" i="55"/>
  <c r="AL46" i="55"/>
  <c r="AR50" i="55"/>
  <c r="AW60" i="55" a="1"/>
  <c r="AW60" i="55" s="1"/>
  <c r="AL61" i="55"/>
  <c r="AW72" i="55" a="1"/>
  <c r="AW72" i="55" s="1"/>
  <c r="AL75" i="55"/>
  <c r="W78" i="55" a="1"/>
  <c r="W78" i="55" s="1"/>
  <c r="AR84" i="55"/>
  <c r="AO92" i="55"/>
  <c r="AR100" i="55"/>
  <c r="BC33" i="55"/>
  <c r="AR41" i="55"/>
  <c r="AX48" i="55" a="1"/>
  <c r="AX48" i="55" s="1"/>
  <c r="AL51" i="55"/>
  <c r="AO61" i="55"/>
  <c r="AW62" i="55" a="1"/>
  <c r="AW62" i="55" s="1"/>
  <c r="AU75" i="55"/>
  <c r="X80" i="55"/>
  <c r="AR95" i="55"/>
  <c r="AR106" i="55"/>
  <c r="AU27" i="55"/>
  <c r="AU39" i="55"/>
  <c r="AU73" i="55"/>
  <c r="AW78" i="55" a="1"/>
  <c r="AW78" i="55" s="1"/>
  <c r="AR13" i="55"/>
  <c r="AO11" i="55"/>
  <c r="AO16" i="55"/>
  <c r="AW27" i="55" a="1"/>
  <c r="AW27" i="55" s="1"/>
  <c r="AR29" i="55"/>
  <c r="AX33" i="55" a="1"/>
  <c r="AX33" i="55" s="1"/>
  <c r="AR36" i="55"/>
  <c r="AU55" i="55"/>
  <c r="AL63" i="55"/>
  <c r="AR82" i="55"/>
  <c r="AW87" i="55" a="1"/>
  <c r="AW87" i="55" s="1"/>
  <c r="W92" i="55" a="1"/>
  <c r="W92" i="55" s="1"/>
  <c r="X92" i="55" s="1"/>
  <c r="AL93" i="55"/>
  <c r="AX103" i="55" a="1"/>
  <c r="AX103" i="55" s="1"/>
  <c r="AR69" i="55"/>
  <c r="AR11" i="55"/>
  <c r="AR25" i="55"/>
  <c r="AL26" i="55"/>
  <c r="AU31" i="55"/>
  <c r="AU32" i="55"/>
  <c r="AL34" i="55"/>
  <c r="AU37" i="55"/>
  <c r="AR46" i="55"/>
  <c r="AL47" i="55"/>
  <c r="AR53" i="55"/>
  <c r="AR57" i="55"/>
  <c r="AR59" i="55"/>
  <c r="AR61" i="55"/>
  <c r="AU63" i="55"/>
  <c r="AW68" i="55" a="1"/>
  <c r="AW68" i="55" s="1"/>
  <c r="AL69" i="55"/>
  <c r="X75" i="55"/>
  <c r="AL79" i="55"/>
  <c r="AW80" i="55" a="1"/>
  <c r="AW80" i="55" s="1"/>
  <c r="X82" i="55"/>
  <c r="AO93" i="55"/>
  <c r="AW95" i="55" a="1"/>
  <c r="AW95" i="55" s="1"/>
  <c r="AU102" i="55"/>
  <c r="AO104" i="55"/>
  <c r="AW106" i="55" a="1"/>
  <c r="AW106" i="55" s="1"/>
  <c r="AO77" i="55"/>
  <c r="AU79" i="55"/>
  <c r="AU86" i="55"/>
  <c r="AL12" i="55"/>
  <c r="AU26" i="55"/>
  <c r="AW29" i="55" a="1"/>
  <c r="AW29" i="55" s="1"/>
  <c r="AO32" i="55"/>
  <c r="AU34" i="55"/>
  <c r="AX36" i="55" a="1"/>
  <c r="AX36" i="55" s="1"/>
  <c r="AO37" i="55"/>
  <c r="AR44" i="55"/>
  <c r="AR71" i="55"/>
  <c r="AU74" i="55"/>
  <c r="X77" i="55"/>
  <c r="AL81" i="55"/>
  <c r="AW90" i="55" a="1"/>
  <c r="AW90" i="55" s="1"/>
  <c r="AL91" i="55"/>
  <c r="AU94" i="55"/>
  <c r="AW98" i="55" a="1"/>
  <c r="AW98" i="55" s="1"/>
  <c r="AL99" i="55"/>
  <c r="AR104" i="55"/>
  <c r="AU107" i="55"/>
  <c r="W44" i="55" a="1"/>
  <c r="W44" i="55" s="1"/>
  <c r="V109" i="55"/>
  <c r="W18" i="55" a="1"/>
  <c r="W18" i="55" s="1"/>
  <c r="BC14" i="55"/>
  <c r="W14" i="55" a="1"/>
  <c r="W14" i="55" s="1"/>
  <c r="BD14" i="55" s="1"/>
  <c r="W21" i="55" a="1"/>
  <c r="W21" i="55" s="1"/>
  <c r="W28" i="55" a="1"/>
  <c r="W28" i="55" s="1"/>
  <c r="W10" i="55" a="1"/>
  <c r="W10" i="55" s="1"/>
  <c r="X10" i="55" s="1"/>
  <c r="W16" i="55" a="1"/>
  <c r="W16" i="55" s="1"/>
  <c r="W15" i="55" a="1"/>
  <c r="W15" i="55" s="1"/>
  <c r="W24" i="55" a="1"/>
  <c r="W24" i="55" s="1"/>
  <c r="W36" i="55" a="1"/>
  <c r="W36" i="55" s="1"/>
  <c r="W13" i="55" a="1"/>
  <c r="W13" i="55" s="1"/>
  <c r="W11" i="55" a="1"/>
  <c r="W11" i="55" s="1"/>
  <c r="W12" i="55" a="1"/>
  <c r="W12" i="55" s="1"/>
  <c r="W20" i="55" a="1"/>
  <c r="W20" i="55" s="1"/>
  <c r="BC20" i="55"/>
  <c r="W32" i="55" a="1"/>
  <c r="W32" i="55" s="1"/>
  <c r="BC32" i="55"/>
  <c r="W17" i="55" a="1"/>
  <c r="W17" i="55" s="1"/>
  <c r="W25" i="55" a="1"/>
  <c r="W25" i="55" s="1"/>
  <c r="X25" i="55" s="1"/>
  <c r="AU42" i="55"/>
  <c r="W63" i="55" a="1"/>
  <c r="W63" i="55" s="1"/>
  <c r="W95" i="55" a="1"/>
  <c r="W95" i="55" s="1"/>
  <c r="X19" i="55"/>
  <c r="AU23" i="55"/>
  <c r="AX42" i="55" a="1"/>
  <c r="AX42" i="55" s="1"/>
  <c r="AW52" i="55" a="1"/>
  <c r="AW52" i="55" s="1"/>
  <c r="AU33" i="55"/>
  <c r="W39" i="55" a="1"/>
  <c r="W39" i="55" s="1"/>
  <c r="AO39" i="55"/>
  <c r="AU45" i="55"/>
  <c r="W47" i="55" a="1"/>
  <c r="W47" i="55" s="1"/>
  <c r="X47" i="55" s="1"/>
  <c r="AU51" i="55"/>
  <c r="AO51" i="55"/>
  <c r="BC55" i="55"/>
  <c r="W55" i="55" a="1"/>
  <c r="W55" i="55" s="1"/>
  <c r="BD55" i="55" s="1"/>
  <c r="BC57" i="55"/>
  <c r="W57" i="55" a="1"/>
  <c r="W57" i="55" s="1"/>
  <c r="AL11" i="55"/>
  <c r="AU13" i="55"/>
  <c r="AL15" i="55"/>
  <c r="AU17" i="55"/>
  <c r="AW23" i="55" a="1"/>
  <c r="AW23" i="55" s="1"/>
  <c r="W30" i="55" a="1"/>
  <c r="W30" i="55" s="1"/>
  <c r="X30" i="55" s="1"/>
  <c r="AO30" i="55"/>
  <c r="BC37" i="55"/>
  <c r="W38" i="55" a="1"/>
  <c r="W38" i="55" s="1"/>
  <c r="X38" i="55" s="1"/>
  <c r="AO38" i="55"/>
  <c r="AU44" i="55"/>
  <c r="X70" i="55"/>
  <c r="AU21" i="55"/>
  <c r="AR30" i="55"/>
  <c r="W37" i="55" a="1"/>
  <c r="W37" i="55" s="1"/>
  <c r="AR38" i="55"/>
  <c r="X51" i="55"/>
  <c r="W59" i="55" a="1"/>
  <c r="W59" i="55" s="1"/>
  <c r="X62" i="55"/>
  <c r="AW17" i="55" a="1"/>
  <c r="AW17" i="55" s="1"/>
  <c r="X31" i="55"/>
  <c r="W33" i="55" a="1"/>
  <c r="W33" i="55" s="1"/>
  <c r="AU49" i="55"/>
  <c r="X54" i="55"/>
  <c r="W89" i="55" a="1"/>
  <c r="W89" i="55" s="1"/>
  <c r="AW13" i="55" a="1"/>
  <c r="AW13" i="55" s="1"/>
  <c r="AL10" i="55"/>
  <c r="AU12" i="55"/>
  <c r="AL14" i="55"/>
  <c r="AU16" i="55"/>
  <c r="AL18" i="55"/>
  <c r="W26" i="55" a="1"/>
  <c r="W26" i="55" s="1"/>
  <c r="AO26" i="55"/>
  <c r="AO34" i="55"/>
  <c r="W35" i="55" a="1"/>
  <c r="W35" i="55" s="1"/>
  <c r="AO35" i="55"/>
  <c r="AW39" i="55" a="1"/>
  <c r="AW39" i="55" s="1"/>
  <c r="W46" i="55" a="1"/>
  <c r="W46" i="55" s="1"/>
  <c r="X46" i="55" s="1"/>
  <c r="AR26" i="55"/>
  <c r="AU28" i="55"/>
  <c r="AR34" i="55"/>
  <c r="AX38" i="55" a="1"/>
  <c r="AX38" i="55" s="1"/>
  <c r="AU43" i="55"/>
  <c r="AU48" i="55"/>
  <c r="AL23" i="55"/>
  <c r="AL42" i="55"/>
  <c r="AW46" i="55" a="1"/>
  <c r="AW46" i="55" s="1"/>
  <c r="AU46" i="55"/>
  <c r="W56" i="55" a="1"/>
  <c r="W56" i="55" s="1"/>
  <c r="BC56" i="55"/>
  <c r="W69" i="55" a="1"/>
  <c r="W69" i="55" s="1"/>
  <c r="W71" i="55" a="1"/>
  <c r="W71" i="55" s="1"/>
  <c r="W85" i="55" a="1"/>
  <c r="W85" i="55" s="1"/>
  <c r="X85" i="55" s="1"/>
  <c r="AW25" i="55" a="1"/>
  <c r="AW25" i="55" s="1"/>
  <c r="X27" i="55"/>
  <c r="AX30" i="55" a="1"/>
  <c r="AX30" i="55" s="1"/>
  <c r="X50" i="55"/>
  <c r="AU52" i="55"/>
  <c r="W61" i="55" a="1"/>
  <c r="W61" i="55" s="1"/>
  <c r="W22" i="55" a="1"/>
  <c r="W22" i="55" s="1"/>
  <c r="AO22" i="55"/>
  <c r="AU40" i="55"/>
  <c r="X49" i="55"/>
  <c r="AL60" i="55"/>
  <c r="AU60" i="55"/>
  <c r="AL68" i="55"/>
  <c r="AU68" i="55"/>
  <c r="W40" i="55" a="1"/>
  <c r="W40" i="55" s="1"/>
  <c r="AL19" i="55"/>
  <c r="AR22" i="55"/>
  <c r="AU24" i="55"/>
  <c r="AU29" i="55"/>
  <c r="AW35" i="55" a="1"/>
  <c r="AW35" i="55" s="1"/>
  <c r="BC41" i="55"/>
  <c r="W48" i="55" a="1"/>
  <c r="W48" i="55" s="1"/>
  <c r="AW50" i="55" a="1"/>
  <c r="AW50" i="55" s="1"/>
  <c r="AU50" i="55"/>
  <c r="AW21" i="55" a="1"/>
  <c r="AW21" i="55" s="1"/>
  <c r="X41" i="55"/>
  <c r="W42" i="55" a="1"/>
  <c r="W42" i="55" s="1"/>
  <c r="AL30" i="55"/>
  <c r="AL38" i="55"/>
  <c r="AW43" i="55" a="1"/>
  <c r="AW43" i="55" s="1"/>
  <c r="AU47" i="55"/>
  <c r="AO47" i="55"/>
  <c r="W52" i="55" a="1"/>
  <c r="W52" i="55" s="1"/>
  <c r="W65" i="55" a="1"/>
  <c r="W65" i="55" s="1"/>
  <c r="X65" i="55" s="1"/>
  <c r="AW93" i="55" a="1"/>
  <c r="AW93" i="55" s="1"/>
  <c r="AW85" i="55" a="1"/>
  <c r="AW85" i="55" s="1"/>
  <c r="AW89" i="55" a="1"/>
  <c r="AW89" i="55" s="1"/>
  <c r="BC103" i="55"/>
  <c r="W103" i="55" a="1"/>
  <c r="W103" i="55" s="1"/>
  <c r="AU58" i="55"/>
  <c r="AL58" i="55"/>
  <c r="AU66" i="55"/>
  <c r="AL66" i="55"/>
  <c r="AW70" i="55" a="1"/>
  <c r="AW70" i="55" s="1"/>
  <c r="W101" i="55" a="1"/>
  <c r="W101" i="55" s="1"/>
  <c r="X101" i="55" s="1"/>
  <c r="W107" i="55" a="1"/>
  <c r="W107" i="55" s="1"/>
  <c r="W72" i="55" a="1"/>
  <c r="W72" i="55" s="1"/>
  <c r="BC77" i="55"/>
  <c r="AU83" i="55"/>
  <c r="AO83" i="55"/>
  <c r="X84" i="55"/>
  <c r="AU87" i="55"/>
  <c r="AO87" i="55"/>
  <c r="AU91" i="55"/>
  <c r="AO91" i="55"/>
  <c r="W97" i="55" a="1"/>
  <c r="W97" i="55" s="1"/>
  <c r="X97" i="55" s="1"/>
  <c r="W99" i="55" a="1"/>
  <c r="W99" i="55" s="1"/>
  <c r="AW105" i="55" a="1"/>
  <c r="AW105" i="55" s="1"/>
  <c r="AU105" i="55"/>
  <c r="BC58" i="55"/>
  <c r="BC66" i="55"/>
  <c r="AR72" i="55"/>
  <c r="AW101" i="55" a="1"/>
  <c r="AW101" i="55" s="1"/>
  <c r="AU101" i="55"/>
  <c r="W94" i="55" a="1"/>
  <c r="W94" i="55" s="1"/>
  <c r="AW97" i="55" a="1"/>
  <c r="AW97" i="55" s="1"/>
  <c r="AL56" i="55"/>
  <c r="AU56" i="55"/>
  <c r="AL64" i="55"/>
  <c r="AU64" i="55"/>
  <c r="W73" i="55" a="1"/>
  <c r="W73" i="55" s="1"/>
  <c r="W83" i="55" a="1"/>
  <c r="W83" i="55" s="1"/>
  <c r="AW84" i="55" a="1"/>
  <c r="AW84" i="55" s="1"/>
  <c r="W87" i="55" a="1"/>
  <c r="W87" i="55" s="1"/>
  <c r="AW88" i="55" a="1"/>
  <c r="AW88" i="55" s="1"/>
  <c r="W91" i="55" a="1"/>
  <c r="W91" i="55" s="1"/>
  <c r="AW92" i="55" a="1"/>
  <c r="AW92" i="55" s="1"/>
  <c r="AR55" i="55"/>
  <c r="AR63" i="55"/>
  <c r="AO73" i="55"/>
  <c r="W102" i="55" a="1"/>
  <c r="W102" i="55" s="1"/>
  <c r="AU70" i="55"/>
  <c r="W106" i="55" a="1"/>
  <c r="W106" i="55" s="1"/>
  <c r="AX51" i="55" a="1"/>
  <c r="AX51" i="55" s="1"/>
  <c r="BD51" i="55" s="1"/>
  <c r="AU54" i="55"/>
  <c r="AL54" i="55"/>
  <c r="AX57" i="55" a="1"/>
  <c r="AX57" i="55" s="1"/>
  <c r="AU62" i="55"/>
  <c r="AL62" i="55"/>
  <c r="W64" i="55" a="1"/>
  <c r="W64" i="55" s="1"/>
  <c r="AX68" i="55" a="1"/>
  <c r="AX68" i="55" s="1"/>
  <c r="BD68" i="55" s="1"/>
  <c r="AX72" i="55" a="1"/>
  <c r="AX72" i="55" s="1"/>
  <c r="AR74" i="55"/>
  <c r="AR76" i="55"/>
  <c r="AR78" i="55"/>
  <c r="AR80" i="55"/>
  <c r="X86" i="55"/>
  <c r="AR86" i="55"/>
  <c r="X90" i="55"/>
  <c r="AR90" i="55"/>
  <c r="X96" i="55"/>
  <c r="AR96" i="55"/>
  <c r="W98" i="55" a="1"/>
  <c r="W98" i="55" s="1"/>
  <c r="W104" i="55" a="1"/>
  <c r="W104" i="55" s="1"/>
  <c r="X108" i="55"/>
  <c r="AO85" i="55"/>
  <c r="AU85" i="55"/>
  <c r="AO89" i="55"/>
  <c r="AU89" i="55"/>
  <c r="AU95" i="55"/>
  <c r="AO95" i="55"/>
  <c r="AW96" i="55" a="1"/>
  <c r="AW96" i="55" s="1"/>
  <c r="W100" i="55" a="1"/>
  <c r="W100" i="55" s="1"/>
  <c r="X100" i="55" s="1"/>
  <c r="AW82" i="55" a="1"/>
  <c r="AW82" i="55" s="1"/>
  <c r="W93" i="55" a="1"/>
  <c r="W93" i="55" s="1"/>
  <c r="AU93" i="55"/>
  <c r="AU97" i="55"/>
  <c r="AO99" i="55"/>
  <c r="AO103" i="55"/>
  <c r="AO107" i="55"/>
  <c r="AL70" i="55"/>
  <c r="AU72" i="55"/>
  <c r="AL74" i="55"/>
  <c r="AU76" i="55"/>
  <c r="AL78" i="55"/>
  <c r="AU80" i="55"/>
  <c r="AL82" i="55"/>
  <c r="AU84" i="55"/>
  <c r="AL86" i="55"/>
  <c r="AU88" i="55"/>
  <c r="AL90" i="55"/>
  <c r="AU92" i="55"/>
  <c r="AL94" i="55"/>
  <c r="AU96" i="55"/>
  <c r="AL98" i="55"/>
  <c r="AU100" i="55"/>
  <c r="AL102" i="55"/>
  <c r="AU104" i="55"/>
  <c r="AL106" i="55"/>
  <c r="AU108" i="55"/>
  <c r="AW100" i="55" a="1"/>
  <c r="AW100" i="55" s="1"/>
  <c r="AW104" i="55" a="1"/>
  <c r="AW104" i="55" s="1"/>
  <c r="AW108" i="55" a="1"/>
  <c r="AW108" i="55" s="1"/>
  <c r="W105" i="55" a="1"/>
  <c r="W105" i="55" s="1"/>
  <c r="X105" i="55" s="1"/>
  <c r="N8" i="55"/>
  <c r="W8" i="55" a="1"/>
  <c r="W8" i="55" s="1"/>
  <c r="AN8" i="55"/>
  <c r="AX8" i="55" s="1" a="1"/>
  <c r="AX8" i="55" s="1"/>
  <c r="AY55" i="55" l="1"/>
  <c r="BC105" i="55"/>
  <c r="BC46" i="55"/>
  <c r="BC27" i="55"/>
  <c r="BC74" i="55"/>
  <c r="BC63" i="55"/>
  <c r="AY63" i="55"/>
  <c r="BC21" i="55"/>
  <c r="BC19" i="55"/>
  <c r="AX102" i="55" a="1"/>
  <c r="AX102" i="55" s="1"/>
  <c r="AY102" i="55"/>
  <c r="BC80" i="55"/>
  <c r="AX64" i="55" a="1"/>
  <c r="AX64" i="55" s="1"/>
  <c r="BD64" i="55" s="1"/>
  <c r="AY64" i="55"/>
  <c r="BA64" i="55" s="1" a="1"/>
  <c r="BA64" i="55" s="1"/>
  <c r="BC36" i="55"/>
  <c r="AY36" i="55"/>
  <c r="BA36" i="55" s="1" a="1"/>
  <c r="BA36" i="55" s="1"/>
  <c r="AX28" i="55" a="1"/>
  <c r="AX28" i="55" s="1"/>
  <c r="AY28" i="55" s="1"/>
  <c r="BA28" i="55" s="1" a="1"/>
  <c r="BA28" i="55" s="1"/>
  <c r="BC50" i="55"/>
  <c r="BC10" i="55"/>
  <c r="AX99" i="55" a="1"/>
  <c r="AX99" i="55" s="1"/>
  <c r="AY99" i="55" s="1"/>
  <c r="AX78" i="55" a="1"/>
  <c r="AX78" i="55" s="1"/>
  <c r="AY78" i="55" s="1"/>
  <c r="BC12" i="55"/>
  <c r="AX61" i="55" a="1"/>
  <c r="AX61" i="55" s="1"/>
  <c r="AY61" i="55" s="1"/>
  <c r="BC47" i="55"/>
  <c r="AX88" i="55" a="1"/>
  <c r="AX88" i="55" s="1"/>
  <c r="BD88" i="55" s="1"/>
  <c r="AY88" i="55"/>
  <c r="BC84" i="55"/>
  <c r="BC89" i="55"/>
  <c r="BC13" i="55"/>
  <c r="BC34" i="55"/>
  <c r="AY77" i="55"/>
  <c r="BB77" i="55" s="1" a="1"/>
  <c r="BB77" i="55" s="1"/>
  <c r="BC85" i="55"/>
  <c r="BC35" i="55"/>
  <c r="BC29" i="55"/>
  <c r="BC68" i="55"/>
  <c r="AY68" i="55"/>
  <c r="AX20" i="55" a="1"/>
  <c r="AX20" i="55" s="1"/>
  <c r="AY20" i="55" s="1"/>
  <c r="AX83" i="55" a="1"/>
  <c r="AX83" i="55" s="1"/>
  <c r="AY83" i="55" s="1"/>
  <c r="BC31" i="55"/>
  <c r="AX76" i="55" a="1"/>
  <c r="AX76" i="55" s="1"/>
  <c r="AY76" i="55" s="1"/>
  <c r="AY66" i="55"/>
  <c r="BB66" i="55" s="1" a="1"/>
  <c r="BB66" i="55" s="1"/>
  <c r="BC93" i="55"/>
  <c r="BC72" i="55"/>
  <c r="AY72" i="55"/>
  <c r="BA72" i="55" s="1" a="1"/>
  <c r="BA72" i="55" s="1"/>
  <c r="BC67" i="55"/>
  <c r="AX79" i="55" a="1"/>
  <c r="AX79" i="55" s="1"/>
  <c r="BD79" i="55" s="1"/>
  <c r="BC53" i="55"/>
  <c r="AY58" i="55"/>
  <c r="BB58" i="55" s="1" a="1"/>
  <c r="BB58" i="55" s="1"/>
  <c r="AX82" i="55" a="1"/>
  <c r="AX82" i="55" s="1"/>
  <c r="BD82" i="55" s="1"/>
  <c r="BC97" i="55"/>
  <c r="BC86" i="55"/>
  <c r="AX69" i="55" a="1"/>
  <c r="AX69" i="55" s="1"/>
  <c r="AY69" i="55"/>
  <c r="BC65" i="55"/>
  <c r="BC26" i="55"/>
  <c r="AX91" i="55" a="1"/>
  <c r="AX91" i="55" s="1"/>
  <c r="BD91" i="55" s="1"/>
  <c r="BC73" i="55"/>
  <c r="BC25" i="55"/>
  <c r="AX98" i="55" a="1"/>
  <c r="AX98" i="55" s="1"/>
  <c r="AY98" i="55" s="1"/>
  <c r="BA98" i="55" s="1" a="1"/>
  <c r="BA98" i="55" s="1"/>
  <c r="AX87" i="55" a="1"/>
  <c r="AX87" i="55" s="1"/>
  <c r="AY87" i="55" s="1"/>
  <c r="BC60" i="55"/>
  <c r="BC45" i="55"/>
  <c r="AX94" i="55" a="1"/>
  <c r="AX94" i="55" s="1"/>
  <c r="AY94" i="55" s="1"/>
  <c r="BC81" i="55"/>
  <c r="AY57" i="55"/>
  <c r="AY33" i="55"/>
  <c r="BC54" i="55"/>
  <c r="BC96" i="55"/>
  <c r="BC39" i="55"/>
  <c r="BC23" i="55"/>
  <c r="BC52" i="55"/>
  <c r="AX59" i="55" a="1"/>
  <c r="AX59" i="55" s="1"/>
  <c r="AY59" i="55" s="1"/>
  <c r="AX41" i="55" a="1"/>
  <c r="AX41" i="55" s="1"/>
  <c r="BD41" i="55" s="1"/>
  <c r="BC48" i="55"/>
  <c r="AY48" i="55"/>
  <c r="BA48" i="55" s="1" a="1"/>
  <c r="BA48" i="55" s="1"/>
  <c r="BC15" i="55"/>
  <c r="AY15" i="55"/>
  <c r="BC17" i="55"/>
  <c r="AX22" i="55" a="1"/>
  <c r="AX22" i="55" s="1"/>
  <c r="AY22" i="55" s="1"/>
  <c r="AX32" i="55" a="1"/>
  <c r="AX32" i="55" s="1"/>
  <c r="AY32" i="55"/>
  <c r="AX11" i="55" a="1"/>
  <c r="AX11" i="55" s="1"/>
  <c r="AY11" i="55" s="1"/>
  <c r="BC43" i="55"/>
  <c r="BC90" i="55"/>
  <c r="BC106" i="55"/>
  <c r="BC62" i="55"/>
  <c r="BC51" i="55"/>
  <c r="AY51" i="55"/>
  <c r="BB51" i="55" s="1" a="1"/>
  <c r="BB51" i="55" s="1"/>
  <c r="BC44" i="55"/>
  <c r="AY42" i="55"/>
  <c r="AY30" i="55"/>
  <c r="BE30" i="55" s="1"/>
  <c r="BC108" i="55"/>
  <c r="BC101" i="55"/>
  <c r="BC104" i="55"/>
  <c r="BC100" i="55"/>
  <c r="BC92" i="55"/>
  <c r="AX18" i="55" a="1"/>
  <c r="AX18" i="55" s="1"/>
  <c r="AY18" i="55" s="1"/>
  <c r="BC40" i="55"/>
  <c r="BC38" i="55"/>
  <c r="AY38" i="55"/>
  <c r="AY14" i="55"/>
  <c r="BC70" i="55"/>
  <c r="AY103" i="55"/>
  <c r="AX107" i="55" a="1"/>
  <c r="AX107" i="55" s="1"/>
  <c r="BD107" i="55" s="1"/>
  <c r="BC71" i="55"/>
  <c r="BC95" i="55"/>
  <c r="BC24" i="55"/>
  <c r="AX75" i="55" a="1"/>
  <c r="AX75" i="55" s="1"/>
  <c r="AY75" i="55" s="1"/>
  <c r="AX49" i="55" a="1"/>
  <c r="AX49" i="55" s="1"/>
  <c r="BD49" i="55" s="1"/>
  <c r="BC16" i="55"/>
  <c r="AV49" i="55"/>
  <c r="AV40" i="55"/>
  <c r="AV10" i="55"/>
  <c r="AV64" i="55"/>
  <c r="AV84" i="55"/>
  <c r="AV107" i="55"/>
  <c r="AV85" i="55"/>
  <c r="AV20" i="55"/>
  <c r="AV105" i="55"/>
  <c r="AV93" i="55"/>
  <c r="AV53" i="55"/>
  <c r="AV55" i="55"/>
  <c r="AV19" i="55"/>
  <c r="AV92" i="55"/>
  <c r="AV50" i="55"/>
  <c r="AV48" i="55"/>
  <c r="AV80" i="55"/>
  <c r="AV63" i="55"/>
  <c r="BA63" i="55" s="1" a="1"/>
  <c r="BA63" i="55" s="1"/>
  <c r="AV72" i="55"/>
  <c r="AV15" i="55"/>
  <c r="AV47" i="55"/>
  <c r="AV38" i="55"/>
  <c r="BB38" i="55" a="1"/>
  <c r="BB38" i="55" s="1"/>
  <c r="BB68" i="55" a="1"/>
  <c r="BB68" i="55" s="1"/>
  <c r="AV39" i="55"/>
  <c r="AV34" i="55"/>
  <c r="BB88" i="55" a="1"/>
  <c r="BB88" i="55" s="1"/>
  <c r="AV77" i="55"/>
  <c r="AV101" i="55"/>
  <c r="AV90" i="55"/>
  <c r="AV33" i="55"/>
  <c r="AV58" i="55"/>
  <c r="AV42" i="55"/>
  <c r="AV43" i="55"/>
  <c r="AV66" i="55"/>
  <c r="AV22" i="55"/>
  <c r="AV45" i="55"/>
  <c r="AV96" i="55"/>
  <c r="AV35" i="55"/>
  <c r="BC76" i="55"/>
  <c r="BC83" i="55"/>
  <c r="BC79" i="55"/>
  <c r="AX34" i="55" a="1"/>
  <c r="AX34" i="55" s="1"/>
  <c r="AY34" i="55" s="1"/>
  <c r="BE34" i="55" s="1"/>
  <c r="AX31" i="55" a="1"/>
  <c r="AX31" i="55" s="1"/>
  <c r="BD31" i="55" s="1"/>
  <c r="BD103" i="55"/>
  <c r="BC91" i="55"/>
  <c r="AX26" i="55" a="1"/>
  <c r="AX26" i="55" s="1"/>
  <c r="AY26" i="55" s="1"/>
  <c r="AV91" i="55"/>
  <c r="AV25" i="55"/>
  <c r="AV28" i="55"/>
  <c r="AV37" i="55"/>
  <c r="BA37" i="55" s="1" a="1"/>
  <c r="BA37" i="55" s="1"/>
  <c r="AV16" i="55"/>
  <c r="AX23" i="55" a="1"/>
  <c r="AX23" i="55" s="1"/>
  <c r="BD23" i="55" s="1"/>
  <c r="BC11" i="55"/>
  <c r="AV104" i="55"/>
  <c r="AV65" i="55"/>
  <c r="AV83" i="55"/>
  <c r="BC75" i="55"/>
  <c r="AX54" i="55" a="1"/>
  <c r="AX54" i="55" s="1"/>
  <c r="BD54" i="55" s="1"/>
  <c r="AV89" i="55"/>
  <c r="BC102" i="55"/>
  <c r="BD63" i="55"/>
  <c r="AX71" i="55" a="1"/>
  <c r="AX71" i="55" s="1"/>
  <c r="BD71" i="55" s="1"/>
  <c r="BC49" i="55"/>
  <c r="AX13" i="55" a="1"/>
  <c r="AX13" i="55" s="1"/>
  <c r="AY13" i="55" s="1"/>
  <c r="AX73" i="55" a="1"/>
  <c r="AX73" i="55" s="1"/>
  <c r="BD73" i="55" s="1"/>
  <c r="BA33" i="55" a="1"/>
  <c r="BA33" i="55" s="1"/>
  <c r="AV21" i="55"/>
  <c r="AV24" i="55"/>
  <c r="AV11" i="55"/>
  <c r="AV98" i="55"/>
  <c r="AV59" i="55"/>
  <c r="AV31" i="55"/>
  <c r="BE51" i="55"/>
  <c r="AV30" i="55"/>
  <c r="AV13" i="55"/>
  <c r="AV94" i="55"/>
  <c r="AV36" i="55"/>
  <c r="AV27" i="55"/>
  <c r="BD42" i="55"/>
  <c r="AV26" i="55"/>
  <c r="AV95" i="55"/>
  <c r="AV87" i="55"/>
  <c r="AV108" i="55"/>
  <c r="AV61" i="55"/>
  <c r="AV73" i="55"/>
  <c r="AV57" i="55"/>
  <c r="BA57" i="55" s="1" a="1"/>
  <c r="BA57" i="55" s="1"/>
  <c r="AV18" i="55"/>
  <c r="AV75" i="55"/>
  <c r="AV86" i="55"/>
  <c r="AV81" i="55"/>
  <c r="AV69" i="55"/>
  <c r="BA69" i="55" s="1" a="1"/>
  <c r="BA69" i="55" s="1"/>
  <c r="AV79" i="55"/>
  <c r="AV71" i="55"/>
  <c r="AV12" i="55"/>
  <c r="AV100" i="55"/>
  <c r="AV97" i="55"/>
  <c r="AV41" i="55"/>
  <c r="AV82" i="55"/>
  <c r="AV74" i="55"/>
  <c r="AV54" i="55"/>
  <c r="AV103" i="55"/>
  <c r="AV56" i="55"/>
  <c r="BA56" i="55" s="1" a="1"/>
  <c r="BA56" i="55" s="1"/>
  <c r="AV14" i="55"/>
  <c r="AV60" i="55"/>
  <c r="AV78" i="55"/>
  <c r="AV70" i="55"/>
  <c r="AV23" i="55"/>
  <c r="AV88" i="55"/>
  <c r="BA88" i="55" s="1" a="1"/>
  <c r="BA88" i="55" s="1"/>
  <c r="AV46" i="55"/>
  <c r="BD58" i="55"/>
  <c r="AV76" i="55"/>
  <c r="AV99" i="55"/>
  <c r="AV106" i="55"/>
  <c r="AV62" i="55"/>
  <c r="BE38" i="55"/>
  <c r="AV68" i="55"/>
  <c r="BA68" i="55" s="1" a="1"/>
  <c r="BA68" i="55" s="1"/>
  <c r="AV29" i="55"/>
  <c r="AV102" i="55"/>
  <c r="AV51" i="55"/>
  <c r="BA51" i="55" s="1" a="1"/>
  <c r="BA51" i="55" s="1"/>
  <c r="BD11" i="55"/>
  <c r="BC98" i="55"/>
  <c r="AX44" i="55" a="1"/>
  <c r="AX44" i="55" s="1"/>
  <c r="AY44" i="55" s="1"/>
  <c r="BA44" i="55" s="1" a="1"/>
  <c r="BA44" i="55" s="1"/>
  <c r="AX60" i="55" a="1"/>
  <c r="AX60" i="55" s="1"/>
  <c r="BD60" i="55" s="1"/>
  <c r="AX86" i="55" a="1"/>
  <c r="AX86" i="55" s="1"/>
  <c r="BD86" i="55" s="1"/>
  <c r="BC18" i="55"/>
  <c r="AX47" i="55" a="1"/>
  <c r="AX47" i="55" s="1"/>
  <c r="BD47" i="55" s="1"/>
  <c r="BD76" i="55"/>
  <c r="AX16" i="55" a="1"/>
  <c r="AX16" i="55" s="1"/>
  <c r="AY16" i="55" s="1"/>
  <c r="BC99" i="55"/>
  <c r="BC107" i="55"/>
  <c r="BA55" i="55" a="1"/>
  <c r="BA55" i="55" s="1"/>
  <c r="BD15" i="55"/>
  <c r="BC94" i="55"/>
  <c r="AX65" i="55" a="1"/>
  <c r="AX65" i="55" s="1"/>
  <c r="BD65" i="55" s="1"/>
  <c r="BD33" i="55"/>
  <c r="AX29" i="55" a="1"/>
  <c r="AX29" i="55" s="1"/>
  <c r="BD29" i="55" s="1"/>
  <c r="BD61" i="55"/>
  <c r="BC61" i="55"/>
  <c r="BC69" i="55"/>
  <c r="AX62" i="55" a="1"/>
  <c r="AX62" i="55" s="1"/>
  <c r="BD62" i="55" s="1"/>
  <c r="AX93" i="55" a="1"/>
  <c r="AX93" i="55" s="1"/>
  <c r="BD93" i="55" s="1"/>
  <c r="BC22" i="55"/>
  <c r="AX40" i="55" a="1"/>
  <c r="AX40" i="55" s="1"/>
  <c r="BD40" i="55" s="1"/>
  <c r="BD56" i="55"/>
  <c r="BD36" i="55"/>
  <c r="AX106" i="55" a="1"/>
  <c r="AX106" i="55" s="1"/>
  <c r="BD106" i="55" s="1"/>
  <c r="AX12" i="55" a="1"/>
  <c r="AX12" i="55" s="1"/>
  <c r="BD12" i="55" s="1"/>
  <c r="AX46" i="55" a="1"/>
  <c r="AX46" i="55" s="1"/>
  <c r="BC64" i="55"/>
  <c r="AX10" i="55" a="1"/>
  <c r="AX10" i="55" s="1"/>
  <c r="BD10" i="55" s="1"/>
  <c r="BD48" i="55"/>
  <c r="AX17" i="55" a="1"/>
  <c r="AX17" i="55" s="1"/>
  <c r="BD17" i="55" s="1"/>
  <c r="AX96" i="55" a="1"/>
  <c r="AX96" i="55" s="1"/>
  <c r="BD96" i="55" s="1"/>
  <c r="BC78" i="55"/>
  <c r="BD75" i="55"/>
  <c r="BD87" i="55"/>
  <c r="BC87" i="55"/>
  <c r="AX95" i="55" a="1"/>
  <c r="AX95" i="55" s="1"/>
  <c r="BD95" i="55" s="1"/>
  <c r="BD69" i="55"/>
  <c r="BC59" i="55"/>
  <c r="BC28" i="55"/>
  <c r="AX81" i="55" a="1"/>
  <c r="AX81" i="55" s="1"/>
  <c r="BD81" i="55" s="1"/>
  <c r="AX67" i="55" a="1"/>
  <c r="AX67" i="55" s="1"/>
  <c r="BD67" i="55" s="1"/>
  <c r="BD32" i="55"/>
  <c r="BD28" i="55"/>
  <c r="AX53" i="55" a="1"/>
  <c r="AX53" i="55" s="1"/>
  <c r="BD53" i="55" s="1"/>
  <c r="AX101" i="55" a="1"/>
  <c r="AX101" i="55" s="1"/>
  <c r="AY101" i="55" s="1"/>
  <c r="BD20" i="55"/>
  <c r="BE68" i="55"/>
  <c r="BD102" i="55"/>
  <c r="AX70" i="55" a="1"/>
  <c r="AX70" i="55" s="1"/>
  <c r="BD70" i="55" s="1"/>
  <c r="BD18" i="55"/>
  <c r="AX27" i="55" a="1"/>
  <c r="AX27" i="55" s="1"/>
  <c r="BD27" i="55" s="1"/>
  <c r="AX21" i="55" a="1"/>
  <c r="AX21" i="55" s="1"/>
  <c r="BD21" i="55" s="1"/>
  <c r="AX35" i="55" a="1"/>
  <c r="AX35" i="55" s="1"/>
  <c r="BD35" i="55" s="1"/>
  <c r="AX90" i="55" a="1"/>
  <c r="AX90" i="55" s="1"/>
  <c r="BD90" i="55" s="1"/>
  <c r="AX74" i="55" a="1"/>
  <c r="AX74" i="55" s="1"/>
  <c r="BD74" i="55" s="1"/>
  <c r="AX84" i="55" a="1"/>
  <c r="AX84" i="55" s="1"/>
  <c r="BD84" i="55" s="1"/>
  <c r="AX97" i="55" a="1"/>
  <c r="AX97" i="55" s="1"/>
  <c r="BD97" i="55" s="1"/>
  <c r="AX89" i="55" a="1"/>
  <c r="AX89" i="55" s="1"/>
  <c r="BD89" i="55" s="1"/>
  <c r="AX43" i="55" a="1"/>
  <c r="AX43" i="55" s="1"/>
  <c r="BD43" i="55" s="1"/>
  <c r="AX80" i="55" a="1"/>
  <c r="AX80" i="55" s="1"/>
  <c r="BD80" i="55" s="1"/>
  <c r="AX45" i="55" a="1"/>
  <c r="AX45" i="55" s="1"/>
  <c r="BD45" i="55" s="1"/>
  <c r="AX19" i="55" a="1"/>
  <c r="AX19" i="55" s="1"/>
  <c r="BD19" i="55" s="1"/>
  <c r="BD94" i="55"/>
  <c r="AX105" i="55" a="1"/>
  <c r="AX105" i="55" s="1"/>
  <c r="BD105" i="55" s="1"/>
  <c r="AX85" i="55" a="1"/>
  <c r="AX85" i="55" s="1"/>
  <c r="AY85" i="55" s="1"/>
  <c r="AX52" i="55" a="1"/>
  <c r="AX52" i="55" s="1"/>
  <c r="BD52" i="55" s="1"/>
  <c r="AX24" i="55" a="1"/>
  <c r="AX24" i="55" s="1"/>
  <c r="BD24" i="55" s="1"/>
  <c r="AX108" i="55" a="1"/>
  <c r="AX108" i="55" s="1"/>
  <c r="BD108" i="55" s="1"/>
  <c r="AX104" i="55" a="1"/>
  <c r="AX104" i="55" s="1"/>
  <c r="BD104" i="55" s="1"/>
  <c r="BA66" i="55" a="1"/>
  <c r="BA66" i="55" s="1"/>
  <c r="AX25" i="55" a="1"/>
  <c r="AX25" i="55" s="1"/>
  <c r="AX100" i="55" a="1"/>
  <c r="AX100" i="55" s="1"/>
  <c r="BD100" i="55" s="1"/>
  <c r="AX92" i="55" a="1"/>
  <c r="AX92" i="55" s="1"/>
  <c r="BD92" i="55" s="1"/>
  <c r="AX50" i="55" a="1"/>
  <c r="AX50" i="55" s="1"/>
  <c r="BD50" i="55" s="1"/>
  <c r="AX39" i="55" a="1"/>
  <c r="AX39" i="55" s="1"/>
  <c r="BD39" i="55" s="1"/>
  <c r="BA32" i="55" a="1"/>
  <c r="BA32" i="55" s="1"/>
  <c r="BA14" i="55" a="1"/>
  <c r="BA14" i="55" s="1"/>
  <c r="BD22" i="55"/>
  <c r="BD83" i="55"/>
  <c r="X87" i="55"/>
  <c r="X93" i="55"/>
  <c r="X63" i="55"/>
  <c r="X74" i="55"/>
  <c r="X69" i="55"/>
  <c r="BE69" i="55" s="1"/>
  <c r="BD99" i="55"/>
  <c r="BD72" i="55"/>
  <c r="X95" i="55"/>
  <c r="X61" i="55"/>
  <c r="X64" i="55"/>
  <c r="X67" i="55"/>
  <c r="X102" i="55"/>
  <c r="X28" i="55"/>
  <c r="X76" i="55"/>
  <c r="X78" i="55"/>
  <c r="X33" i="55"/>
  <c r="X21" i="55"/>
  <c r="X48" i="55"/>
  <c r="X72" i="55"/>
  <c r="X15" i="55"/>
  <c r="W109" i="55"/>
  <c r="C4" i="31" s="1"/>
  <c r="X89" i="55"/>
  <c r="X107" i="55"/>
  <c r="X103" i="55"/>
  <c r="BB103" i="55" s="1" a="1"/>
  <c r="BB103" i="55" s="1"/>
  <c r="X52" i="55"/>
  <c r="X71" i="55"/>
  <c r="X94" i="55"/>
  <c r="X42" i="55"/>
  <c r="BD34" i="55"/>
  <c r="X39" i="55"/>
  <c r="X17" i="55"/>
  <c r="X11" i="55"/>
  <c r="X22" i="55"/>
  <c r="X35" i="55"/>
  <c r="X106" i="55"/>
  <c r="X40" i="55"/>
  <c r="BD57" i="55"/>
  <c r="X32" i="55"/>
  <c r="BB32" i="55" s="1" a="1"/>
  <c r="BB32" i="55" s="1"/>
  <c r="BD16" i="55"/>
  <c r="X44" i="55"/>
  <c r="X104" i="55"/>
  <c r="BD38" i="55"/>
  <c r="X16" i="55"/>
  <c r="AW109" i="55"/>
  <c r="BD26" i="55"/>
  <c r="BD37" i="55"/>
  <c r="X37" i="55"/>
  <c r="BB37" i="55" s="1" a="1"/>
  <c r="BB37" i="55" s="1"/>
  <c r="X57" i="55"/>
  <c r="BB57" i="55" s="1" a="1"/>
  <c r="BB57" i="55" s="1"/>
  <c r="X91" i="55"/>
  <c r="X73" i="55"/>
  <c r="BE66" i="55"/>
  <c r="X13" i="55"/>
  <c r="X14" i="55"/>
  <c r="BB14" i="55" s="1" a="1"/>
  <c r="BB14" i="55" s="1"/>
  <c r="BC88" i="55"/>
  <c r="BD30" i="55"/>
  <c r="X55" i="55"/>
  <c r="BE55" i="55" s="1"/>
  <c r="X26" i="55"/>
  <c r="X99" i="55"/>
  <c r="X56" i="55"/>
  <c r="BB56" i="55" s="1" a="1"/>
  <c r="BB56" i="55" s="1"/>
  <c r="X36" i="55"/>
  <c r="X98" i="55"/>
  <c r="X83" i="55"/>
  <c r="BD59" i="55"/>
  <c r="X59" i="55"/>
  <c r="X20" i="55"/>
  <c r="X24" i="55"/>
  <c r="X18" i="55"/>
  <c r="BC82" i="55"/>
  <c r="X12" i="55"/>
  <c r="AO8" i="55"/>
  <c r="BD8" i="55"/>
  <c r="X8" i="55"/>
  <c r="BA103" i="55" l="1" a="1"/>
  <c r="BA103" i="55" s="1"/>
  <c r="BA20" i="55" a="1"/>
  <c r="BA20" i="55" s="1"/>
  <c r="BA15" i="55" a="1"/>
  <c r="BA15" i="55" s="1"/>
  <c r="BE28" i="55"/>
  <c r="BD44" i="55"/>
  <c r="BA42" i="55" a="1"/>
  <c r="BA42" i="55" s="1"/>
  <c r="AY79" i="55"/>
  <c r="BB75" i="55" a="1"/>
  <c r="BB75" i="55" s="1"/>
  <c r="BE75" i="55"/>
  <c r="AY107" i="55"/>
  <c r="BA107" i="55" s="1" a="1"/>
  <c r="BA107" i="55" s="1"/>
  <c r="AY91" i="55"/>
  <c r="BA91" i="55" s="1" a="1"/>
  <c r="BA91" i="55" s="1"/>
  <c r="BD98" i="55"/>
  <c r="BA30" i="55" a="1"/>
  <c r="BA30" i="55" s="1"/>
  <c r="BA61" i="55" a="1"/>
  <c r="BA61" i="55" s="1"/>
  <c r="BD13" i="55"/>
  <c r="AY49" i="55"/>
  <c r="BA75" i="55" a="1"/>
  <c r="BA75" i="55" s="1"/>
  <c r="BB36" i="55" a="1"/>
  <c r="BB36" i="55" s="1"/>
  <c r="BB30" i="55" a="1"/>
  <c r="BB30" i="55" s="1"/>
  <c r="BA16" i="55" a="1"/>
  <c r="BA16" i="55" s="1"/>
  <c r="AY71" i="55"/>
  <c r="BE71" i="55" s="1"/>
  <c r="BE101" i="55"/>
  <c r="BA101" i="55" a="1"/>
  <c r="BA101" i="55" s="1"/>
  <c r="BE85" i="55"/>
  <c r="BA85" i="55" a="1"/>
  <c r="BA85" i="55" s="1"/>
  <c r="BA87" i="55" a="1"/>
  <c r="BA87" i="55" s="1"/>
  <c r="BA83" i="55" a="1"/>
  <c r="BA83" i="55" s="1"/>
  <c r="AY100" i="55"/>
  <c r="BE100" i="55" s="1"/>
  <c r="AY106" i="55"/>
  <c r="BA106" i="55" s="1" a="1"/>
  <c r="BA106" i="55" s="1"/>
  <c r="AY73" i="55"/>
  <c r="BA73" i="55" s="1" a="1"/>
  <c r="BA73" i="55" s="1"/>
  <c r="BB76" i="55" a="1"/>
  <c r="BB76" i="55" s="1"/>
  <c r="BB94" i="55" a="1"/>
  <c r="BB94" i="55" s="1"/>
  <c r="BA102" i="55" a="1"/>
  <c r="BA102" i="55" s="1"/>
  <c r="AY53" i="55"/>
  <c r="AY19" i="55"/>
  <c r="BE19" i="55" s="1"/>
  <c r="BB102" i="55" a="1"/>
  <c r="BB102" i="55" s="1"/>
  <c r="BA78" i="55" a="1"/>
  <c r="BA78" i="55" s="1"/>
  <c r="BA71" i="55" a="1"/>
  <c r="BA71" i="55" s="1"/>
  <c r="BA26" i="55" a="1"/>
  <c r="BA26" i="55" s="1"/>
  <c r="AY104" i="55"/>
  <c r="BB104" i="55" s="1" a="1"/>
  <c r="BB104" i="55" s="1"/>
  <c r="AY90" i="55"/>
  <c r="AY41" i="55"/>
  <c r="AY81" i="55"/>
  <c r="BE81" i="55" s="1"/>
  <c r="AY89" i="55"/>
  <c r="BB89" i="55" s="1" a="1"/>
  <c r="BB89" i="55" s="1"/>
  <c r="AY10" i="55"/>
  <c r="BA10" i="55" s="1" a="1"/>
  <c r="BA10" i="55" s="1"/>
  <c r="BA60" i="55" a="1"/>
  <c r="BA60" i="55" s="1"/>
  <c r="AY21" i="55"/>
  <c r="BA21" i="55" s="1" a="1"/>
  <c r="BA21" i="55" s="1"/>
  <c r="BE61" i="55"/>
  <c r="AY43" i="55"/>
  <c r="AY84" i="55"/>
  <c r="BE84" i="55" s="1"/>
  <c r="AY70" i="55"/>
  <c r="BE70" i="55" s="1"/>
  <c r="AY67" i="55"/>
  <c r="BA67" i="55" s="1" a="1"/>
  <c r="BA67" i="55" s="1"/>
  <c r="AY50" i="55"/>
  <c r="BB59" i="55" a="1"/>
  <c r="BB59" i="55" s="1"/>
  <c r="BB83" i="55" a="1"/>
  <c r="BB83" i="55" s="1"/>
  <c r="BA94" i="55" a="1"/>
  <c r="BA94" i="55" s="1"/>
  <c r="AY108" i="55"/>
  <c r="BE108" i="55" s="1"/>
  <c r="AY52" i="55"/>
  <c r="BA52" i="55" s="1" a="1"/>
  <c r="BA52" i="55" s="1"/>
  <c r="AY45" i="55"/>
  <c r="BB45" i="55" s="1" a="1"/>
  <c r="BB45" i="55" s="1"/>
  <c r="AY65" i="55"/>
  <c r="BB18" i="55" a="1"/>
  <c r="BB18" i="55" s="1"/>
  <c r="BA13" i="55" a="1"/>
  <c r="BA13" i="55" s="1"/>
  <c r="AY29" i="55"/>
  <c r="BE29" i="55" s="1"/>
  <c r="AY74" i="55"/>
  <c r="BA74" i="55" s="1" a="1"/>
  <c r="BA74" i="55" s="1"/>
  <c r="BE44" i="55"/>
  <c r="BA18" i="55" a="1"/>
  <c r="BA18" i="55" s="1"/>
  <c r="AY23" i="55"/>
  <c r="BE23" i="55" s="1"/>
  <c r="AY60" i="55"/>
  <c r="BE60" i="55" s="1"/>
  <c r="AY47" i="55"/>
  <c r="BB13" i="55" a="1"/>
  <c r="BB13" i="55" s="1"/>
  <c r="AY93" i="55"/>
  <c r="BA93" i="55" s="1" a="1"/>
  <c r="BA93" i="55" s="1"/>
  <c r="AY35" i="55"/>
  <c r="BA35" i="55" s="1" a="1"/>
  <c r="BA35" i="55" s="1"/>
  <c r="AY27" i="55"/>
  <c r="BE27" i="55" s="1"/>
  <c r="BB46" i="55" a="1"/>
  <c r="BB46" i="55" s="1"/>
  <c r="BE73" i="55"/>
  <c r="BB98" i="55" a="1"/>
  <c r="BB98" i="55" s="1"/>
  <c r="BB99" i="55" a="1"/>
  <c r="BB99" i="55" s="1"/>
  <c r="BA99" i="55" a="1"/>
  <c r="BA99" i="55" s="1"/>
  <c r="AY40" i="55"/>
  <c r="BA40" i="55" s="1" a="1"/>
  <c r="BA40" i="55" s="1"/>
  <c r="AY39" i="55"/>
  <c r="BA39" i="55" s="1" a="1"/>
  <c r="BA39" i="55" s="1"/>
  <c r="AY86" i="55"/>
  <c r="BE86" i="55" s="1"/>
  <c r="BA59" i="55" a="1"/>
  <c r="BA59" i="55" s="1"/>
  <c r="AY24" i="55"/>
  <c r="BA24" i="55" s="1" a="1"/>
  <c r="BA24" i="55" s="1"/>
  <c r="AY46" i="55"/>
  <c r="BE46" i="55" s="1"/>
  <c r="BA76" i="55" a="1"/>
  <c r="BA76" i="55" s="1"/>
  <c r="BB26" i="55" a="1"/>
  <c r="BB26" i="55" s="1"/>
  <c r="BD78" i="55"/>
  <c r="AY17" i="55"/>
  <c r="BA17" i="55" s="1" a="1"/>
  <c r="BA17" i="55" s="1"/>
  <c r="AY96" i="55"/>
  <c r="BB96" i="55" s="1" a="1"/>
  <c r="BB96" i="55" s="1"/>
  <c r="AY97" i="55"/>
  <c r="BE97" i="55" s="1"/>
  <c r="AY12" i="55"/>
  <c r="BA12" i="55" s="1" a="1"/>
  <c r="BA12" i="55" s="1"/>
  <c r="BB16" i="55" a="1"/>
  <c r="BB16" i="55" s="1"/>
  <c r="AY95" i="55"/>
  <c r="BA95" i="55" s="1" a="1"/>
  <c r="BA95" i="55" s="1"/>
  <c r="AY80" i="55"/>
  <c r="BE80" i="55" s="1"/>
  <c r="AY105" i="55"/>
  <c r="BB78" i="55" a="1"/>
  <c r="BB78" i="55" s="1"/>
  <c r="BE87" i="55"/>
  <c r="BA46" i="55" a="1"/>
  <c r="BA46" i="55" s="1"/>
  <c r="BA41" i="55" a="1"/>
  <c r="BA41" i="55" s="1"/>
  <c r="BA11" i="55" a="1"/>
  <c r="BA11" i="55" s="1"/>
  <c r="AY92" i="55"/>
  <c r="BA92" i="55" s="1" a="1"/>
  <c r="BA92" i="55" s="1"/>
  <c r="AY62" i="55"/>
  <c r="BE62" i="55" s="1"/>
  <c r="AY54" i="55"/>
  <c r="BE54" i="55" s="1"/>
  <c r="AY25" i="55"/>
  <c r="AY82" i="55"/>
  <c r="BA82" i="55" s="1" a="1"/>
  <c r="BA82" i="55" s="1"/>
  <c r="AY31" i="55"/>
  <c r="BB34" i="55" a="1"/>
  <c r="BB34" i="55" s="1"/>
  <c r="BA34" i="55" a="1"/>
  <c r="BA34" i="55" s="1"/>
  <c r="C12" i="63"/>
  <c r="D12" i="63" s="1"/>
  <c r="F12" i="63" s="1"/>
  <c r="BA80" i="55" a="1"/>
  <c r="BA80" i="55" s="1"/>
  <c r="BA58" i="55" a="1"/>
  <c r="BA58" i="55" s="1"/>
  <c r="BB28" i="55" a="1"/>
  <c r="BB28" i="55" s="1"/>
  <c r="BB101" i="55" a="1"/>
  <c r="BB101" i="55" s="1"/>
  <c r="BB21" i="55" a="1"/>
  <c r="BB21" i="55" s="1"/>
  <c r="BB50" i="55" a="1"/>
  <c r="BB50" i="55" s="1"/>
  <c r="BB35" i="55" a="1"/>
  <c r="BB35" i="55" s="1"/>
  <c r="BB43" i="55" a="1"/>
  <c r="BB43" i="55" s="1"/>
  <c r="BB72" i="55" a="1"/>
  <c r="BB72" i="55" s="1"/>
  <c r="BB84" i="55" a="1"/>
  <c r="BB84" i="55" s="1"/>
  <c r="BB31" i="55" a="1"/>
  <c r="BB31" i="55" s="1"/>
  <c r="BB87" i="55" a="1"/>
  <c r="BB87" i="55" s="1"/>
  <c r="BB42" i="55" a="1"/>
  <c r="BB42" i="55" s="1"/>
  <c r="BB69" i="55" a="1"/>
  <c r="BB69" i="55" s="1"/>
  <c r="BE88" i="55"/>
  <c r="BB64" i="55" a="1"/>
  <c r="BB64" i="55" s="1"/>
  <c r="BB63" i="55" a="1"/>
  <c r="BB63" i="55" s="1"/>
  <c r="BB22" i="55" a="1"/>
  <c r="BB22" i="55" s="1"/>
  <c r="BB105" i="55" a="1"/>
  <c r="BB105" i="55" s="1"/>
  <c r="BB60" i="55" a="1"/>
  <c r="BB60" i="55" s="1"/>
  <c r="BB55" i="55" a="1"/>
  <c r="BB55" i="55" s="1"/>
  <c r="BB100" i="55" a="1"/>
  <c r="BB100" i="55" s="1"/>
  <c r="BB70" i="55" a="1"/>
  <c r="BB70" i="55" s="1"/>
  <c r="BB33" i="55" a="1"/>
  <c r="BB33" i="55" s="1"/>
  <c r="BB20" i="55" a="1"/>
  <c r="BB20" i="55" s="1"/>
  <c r="BA22" i="55" a="1"/>
  <c r="BA22" i="55" s="1"/>
  <c r="BE77" i="55"/>
  <c r="BB23" i="55" a="1"/>
  <c r="BB23" i="55" s="1"/>
  <c r="BB29" i="55" a="1"/>
  <c r="BB29" i="55" s="1"/>
  <c r="BB47" i="55" a="1"/>
  <c r="BB47" i="55" s="1"/>
  <c r="BB48" i="55" a="1"/>
  <c r="BB48" i="55" s="1"/>
  <c r="BB53" i="55" a="1"/>
  <c r="BB53" i="55" s="1"/>
  <c r="BB85" i="55" a="1"/>
  <c r="BB85" i="55" s="1"/>
  <c r="BE43" i="55"/>
  <c r="BB11" i="55" a="1"/>
  <c r="BB11" i="55" s="1"/>
  <c r="BB15" i="55" a="1"/>
  <c r="BB15" i="55" s="1"/>
  <c r="BB65" i="55" a="1"/>
  <c r="BB65" i="55" s="1"/>
  <c r="BB107" i="55" a="1"/>
  <c r="BB107" i="55" s="1"/>
  <c r="BB44" i="55" a="1"/>
  <c r="BB44" i="55" s="1"/>
  <c r="BB61" i="55" a="1"/>
  <c r="BB61" i="55" s="1"/>
  <c r="BA43" i="55" a="1"/>
  <c r="BA43" i="55" s="1"/>
  <c r="BE35" i="55"/>
  <c r="BA77" i="55" a="1"/>
  <c r="BA77" i="55" s="1"/>
  <c r="BA38" i="55" a="1"/>
  <c r="BA38" i="55" s="1"/>
  <c r="BA84" i="55" a="1"/>
  <c r="BA84" i="55" s="1"/>
  <c r="BE42" i="55"/>
  <c r="BE58" i="55"/>
  <c r="BE64" i="55"/>
  <c r="BA19" i="55" a="1"/>
  <c r="BA19" i="55" s="1"/>
  <c r="BD46" i="55"/>
  <c r="BE63" i="55"/>
  <c r="BD101" i="55"/>
  <c r="BD85" i="55"/>
  <c r="BD25" i="55"/>
  <c r="BE33" i="55"/>
  <c r="AX109" i="55"/>
  <c r="C4" i="48" s="1"/>
  <c r="BC109" i="55"/>
  <c r="BE76" i="55"/>
  <c r="BE102" i="55"/>
  <c r="BE67" i="55"/>
  <c r="C19" i="48"/>
  <c r="BE78" i="55"/>
  <c r="BE107" i="55"/>
  <c r="BE22" i="55"/>
  <c r="BE11" i="55"/>
  <c r="BE48" i="55"/>
  <c r="BE36" i="55"/>
  <c r="BE104" i="55"/>
  <c r="X109" i="55"/>
  <c r="I8" i="31" s="1"/>
  <c r="BE83" i="55"/>
  <c r="BE99" i="55"/>
  <c r="BE10" i="55"/>
  <c r="BE106" i="55"/>
  <c r="BE15" i="55"/>
  <c r="BE20" i="55"/>
  <c r="BE89" i="55"/>
  <c r="BE91" i="55"/>
  <c r="BE57" i="55"/>
  <c r="BE16" i="55"/>
  <c r="BE103" i="55"/>
  <c r="BE56" i="55"/>
  <c r="BE18" i="55"/>
  <c r="BE59" i="55"/>
  <c r="BE37" i="55"/>
  <c r="BE98" i="55"/>
  <c r="BE26" i="55"/>
  <c r="BE14" i="55"/>
  <c r="BE32" i="55"/>
  <c r="BE94" i="55"/>
  <c r="BE24" i="55"/>
  <c r="BE13" i="55"/>
  <c r="BE72" i="55"/>
  <c r="BE12" i="55"/>
  <c r="BE8" i="55"/>
  <c r="BA89" i="55" l="1" a="1"/>
  <c r="BA89" i="55" s="1"/>
  <c r="BB79" i="55" a="1"/>
  <c r="BB79" i="55" s="1"/>
  <c r="BE79" i="55"/>
  <c r="BB106" i="55" a="1"/>
  <c r="BB106" i="55" s="1"/>
  <c r="BB73" i="55" a="1"/>
  <c r="BB73" i="55" s="1"/>
  <c r="BB10" i="55" a="1"/>
  <c r="BB10" i="55" s="1"/>
  <c r="BE93" i="55"/>
  <c r="BB24" i="55" a="1"/>
  <c r="BB24" i="55" s="1"/>
  <c r="BB93" i="55" a="1"/>
  <c r="BB93" i="55" s="1"/>
  <c r="BE17" i="55"/>
  <c r="BB91" i="55" a="1"/>
  <c r="BB91" i="55" s="1"/>
  <c r="BA96" i="55" a="1"/>
  <c r="BA96" i="55" s="1"/>
  <c r="BB27" i="55" a="1"/>
  <c r="BB27" i="55" s="1"/>
  <c r="BB80" i="55" a="1"/>
  <c r="BB80" i="55" s="1"/>
  <c r="BB39" i="55" a="1"/>
  <c r="BB39" i="55" s="1"/>
  <c r="BB17" i="55" a="1"/>
  <c r="BB17" i="55" s="1"/>
  <c r="BA108" i="55" a="1"/>
  <c r="BA108" i="55" s="1"/>
  <c r="BB108" i="55" a="1"/>
  <c r="BB108" i="55" s="1"/>
  <c r="BB52" i="55" a="1"/>
  <c r="BB52" i="55" s="1"/>
  <c r="BA79" i="55" a="1"/>
  <c r="BA79" i="55" s="1"/>
  <c r="BE74" i="55"/>
  <c r="BB71" i="55" a="1"/>
  <c r="BB71" i="55" s="1"/>
  <c r="BB49" i="55" a="1"/>
  <c r="BB49" i="55" s="1"/>
  <c r="BE49" i="55"/>
  <c r="BA49" i="55" a="1"/>
  <c r="BA49" i="55" s="1"/>
  <c r="BB40" i="55" a="1"/>
  <c r="BB40" i="55" s="1"/>
  <c r="BB19" i="55" a="1"/>
  <c r="BB19" i="55" s="1"/>
  <c r="BE21" i="55"/>
  <c r="BE40" i="55"/>
  <c r="BE96" i="55"/>
  <c r="BE92" i="55"/>
  <c r="BB54" i="55" a="1"/>
  <c r="BB54" i="55" s="1"/>
  <c r="BB74" i="55" a="1"/>
  <c r="BB74" i="55" s="1"/>
  <c r="BB97" i="55" a="1"/>
  <c r="BB97" i="55" s="1"/>
  <c r="BA81" i="55" a="1"/>
  <c r="BA81" i="55" s="1"/>
  <c r="BA25" i="55" a="1"/>
  <c r="BA25" i="55" s="1"/>
  <c r="BE25" i="55"/>
  <c r="BB25" i="55" a="1"/>
  <c r="BB25" i="55" s="1"/>
  <c r="BE41" i="55"/>
  <c r="BB41" i="55" a="1"/>
  <c r="BB41" i="55" s="1"/>
  <c r="BA62" i="55" a="1"/>
  <c r="BA62" i="55" s="1"/>
  <c r="BE90" i="55"/>
  <c r="BA90" i="55" a="1"/>
  <c r="BA90" i="55" s="1"/>
  <c r="BB67" i="55" a="1"/>
  <c r="BB67" i="55" s="1"/>
  <c r="BA104" i="55" a="1"/>
  <c r="BA104" i="55" s="1"/>
  <c r="BA65" i="55" a="1"/>
  <c r="BA65" i="55" s="1"/>
  <c r="BE65" i="55"/>
  <c r="BE45" i="55"/>
  <c r="BA45" i="55" a="1"/>
  <c r="BA45" i="55" s="1"/>
  <c r="BB62" i="55" a="1"/>
  <c r="BB62" i="55" s="1"/>
  <c r="BB92" i="55" a="1"/>
  <c r="BB92" i="55" s="1"/>
  <c r="BA29" i="55" a="1"/>
  <c r="BA29" i="55" s="1"/>
  <c r="BE39" i="55"/>
  <c r="BA27" i="55" a="1"/>
  <c r="BA27" i="55" s="1"/>
  <c r="BA100" i="55" a="1"/>
  <c r="BA100" i="55" s="1"/>
  <c r="BB12" i="55" a="1"/>
  <c r="BB12" i="55" s="1"/>
  <c r="BE105" i="55"/>
  <c r="BA105" i="55" a="1"/>
  <c r="BA105" i="55" s="1"/>
  <c r="BA86" i="55" a="1"/>
  <c r="BA86" i="55" s="1"/>
  <c r="BA97" i="55" a="1"/>
  <c r="BA97" i="55" s="1"/>
  <c r="BA23" i="55" a="1"/>
  <c r="BA23" i="55" s="1"/>
  <c r="AY109" i="55"/>
  <c r="K8" i="48" s="1"/>
  <c r="BB95" i="55" a="1"/>
  <c r="BB95" i="55" s="1"/>
  <c r="BA47" i="55" a="1"/>
  <c r="BA47" i="55" s="1"/>
  <c r="BE47" i="55"/>
  <c r="BE53" i="55"/>
  <c r="BA53" i="55" a="1"/>
  <c r="BA53" i="55" s="1"/>
  <c r="BE31" i="55"/>
  <c r="BA31" i="55" a="1"/>
  <c r="BA31" i="55" s="1"/>
  <c r="BE52" i="55"/>
  <c r="BE95" i="55"/>
  <c r="BB90" i="55" a="1"/>
  <c r="BB90" i="55" s="1"/>
  <c r="BB81" i="55" a="1"/>
  <c r="BB81" i="55" s="1"/>
  <c r="BB86" i="55" a="1"/>
  <c r="BB86" i="55" s="1"/>
  <c r="BE82" i="55"/>
  <c r="BB82" i="55" a="1"/>
  <c r="BB82" i="55" s="1"/>
  <c r="BA54" i="55" a="1"/>
  <c r="BA54" i="55" s="1"/>
  <c r="BE50" i="55"/>
  <c r="BA50" i="55" a="1"/>
  <c r="BA50" i="55" s="1"/>
  <c r="BA70" i="55" a="1"/>
  <c r="BA70" i="55" s="1"/>
  <c r="BD109" i="55"/>
  <c r="D4" i="48" s="1"/>
  <c r="N12" i="63"/>
  <c r="R12" i="63" s="1"/>
  <c r="P8" i="31"/>
  <c r="C19" i="31"/>
  <c r="BE109" i="55" l="1"/>
  <c r="Q12" i="63" a="1"/>
  <c r="Q12" i="63" s="1"/>
  <c r="R8" i="48"/>
  <c r="J19" i="31"/>
  <c r="N19" i="31"/>
  <c r="M19" i="31" l="1"/>
  <c r="O19" i="31" s="1"/>
  <c r="Q19" i="31" l="1"/>
  <c r="R19" i="31" s="1"/>
  <c r="G24" i="65" l="1"/>
  <c r="G23" i="65"/>
  <c r="G22" i="65"/>
  <c r="G21" i="65"/>
  <c r="G20" i="65"/>
  <c r="G19" i="65"/>
  <c r="G18" i="65"/>
  <c r="G17" i="65"/>
  <c r="G16" i="65"/>
  <c r="G15" i="65"/>
  <c r="G14" i="65"/>
  <c r="G13" i="65"/>
  <c r="D9" i="65"/>
  <c r="G12" i="65"/>
  <c r="G11" i="65"/>
  <c r="G10" i="65"/>
  <c r="K9" i="65"/>
  <c r="G9" i="65"/>
  <c r="N9" i="65" l="1"/>
  <c r="M9" i="65" a="1"/>
  <c r="M9" i="65" s="1"/>
  <c r="D25" i="65"/>
  <c r="R8" i="31" l="1"/>
  <c r="P107" i="64"/>
  <c r="Q107" i="64" s="1"/>
  <c r="P106" i="64"/>
  <c r="Q106" i="64" s="1"/>
  <c r="P105" i="64"/>
  <c r="Q105" i="64" s="1"/>
  <c r="P104" i="64"/>
  <c r="Q104" i="64" s="1"/>
  <c r="P103" i="64"/>
  <c r="Q103" i="64" s="1"/>
  <c r="P102" i="64"/>
  <c r="Q102" i="64" s="1"/>
  <c r="P101" i="64"/>
  <c r="Q101" i="64" s="1"/>
  <c r="P100" i="64"/>
  <c r="Q100" i="64" s="1"/>
  <c r="P98" i="64"/>
  <c r="Q98" i="64" s="1"/>
  <c r="P96" i="64"/>
  <c r="Q96" i="64" s="1"/>
  <c r="P95" i="64"/>
  <c r="Q95" i="64" s="1"/>
  <c r="P94" i="64"/>
  <c r="Q94" i="64" s="1"/>
  <c r="P93" i="64"/>
  <c r="Q93" i="64" s="1"/>
  <c r="P91" i="64"/>
  <c r="Q91" i="64" s="1"/>
  <c r="P90" i="64"/>
  <c r="Q90" i="64" s="1"/>
  <c r="P89" i="64"/>
  <c r="Q89" i="64" s="1"/>
  <c r="P87" i="64"/>
  <c r="Q87" i="64" s="1"/>
  <c r="P86" i="64"/>
  <c r="Q86" i="64" s="1"/>
  <c r="P85" i="64"/>
  <c r="Q85" i="64" s="1"/>
  <c r="P84" i="64"/>
  <c r="Q84" i="64" s="1"/>
  <c r="P82" i="64"/>
  <c r="Q82" i="64" s="1"/>
  <c r="P80" i="64"/>
  <c r="Q80" i="64" s="1"/>
  <c r="P79" i="64"/>
  <c r="Q79" i="64" s="1"/>
  <c r="P77" i="64"/>
  <c r="Q77" i="64" s="1"/>
  <c r="P75" i="64"/>
  <c r="Q75" i="64" s="1"/>
  <c r="P74" i="64"/>
  <c r="Q74" i="64" s="1"/>
  <c r="P73" i="64"/>
  <c r="Q73" i="64" s="1"/>
  <c r="P71" i="64"/>
  <c r="Q71" i="64" s="1"/>
  <c r="P70" i="64"/>
  <c r="Q70" i="64" s="1"/>
  <c r="P69" i="64"/>
  <c r="Q69" i="64" s="1"/>
  <c r="P68" i="64"/>
  <c r="Q68" i="64" s="1"/>
  <c r="P66" i="64"/>
  <c r="Q66" i="64" s="1"/>
  <c r="P64" i="64"/>
  <c r="Q64" i="64" s="1"/>
  <c r="P63" i="64"/>
  <c r="Q63" i="64" s="1"/>
  <c r="P61" i="64"/>
  <c r="Q61" i="64" s="1"/>
  <c r="P59" i="64"/>
  <c r="Q59" i="64" s="1"/>
  <c r="P58" i="64"/>
  <c r="Q58" i="64" s="1"/>
  <c r="P57" i="64"/>
  <c r="Q57" i="64" s="1"/>
  <c r="P55" i="64"/>
  <c r="Q55" i="64" s="1"/>
  <c r="P53" i="64"/>
  <c r="Q53" i="64" s="1"/>
  <c r="P52" i="64"/>
  <c r="Q52" i="64" s="1"/>
  <c r="P50" i="64"/>
  <c r="Q50" i="64" s="1"/>
  <c r="P48" i="64"/>
  <c r="Q48" i="64" s="1"/>
  <c r="P47" i="64"/>
  <c r="Q47" i="64" s="1"/>
  <c r="P46" i="64"/>
  <c r="Q46" i="64" s="1"/>
  <c r="P45" i="64"/>
  <c r="Q45" i="64" s="1"/>
  <c r="P43" i="64"/>
  <c r="Q43" i="64" s="1"/>
  <c r="P42" i="64"/>
  <c r="Q42" i="64" s="1"/>
  <c r="P41" i="64"/>
  <c r="Q41" i="64" s="1"/>
  <c r="P40" i="64"/>
  <c r="Q40" i="64" s="1"/>
  <c r="P39" i="64"/>
  <c r="Q39" i="64" s="1"/>
  <c r="P37" i="64"/>
  <c r="Q37" i="64" s="1"/>
  <c r="P36" i="64"/>
  <c r="Q36" i="64" s="1"/>
  <c r="P34" i="64"/>
  <c r="Q34" i="64" s="1"/>
  <c r="P32" i="64"/>
  <c r="Q32" i="64" s="1"/>
  <c r="P31" i="64"/>
  <c r="Q31" i="64" s="1"/>
  <c r="P29" i="64"/>
  <c r="Q29" i="64" s="1"/>
  <c r="P27" i="64"/>
  <c r="Q27" i="64" s="1"/>
  <c r="P26" i="64"/>
  <c r="Q26" i="64" s="1"/>
  <c r="P22" i="64"/>
  <c r="Q22" i="64" s="1"/>
  <c r="P21" i="64"/>
  <c r="Q21" i="64" s="1"/>
  <c r="P20" i="64"/>
  <c r="Q20" i="64" s="1"/>
  <c r="P18" i="64"/>
  <c r="Q18" i="64" s="1"/>
  <c r="P16" i="64"/>
  <c r="Q16" i="64" s="1"/>
  <c r="P15" i="64"/>
  <c r="Q15" i="64" s="1"/>
  <c r="P13" i="64"/>
  <c r="Q13" i="64" s="1"/>
  <c r="P11" i="64"/>
  <c r="Q11" i="64" s="1"/>
  <c r="P10" i="64"/>
  <c r="Q10" i="64" s="1"/>
  <c r="H8" i="64"/>
  <c r="P8" i="64" l="1"/>
  <c r="Q8" i="64" s="1"/>
  <c r="T8" i="64"/>
  <c r="S8" i="64" a="1"/>
  <c r="S8" i="64" s="1"/>
  <c r="T8" i="48"/>
  <c r="T64" i="64"/>
  <c r="S64" i="64" a="1"/>
  <c r="S64" i="64" s="1"/>
  <c r="T89" i="64"/>
  <c r="S89" i="64" a="1"/>
  <c r="S89" i="64" s="1"/>
  <c r="S87" i="64" a="1"/>
  <c r="S87" i="64" s="1"/>
  <c r="T87" i="64"/>
  <c r="T20" i="64"/>
  <c r="S20" i="64" a="1"/>
  <c r="S20" i="64" s="1"/>
  <c r="S22" i="64" a="1"/>
  <c r="S22" i="64" s="1"/>
  <c r="T22" i="64"/>
  <c r="S73" i="64" a="1"/>
  <c r="S73" i="64" s="1"/>
  <c r="T73" i="64"/>
  <c r="S95" i="64" a="1"/>
  <c r="S95" i="64" s="1"/>
  <c r="T95" i="64"/>
  <c r="S96" i="64" a="1"/>
  <c r="S96" i="64" s="1"/>
  <c r="T96" i="64"/>
  <c r="T16" i="64"/>
  <c r="S16" i="64" a="1"/>
  <c r="S16" i="64" s="1"/>
  <c r="S45" i="64" a="1"/>
  <c r="S45" i="64" s="1"/>
  <c r="T45" i="64"/>
  <c r="T26" i="64"/>
  <c r="S26" i="64" a="1"/>
  <c r="S26" i="64" s="1"/>
  <c r="S75" i="64" a="1"/>
  <c r="S75" i="64" s="1"/>
  <c r="T75" i="64"/>
  <c r="T98" i="64"/>
  <c r="S98" i="64" a="1"/>
  <c r="S98" i="64" s="1"/>
  <c r="T41" i="64"/>
  <c r="S41" i="64" a="1"/>
  <c r="S41" i="64" s="1"/>
  <c r="S90" i="64" a="1"/>
  <c r="S90" i="64" s="1"/>
  <c r="T90" i="64"/>
  <c r="T93" i="64"/>
  <c r="S93" i="64" a="1"/>
  <c r="S93" i="64" s="1"/>
  <c r="S27" i="64" a="1"/>
  <c r="S27" i="64" s="1"/>
  <c r="T27" i="64"/>
  <c r="T29" i="64"/>
  <c r="S29" i="64" a="1"/>
  <c r="S29" i="64" s="1"/>
  <c r="S31" i="64" a="1"/>
  <c r="S31" i="64" s="1"/>
  <c r="T31" i="64"/>
  <c r="T53" i="64"/>
  <c r="S53" i="64" a="1"/>
  <c r="S53" i="64" s="1"/>
  <c r="S77" i="64" a="1"/>
  <c r="S77" i="64" s="1"/>
  <c r="T77" i="64"/>
  <c r="T100" i="64"/>
  <c r="S100" i="64" a="1"/>
  <c r="S100" i="64" s="1"/>
  <c r="S18" i="64" a="1"/>
  <c r="S18" i="64" s="1"/>
  <c r="T18" i="64"/>
  <c r="S70" i="64" a="1"/>
  <c r="S70" i="64" s="1"/>
  <c r="T70" i="64"/>
  <c r="S50" i="64" a="1"/>
  <c r="S50" i="64" s="1"/>
  <c r="T50" i="64"/>
  <c r="S74" i="64" a="1"/>
  <c r="S74" i="64" s="1"/>
  <c r="T74" i="64"/>
  <c r="T32" i="64"/>
  <c r="S32" i="64" a="1"/>
  <c r="S32" i="64" s="1"/>
  <c r="T55" i="64"/>
  <c r="S55" i="64" a="1"/>
  <c r="S55" i="64" s="1"/>
  <c r="S79" i="64" a="1"/>
  <c r="S79" i="64" s="1"/>
  <c r="T79" i="64"/>
  <c r="T101" i="64"/>
  <c r="S101" i="64" a="1"/>
  <c r="S101" i="64" s="1"/>
  <c r="T43" i="64"/>
  <c r="S43" i="64" a="1"/>
  <c r="S43" i="64" s="1"/>
  <c r="S46" i="64" a="1"/>
  <c r="S46" i="64" s="1"/>
  <c r="T46" i="64"/>
  <c r="T48" i="64"/>
  <c r="S48" i="64" a="1"/>
  <c r="S48" i="64" s="1"/>
  <c r="T52" i="64"/>
  <c r="S52" i="64" a="1"/>
  <c r="S52" i="64" s="1"/>
  <c r="S34" i="64" a="1"/>
  <c r="S34" i="64" s="1"/>
  <c r="T34" i="64"/>
  <c r="S57" i="64" a="1"/>
  <c r="S57" i="64" s="1"/>
  <c r="T57" i="64"/>
  <c r="T80" i="64"/>
  <c r="S80" i="64" a="1"/>
  <c r="S80" i="64" s="1"/>
  <c r="T102" i="64"/>
  <c r="S102" i="64" a="1"/>
  <c r="S102" i="64" s="1"/>
  <c r="S15" i="64" a="1"/>
  <c r="S15" i="64" s="1"/>
  <c r="T15" i="64"/>
  <c r="S68" i="64" a="1"/>
  <c r="S68" i="64" s="1"/>
  <c r="T68" i="64"/>
  <c r="S47" i="64" a="1"/>
  <c r="S47" i="64" s="1"/>
  <c r="T47" i="64"/>
  <c r="T36" i="64"/>
  <c r="S36" i="64" a="1"/>
  <c r="S36" i="64" s="1"/>
  <c r="T58" i="64"/>
  <c r="S58" i="64" a="1"/>
  <c r="S58" i="64" s="1"/>
  <c r="T82" i="64"/>
  <c r="S82" i="64" a="1"/>
  <c r="S82" i="64" s="1"/>
  <c r="S103" i="64" a="1"/>
  <c r="S103" i="64" s="1"/>
  <c r="T103" i="64"/>
  <c r="S107" i="64" a="1"/>
  <c r="S107" i="64" s="1"/>
  <c r="T107" i="64"/>
  <c r="S21" i="64" a="1"/>
  <c r="S21" i="64" s="1"/>
  <c r="T21" i="64"/>
  <c r="T59" i="64"/>
  <c r="S59" i="64" a="1"/>
  <c r="S59" i="64" s="1"/>
  <c r="T84" i="64"/>
  <c r="S84" i="64" a="1"/>
  <c r="S84" i="64" s="1"/>
  <c r="S104" i="64" a="1"/>
  <c r="S104" i="64" s="1"/>
  <c r="T104" i="64"/>
  <c r="S66" i="64" a="1"/>
  <c r="S66" i="64" s="1"/>
  <c r="T66" i="64"/>
  <c r="S69" i="64" a="1"/>
  <c r="S69" i="64" s="1"/>
  <c r="T69" i="64"/>
  <c r="S94" i="64" a="1"/>
  <c r="S94" i="64" s="1"/>
  <c r="T94" i="64"/>
  <c r="T10" i="64"/>
  <c r="S10" i="64" a="1"/>
  <c r="S10" i="64" s="1"/>
  <c r="S11" i="64" a="1"/>
  <c r="S11" i="64" s="1"/>
  <c r="T11" i="64"/>
  <c r="S39" i="64" a="1"/>
  <c r="S39" i="64" s="1"/>
  <c r="T39" i="64"/>
  <c r="S61" i="64" a="1"/>
  <c r="S61" i="64" s="1"/>
  <c r="T61" i="64"/>
  <c r="T85" i="64"/>
  <c r="S85" i="64" a="1"/>
  <c r="S85" i="64" s="1"/>
  <c r="T105" i="64"/>
  <c r="S105" i="64" a="1"/>
  <c r="S105" i="64" s="1"/>
  <c r="T42" i="64"/>
  <c r="S42" i="64" a="1"/>
  <c r="S42" i="64" s="1"/>
  <c r="S91" i="64" a="1"/>
  <c r="S91" i="64" s="1"/>
  <c r="T91" i="64"/>
  <c r="S71" i="64" a="1"/>
  <c r="S71" i="64" s="1"/>
  <c r="T71" i="64"/>
  <c r="T37" i="64"/>
  <c r="S37" i="64" a="1"/>
  <c r="S37" i="64" s="1"/>
  <c r="S13" i="64" a="1"/>
  <c r="S13" i="64" s="1"/>
  <c r="T13" i="64"/>
  <c r="S40" i="64" a="1"/>
  <c r="S40" i="64" s="1"/>
  <c r="T40" i="64"/>
  <c r="S63" i="64" a="1"/>
  <c r="S63" i="64" s="1"/>
  <c r="T63" i="64"/>
  <c r="S86" i="64" a="1"/>
  <c r="S86" i="64" s="1"/>
  <c r="T86" i="64"/>
  <c r="S106" i="64" a="1"/>
  <c r="S106" i="64" s="1"/>
  <c r="T106" i="64"/>
  <c r="H109" i="64"/>
  <c r="P25" i="64"/>
  <c r="Q25" i="64" s="1"/>
  <c r="P54" i="64"/>
  <c r="Q54" i="64" s="1"/>
  <c r="P38" i="64"/>
  <c r="Q38" i="64" s="1"/>
  <c r="P62" i="64"/>
  <c r="Q62" i="64" s="1"/>
  <c r="P19" i="64"/>
  <c r="Q19" i="64" s="1"/>
  <c r="P35" i="64"/>
  <c r="Q35" i="64" s="1"/>
  <c r="P51" i="64"/>
  <c r="Q51" i="64" s="1"/>
  <c r="P67" i="64"/>
  <c r="Q67" i="64" s="1"/>
  <c r="P83" i="64"/>
  <c r="Q83" i="64" s="1"/>
  <c r="P99" i="64"/>
  <c r="Q99" i="64" s="1"/>
  <c r="P14" i="64"/>
  <c r="Q14" i="64" s="1"/>
  <c r="P30" i="64"/>
  <c r="Q30" i="64" s="1"/>
  <c r="P78" i="64"/>
  <c r="Q78" i="64" s="1"/>
  <c r="P24" i="64"/>
  <c r="Q24" i="64" s="1"/>
  <c r="P56" i="64"/>
  <c r="Q56" i="64" s="1"/>
  <c r="P72" i="64"/>
  <c r="Q72" i="64" s="1"/>
  <c r="P88" i="64"/>
  <c r="Q88" i="64" s="1"/>
  <c r="P23" i="64"/>
  <c r="Q23" i="64" s="1"/>
  <c r="P12" i="64"/>
  <c r="Q12" i="64" s="1"/>
  <c r="P28" i="64"/>
  <c r="Q28" i="64" s="1"/>
  <c r="P44" i="64"/>
  <c r="Q44" i="64" s="1"/>
  <c r="P60" i="64"/>
  <c r="Q60" i="64" s="1"/>
  <c r="P76" i="64"/>
  <c r="Q76" i="64" s="1"/>
  <c r="P92" i="64"/>
  <c r="Q92" i="64" s="1"/>
  <c r="P108" i="64"/>
  <c r="Q108" i="64" s="1"/>
  <c r="P17" i="64"/>
  <c r="Q17" i="64" s="1"/>
  <c r="P33" i="64"/>
  <c r="Q33" i="64" s="1"/>
  <c r="P49" i="64"/>
  <c r="Q49" i="64" s="1"/>
  <c r="P65" i="64"/>
  <c r="Q65" i="64" s="1"/>
  <c r="P81" i="64"/>
  <c r="Q81" i="64" s="1"/>
  <c r="P97" i="64"/>
  <c r="Q97" i="64" s="1"/>
  <c r="O9" i="63"/>
  <c r="I9" i="63"/>
  <c r="L8" i="31" l="1"/>
  <c r="S19" i="64" a="1"/>
  <c r="S19" i="64" s="1"/>
  <c r="T19" i="64"/>
  <c r="S44" i="64" a="1"/>
  <c r="S44" i="64" s="1"/>
  <c r="T44" i="64"/>
  <c r="T76" i="64"/>
  <c r="S76" i="64" a="1"/>
  <c r="S76" i="64" s="1"/>
  <c r="S25" i="64" a="1"/>
  <c r="S25" i="64" s="1"/>
  <c r="T25" i="64"/>
  <c r="T28" i="64"/>
  <c r="S28" i="64" a="1"/>
  <c r="S28" i="64" s="1"/>
  <c r="S38" i="64" a="1"/>
  <c r="S38" i="64" s="1"/>
  <c r="T38" i="64"/>
  <c r="T54" i="64"/>
  <c r="S54" i="64" a="1"/>
  <c r="S54" i="64" s="1"/>
  <c r="S56" i="64" a="1"/>
  <c r="S56" i="64" s="1"/>
  <c r="T56" i="64"/>
  <c r="S24" i="64" a="1"/>
  <c r="S24" i="64" s="1"/>
  <c r="T24" i="64"/>
  <c r="S97" i="64" a="1"/>
  <c r="S97" i="64" s="1"/>
  <c r="T97" i="64"/>
  <c r="T78" i="64"/>
  <c r="S78" i="64" a="1"/>
  <c r="S78" i="64" s="1"/>
  <c r="T65" i="64"/>
  <c r="S65" i="64" a="1"/>
  <c r="S65" i="64" s="1"/>
  <c r="S30" i="64" a="1"/>
  <c r="S30" i="64" s="1"/>
  <c r="T30" i="64"/>
  <c r="S62" i="64" a="1"/>
  <c r="S62" i="64" s="1"/>
  <c r="T62" i="64"/>
  <c r="T12" i="64"/>
  <c r="S12" i="64" a="1"/>
  <c r="S12" i="64" s="1"/>
  <c r="T23" i="64"/>
  <c r="S23" i="64" a="1"/>
  <c r="S23" i="64" s="1"/>
  <c r="S81" i="64" a="1"/>
  <c r="S81" i="64" s="1"/>
  <c r="T81" i="64"/>
  <c r="T49" i="64"/>
  <c r="S49" i="64" a="1"/>
  <c r="S49" i="64" s="1"/>
  <c r="S33" i="64" a="1"/>
  <c r="S33" i="64" s="1"/>
  <c r="T33" i="64"/>
  <c r="T14" i="64"/>
  <c r="S14" i="64" a="1"/>
  <c r="S14" i="64" s="1"/>
  <c r="S51" i="64" a="1"/>
  <c r="S51" i="64" s="1"/>
  <c r="T51" i="64"/>
  <c r="S60" i="64" a="1"/>
  <c r="S60" i="64" s="1"/>
  <c r="T60" i="64"/>
  <c r="S88" i="64" a="1"/>
  <c r="S88" i="64" s="1"/>
  <c r="T88" i="64"/>
  <c r="T17" i="64"/>
  <c r="S17" i="64" a="1"/>
  <c r="S17" i="64" s="1"/>
  <c r="S35" i="64" a="1"/>
  <c r="S35" i="64" s="1"/>
  <c r="T35" i="64"/>
  <c r="S72" i="64" a="1"/>
  <c r="S72" i="64" s="1"/>
  <c r="T72" i="64"/>
  <c r="S99" i="64" a="1"/>
  <c r="S99" i="64" s="1"/>
  <c r="T99" i="64"/>
  <c r="S108" i="64" a="1"/>
  <c r="S108" i="64" s="1"/>
  <c r="T108" i="64"/>
  <c r="S83" i="64" a="1"/>
  <c r="S83" i="64" s="1"/>
  <c r="T83" i="64"/>
  <c r="S92" i="64" a="1"/>
  <c r="S92" i="64" s="1"/>
  <c r="T92" i="64"/>
  <c r="T67" i="64"/>
  <c r="S67" i="64" a="1"/>
  <c r="S67" i="64" s="1"/>
  <c r="Q109" i="64"/>
  <c r="N8" i="48" l="1"/>
  <c r="T109" i="64"/>
  <c r="C9" i="63" l="1"/>
  <c r="L9" i="63" l="1"/>
  <c r="K9" i="63"/>
  <c r="D13" i="63" l="1"/>
  <c r="F13" i="63" s="1"/>
  <c r="N13" i="63" l="1"/>
  <c r="Q8" i="31"/>
  <c r="D10" i="63"/>
  <c r="D11" i="63"/>
  <c r="F11" i="63" s="1"/>
  <c r="O8" i="31" s="1"/>
  <c r="Q13" i="63" l="1" a="1"/>
  <c r="Q13" i="63" s="1"/>
  <c r="E18" i="31"/>
  <c r="C18" i="31"/>
  <c r="F10" i="63"/>
  <c r="N11" i="63"/>
  <c r="Q11" i="63" s="1" a="1"/>
  <c r="Q11" i="63" s="1"/>
  <c r="R13" i="63"/>
  <c r="S8" i="48"/>
  <c r="E7" i="31" l="1"/>
  <c r="C3" i="31"/>
  <c r="B16" i="31"/>
  <c r="E16" i="31" s="1"/>
  <c r="B17" i="31"/>
  <c r="E17" i="31" s="1"/>
  <c r="N8" i="31"/>
  <c r="I9" i="31" s="1"/>
  <c r="N18" i="31"/>
  <c r="J18" i="31"/>
  <c r="F14" i="63"/>
  <c r="N10" i="63"/>
  <c r="R11" i="63"/>
  <c r="Q8" i="48"/>
  <c r="G7" i="48" l="1"/>
  <c r="C3" i="48"/>
  <c r="E8" i="31"/>
  <c r="E20" i="31"/>
  <c r="C8" i="31" s="1"/>
  <c r="B20" i="31"/>
  <c r="C7" i="31" s="1"/>
  <c r="C16" i="31"/>
  <c r="N16" i="31" s="1"/>
  <c r="E11" i="31"/>
  <c r="C17" i="31"/>
  <c r="C20" i="31" s="1"/>
  <c r="R10" i="63"/>
  <c r="M18" i="31"/>
  <c r="Q18" i="31" s="1"/>
  <c r="Q10" i="63" a="1"/>
  <c r="Q10" i="63" s="1"/>
  <c r="P8" i="48"/>
  <c r="N14" i="63"/>
  <c r="C5" i="31"/>
  <c r="G8" i="48" l="1"/>
  <c r="J16" i="31"/>
  <c r="M16" i="31" s="1"/>
  <c r="O16" i="31" s="1"/>
  <c r="E10" i="31"/>
  <c r="E9" i="31"/>
  <c r="C5" i="48"/>
  <c r="J17" i="31"/>
  <c r="N17" i="31"/>
  <c r="N20" i="31" s="1"/>
  <c r="R14" i="63"/>
  <c r="D3" i="48"/>
  <c r="R18" i="31"/>
  <c r="O18" i="31"/>
  <c r="Q16" i="31" l="1"/>
  <c r="R16" i="31" s="1"/>
  <c r="J20" i="31"/>
  <c r="C9" i="31" s="1"/>
  <c r="M17" i="31"/>
  <c r="Q17" i="31" s="1"/>
  <c r="C16" i="48"/>
  <c r="R17" i="31" l="1"/>
  <c r="Q20" i="31"/>
  <c r="O17" i="31"/>
  <c r="O20" i="31" s="1"/>
  <c r="M20" i="31"/>
  <c r="C10" i="31" s="1"/>
  <c r="C11" i="31" l="1"/>
  <c r="R20" i="31"/>
  <c r="C18" i="48" l="1"/>
  <c r="AW109" i="57"/>
  <c r="M8" i="48" s="1"/>
  <c r="K9" i="48" s="1"/>
  <c r="BC9" i="57"/>
  <c r="BC109" i="57" s="1"/>
  <c r="D5" i="48" s="1"/>
  <c r="K12" i="63"/>
  <c r="L12" i="63" s="1"/>
  <c r="B17" i="48"/>
  <c r="G11" i="48" s="1"/>
  <c r="AY9" i="57" a="1"/>
  <c r="AY9" i="57" s="1"/>
  <c r="AZ9" i="57" a="1"/>
  <c r="AZ9" i="57" s="1"/>
  <c r="E17" i="48" l="1"/>
  <c r="E20" i="48" s="1"/>
  <c r="B20" i="48"/>
  <c r="G9" i="48" l="1"/>
  <c r="C7" i="48"/>
  <c r="D7" i="48" s="1"/>
  <c r="G10" i="48"/>
  <c r="I16" i="48" a="1"/>
  <c r="I16" i="48" s="1"/>
  <c r="C8" i="48"/>
  <c r="D8" i="48" s="1"/>
  <c r="C17" i="48"/>
  <c r="C20" i="48" l="1"/>
  <c r="J17" i="48"/>
  <c r="J18" i="48"/>
  <c r="J19" i="48"/>
  <c r="J16" i="48"/>
  <c r="Q18" i="48" l="1"/>
  <c r="R18" i="48" s="1"/>
  <c r="M18" i="48"/>
  <c r="M19" i="48"/>
  <c r="Q19" i="48"/>
  <c r="R19" i="48" s="1"/>
  <c r="J20" i="48"/>
  <c r="C9" i="48" s="1"/>
  <c r="D9" i="48" s="1"/>
  <c r="Q16" i="48"/>
  <c r="M16" i="48"/>
  <c r="Q17" i="48"/>
  <c r="R17" i="48" s="1"/>
  <c r="M17" i="48"/>
  <c r="O17" i="48" l="1"/>
  <c r="N17" i="48"/>
  <c r="P17" i="48" s="1"/>
  <c r="O19" i="48"/>
  <c r="N19" i="48"/>
  <c r="P19" i="48" s="1"/>
  <c r="O18" i="48"/>
  <c r="N18" i="48"/>
  <c r="P18" i="48" s="1"/>
  <c r="M20" i="48"/>
  <c r="C10" i="48" s="1"/>
  <c r="D10" i="48" s="1"/>
  <c r="O16" i="48"/>
  <c r="N16" i="48"/>
  <c r="R16" i="48"/>
  <c r="Q20" i="48"/>
  <c r="O20" i="48" l="1"/>
  <c r="C11" i="48"/>
  <c r="D11" i="48" s="1"/>
  <c r="R20" i="48"/>
  <c r="N20" i="48"/>
  <c r="P16" i="48"/>
  <c r="P20" i="4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<sst xmlns="http://schemas.openxmlformats.org/spreadsheetml/2006/main" count="793" uniqueCount="371">
  <si>
    <t>STRATEGIE REGIONALE GUADELOUPE FEADER 2023-2027</t>
  </si>
  <si>
    <t>Mesure 77.05 : LEADER</t>
  </si>
  <si>
    <t xml:space="preserve">Plan de financement prévisionnel </t>
  </si>
  <si>
    <r>
      <t xml:space="preserve">Les onglets de la présente feuille de calcul Excel constituent une part intégrante de la demande d'aide. Ils doivent être complétés avec </t>
    </r>
    <r>
      <rPr>
        <b/>
        <u/>
        <sz val="14"/>
        <color rgb="FFFF0000"/>
        <rFont val="Calibri"/>
        <family val="2"/>
        <scheme val="minor"/>
      </rPr>
      <t>toutes</t>
    </r>
    <r>
      <rPr>
        <b/>
        <sz val="14"/>
        <color rgb="FFFF0000"/>
        <rFont val="Calibri"/>
        <family val="2"/>
        <scheme val="minor"/>
      </rPr>
      <t xml:space="preserve"> les dépenses prévisionnelles de l'opération.
Aucune dépense non présentée ne pourra être retenue par le service instructeur lors du calcul de l'aide.</t>
    </r>
  </si>
  <si>
    <t>Consignes d'utilisation</t>
  </si>
  <si>
    <t>Rappels généraux et points de vigilance</t>
  </si>
  <si>
    <t>Rappels réglementaires</t>
  </si>
  <si>
    <t>Les forfaits, barèmes et coûts unitaires qu'il vous sera demandé de sélectionner sont ceux applicables (réglementairement en vigueur) à la date de réalisation de la dépense, ou à celle de dépôt du dossier si ignorée. Ces montants seront revus au regard des éléments portés à connaissance du service instructeur lors du dépôt d'une demande de paiement.</t>
  </si>
  <si>
    <t>Montant écarté</t>
  </si>
  <si>
    <t>Recettes nettes générées</t>
  </si>
  <si>
    <t>Partie réservée à l'administration - Instruction des recettes nettes générées par l'opération</t>
  </si>
  <si>
    <t>Numéro de la recette</t>
  </si>
  <si>
    <t>Nature de la recette générée par l'opération</t>
  </si>
  <si>
    <t>Identifiant du justificatif</t>
  </si>
  <si>
    <t>Montant présenté HT</t>
  </si>
  <si>
    <t>Commentaires</t>
  </si>
  <si>
    <t>Montant retenu HT</t>
  </si>
  <si>
    <t>Contrôle bloquant, vérification et traçage sur les montants</t>
  </si>
  <si>
    <t>(Ex : droits d'entrée de l'objet, du type de dépense…)</t>
  </si>
  <si>
    <t>(justificatif détaillant la recette attendue.
Ex : tableau prévisionnel, bilan de l'année n-,...)</t>
  </si>
  <si>
    <t>(montant de la recette prévisionnelle générée par l'opération)</t>
  </si>
  <si>
    <t>(le cas échéant, pour préciser un point saillant au Service Instructeur)</t>
  </si>
  <si>
    <t>(report automatique de la demande. Corriger les informations des cellules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</si>
  <si>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</si>
  <si>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</si>
  <si>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</si>
  <si>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Exemple</t>
  </si>
  <si>
    <t>Total présenté</t>
  </si>
  <si>
    <t>Total retenu</t>
  </si>
  <si>
    <t>Modalités de prise en compte</t>
  </si>
  <si>
    <t>Soutien préparatoire</t>
  </si>
  <si>
    <t>Fonctionnement et animation</t>
  </si>
  <si>
    <t>Coopération entre les GAL</t>
  </si>
  <si>
    <r>
      <t>Investissements matériels et immatériels</t>
    </r>
    <r>
      <rPr>
        <sz val="20"/>
        <color theme="1"/>
        <rFont val="Calibri"/>
        <family val="2"/>
        <scheme val="minor"/>
      </rPr>
      <t xml:space="preserve"> (justifiées par devis ou justificatifs équivalents)</t>
    </r>
  </si>
  <si>
    <r>
      <t>Partie réservée à l'administration - Instruction des dépenses d'investissements matériels et immatériels</t>
    </r>
    <r>
      <rPr>
        <sz val="20"/>
        <color theme="1"/>
        <rFont val="Calibri"/>
        <family val="2"/>
        <scheme val="minor"/>
      </rPr>
      <t xml:space="preserve"> (justifiées par devis ou justificatifs équivalents)</t>
    </r>
  </si>
  <si>
    <t>Numéro de la dépense</t>
  </si>
  <si>
    <t>Description de la dépense</t>
  </si>
  <si>
    <t>Taux d'affectation à l'opération</t>
  </si>
  <si>
    <t>Dénomination du fournisseur</t>
  </si>
  <si>
    <t>Référence du justificatif</t>
  </si>
  <si>
    <t>Auto-construction</t>
  </si>
  <si>
    <t>Présence d'un marché public</t>
  </si>
  <si>
    <t>Nombre de pièces estimative des dépenses jointes</t>
  </si>
  <si>
    <t>Montant HT
du Devis 1</t>
  </si>
  <si>
    <t>Montant TVA
du Devis 1</t>
  </si>
  <si>
    <t>Montant TTC
du Devis 1</t>
  </si>
  <si>
    <t>Montant HT
du devis contradictoire
Devis 2</t>
  </si>
  <si>
    <t>Montant TVA
du devis contradictoire
Devis 2</t>
  </si>
  <si>
    <t>Montant TTC
du devis contradictoire
Devis 2</t>
  </si>
  <si>
    <t>Montant HT
du devis contradictoire
Devis 3</t>
  </si>
  <si>
    <t>Montant TVA
du devis contradictoire
Devis 3</t>
  </si>
  <si>
    <t>Montant TTC
du devis contradictoire
Devis 3</t>
  </si>
  <si>
    <t>Devis retenu</t>
  </si>
  <si>
    <t>Justificatif(s) appropriés joints</t>
  </si>
  <si>
    <t>Commentaires du Service Instructeur</t>
  </si>
  <si>
    <t>Montant HT écarté</t>
  </si>
  <si>
    <t>Montant TVA écarté</t>
  </si>
  <si>
    <t>Montant écarté TTC</t>
  </si>
  <si>
    <t>Type de dépense (acquisition de matériel, location, acquisition de brevets, logiciels…)</t>
  </si>
  <si>
    <t>(information présente sur le justificatif joint.
Ex: numéro de devis, date de la capture d'écran, numéro de lot si marché public...)</t>
  </si>
  <si>
    <t>(s'agit-il d'une dépense/d'un devis retenu pour l'auto-construction?
Réponse à sélectionner dans le menu déroulant)</t>
  </si>
  <si>
    <t>(nombre prévu correspondant à la dépense)</t>
  </si>
  <si>
    <t>(unité dans laquelle s'exprime la quantité relative à la dépense)</t>
  </si>
  <si>
    <t>(absence ou type de marché public à sélectionner dans le menu déroulant)</t>
  </si>
  <si>
    <t>(se référer au nombre de pièces exigées en fonction du montant de la dépense prévisionnelle)</t>
  </si>
  <si>
    <t>(montant hors taxes du devis, en euros)</t>
  </si>
  <si>
    <t>(renseigner la TVA applicable en euros, uniquement si non déduite ou non compensée. Une attestation d’absence de récupération de la TVA est alors à fournir en appui de la demande d’aide.)</t>
  </si>
  <si>
    <t>(montant hors taxes du devis opposable en euros)</t>
  </si>
  <si>
    <t>(à choisir dans le menu déroulant)</t>
  </si>
  <si>
    <t>(saisie automatique à corriger selon les modalités d'instruction)</t>
  </si>
  <si>
    <t>(le cas échéant:
demande de dérogation pour absence de devis opposable, ou note justificative du choix du devis le plus cher jointe)</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</si>
  <si>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 caractère raisonnable non avéré…)</t>
  </si>
  <si>
    <t>D230115102</t>
  </si>
  <si>
    <t xml:space="preserve">Mise en œuvre de la stratégie </t>
  </si>
  <si>
    <t>euro</t>
  </si>
  <si>
    <t>Pas de marché public</t>
  </si>
  <si>
    <t>Devis 1</t>
  </si>
  <si>
    <t>Frais de personnel</t>
  </si>
  <si>
    <t>Partie réservée à l'administration - Instruction des dépenses de frais de personnel</t>
  </si>
  <si>
    <t>Description de l'intervention/de la mission</t>
  </si>
  <si>
    <t>Nom de l'intervenant</t>
  </si>
  <si>
    <t>Qualification de l'intervenant</t>
  </si>
  <si>
    <t>Justificatif du taux d'affectation présenté</t>
  </si>
  <si>
    <t>Frais salariaux en euros sur la période de référence</t>
  </si>
  <si>
    <t>Montant des frais salariaux liés à l'opération présentés</t>
  </si>
  <si>
    <t>Justificatif des frais salariaux présenté</t>
  </si>
  <si>
    <t>Description de l'intervention</t>
  </si>
  <si>
    <t>Montant retenu</t>
  </si>
  <si>
    <t>(nature du travail ou de la mission à réaliser sur l'opération.
Ex : animation, gestion, études…)</t>
  </si>
  <si>
    <t>(prénom et nom de l'agent ou de l'employé prévu pour réaliser l'intervention)</t>
  </si>
  <si>
    <t>(intitulé du poste occupé au sein de la structure de rattachement)</t>
  </si>
  <si>
    <t>(fiche de poste, lettre de mission, contrat de travail)</t>
  </si>
  <si>
    <t>charges patronales</t>
  </si>
  <si>
    <t xml:space="preserve">total </t>
  </si>
  <si>
    <t>(saisie automatique
base de calcul: coût horaire*temps de travail prévu sur l'opération)</t>
  </si>
  <si>
    <t>Salaire brut
(report automatique de la demande. Corriger les informations des cellules selon les modalités d'instruction)</t>
  </si>
  <si>
    <t>Charges patronales
(report automatique de la demande. Corriger les informations des cellules selon les modalités d'instruction)</t>
  </si>
  <si>
    <t>Total
(report automatique de la demande. Corriger les informations des cellules selon les modalités d'instruction)</t>
  </si>
  <si>
    <t>Céline DURAND</t>
  </si>
  <si>
    <t>Chargée de mission</t>
  </si>
  <si>
    <t>fiche de paie</t>
  </si>
  <si>
    <r>
      <t>Partie réservée à l'administration - Instruction des frais généraux</t>
    </r>
    <r>
      <rPr>
        <sz val="20"/>
        <color theme="1"/>
        <rFont val="Calibri"/>
        <family val="2"/>
        <scheme val="minor"/>
      </rPr>
      <t xml:space="preserve"> (selon les modalités définies dans la notice)</t>
    </r>
  </si>
  <si>
    <t>Type de dépense (études préalabes à la réalisation d'un investissement matériel, diagnostics, assistance à maitrise d'ouvrage, honoraires de consultants…)</t>
  </si>
  <si>
    <t xml:space="preserve">(Si la dépense est affectée partiellement à l'opération, préciser le taux de proratisation retenu ex: 50%. 
Si la dépense est intégralement liée à l'opération, préciser 100%) </t>
  </si>
  <si>
    <t>Etude de faisabilité</t>
  </si>
  <si>
    <t>EkoXpertise</t>
  </si>
  <si>
    <t>F558115102</t>
  </si>
  <si>
    <t>Description de la contribution</t>
  </si>
  <si>
    <t>Justificatif d'affectation à l'opération présenté</t>
  </si>
  <si>
    <t>Justificatif de valeur présenté</t>
  </si>
  <si>
    <t>(nature de la contribution apportée à l'opération.
Ex: terrain, bien immeuble, équipement…)</t>
  </si>
  <si>
    <t>(ex: attestation d’affectation du bien à l’opération…)</t>
  </si>
  <si>
    <t>(montant unitaire de la contribution  applicable en euros. )</t>
  </si>
  <si>
    <t>(pour les terrains et biens immeubles: certificat d’un expert indépendant qualifié,
pour les services, biens d’équipement ou de matières premières: prix catalogue, devis,…</t>
  </si>
  <si>
    <t>salle de réunion</t>
  </si>
  <si>
    <t>Attestation</t>
  </si>
  <si>
    <t>Contributions en nature</t>
  </si>
  <si>
    <t>Partie réservée à l'administration - Instruction des contributions en nature</t>
  </si>
  <si>
    <t>(préciser le lien entre la dépense amortie et l'opération, et son caractère nécessaire)</t>
  </si>
  <si>
    <t>Amortissement</t>
  </si>
  <si>
    <t>Dépenses couvertes par application d'une option de coûts simplifiés - taux forfaitaire</t>
  </si>
  <si>
    <t>Partie réservée à l'administration - Instruction des dépenses couvertes par application d'une option de coûts simplifiés - taux forfaitaire</t>
  </si>
  <si>
    <t xml:space="preserve">Nature des dépenses servant de base de calcul </t>
  </si>
  <si>
    <t>Montant des dépenses servant de base de calcul</t>
  </si>
  <si>
    <t>Commentaire(s)</t>
  </si>
  <si>
    <t>Montant de base retenu</t>
  </si>
  <si>
    <t xml:space="preserve">(dépenses directes de personnel et d'autoconstruction de l'opération)
</t>
  </si>
  <si>
    <t>(saisie automatique sur la base des informations déclarées dans les onglets précédents)</t>
  </si>
  <si>
    <t>(saisie automatique, par application du taux forfaitaire de 15% des coûts indirects éligibles afin de couvrir l’ensemble des autres coûts directs et indirects éligibles d’une opération)</t>
  </si>
  <si>
    <t>(toute précision pertinente le cas échéant pour la compréhension de l'action prévue...)</t>
  </si>
  <si>
    <t>Dépenses couvertes par application d'une option de coûts simplifiés - coûts unitaires</t>
  </si>
  <si>
    <t>Partie réservée à l'administration - Instruction des dépenses couvertes par application d'une option de coûts simplifiés - coûts unitaires</t>
  </si>
  <si>
    <t>Montant unitaire</t>
  </si>
  <si>
    <t>Nombre d'unités</t>
  </si>
  <si>
    <t>Montant des dépenses</t>
  </si>
  <si>
    <t>Nombre de nuits/déjeuners/dîners à indiquer par le bénéficiaire</t>
  </si>
  <si>
    <t>(saisie automatique, par application des coûts unitaires)</t>
  </si>
  <si>
    <t>Montants</t>
  </si>
  <si>
    <t>Présentés</t>
  </si>
  <si>
    <t>Retenus</t>
  </si>
  <si>
    <t>Ecartés</t>
  </si>
  <si>
    <t>Montant total HT</t>
  </si>
  <si>
    <t>Montant total TVA</t>
  </si>
  <si>
    <t>Total  TTC</t>
  </si>
  <si>
    <t>Dont montant FEADER sollicité</t>
  </si>
  <si>
    <t>Dont montant d'aide nationale sollicitée</t>
  </si>
  <si>
    <t>Dépenses présentées</t>
  </si>
  <si>
    <t>Unité dans laquelle s'exprime la quantité/ le montant</t>
  </si>
  <si>
    <t>Hébergement Martinique, Guadeloupe, 
Guyane, La Réunion, 
Mayotte, Saint-Barthélemy, 
Saint-Pierre-et-Miquelon, 
Saint-Martin (70€ par nuit)</t>
  </si>
  <si>
    <t>Déjeuner Martinique, Guadeloupe, 
Guyane, La Réunion, 
Mayotte, Saint-Barthélemy, 
Saint-Pierre-et-Miquelon, 
Saint-Martin (15,75€ par déjeuner)</t>
  </si>
  <si>
    <t>Dîner Martinique, Guadeloupe, 
Guyane, La Réunion, 
Mayotte, Saint-Barthélemy, 
Saint-Pierre-et-Miquelon, 
Saint-Martin (15,75€ par dîner)</t>
  </si>
  <si>
    <t>Dîner Nouvelle-Calédonie, 
îles Wallis et Futuna, 
Polynésie française (21€ par dîner)</t>
  </si>
  <si>
    <t>Déjeuner Nouvelle-Calédonie, 
îles Wallis et Futuna, 
Polynésie française (21€ par déjeuner)</t>
  </si>
  <si>
    <t>Hébergement Nouvelle-Calédonie, 
îles Wallis et Futuna, 
Polynésie française (90€ par nuit)</t>
  </si>
  <si>
    <t>Hébergement France métropolitaine hors métropole du Grand Paris et Paris (70€ par nuit)</t>
  </si>
  <si>
    <t>Déjeuner France métropolitaine hors métropole du Grand Paris et Paris (15,25€ par déjeuner)</t>
  </si>
  <si>
    <t>Dîner France métropolitaine hors métropole du Grand Paris et Paris (15,25€ par dîner)</t>
  </si>
  <si>
    <t>Déjeuner Métropole du Grand Paris (15,25€ par déjeuner)</t>
  </si>
  <si>
    <t>Hébergement Métropole du Grand Paris (90€ par nuit)</t>
  </si>
  <si>
    <t>Dîner France Métropole du Grand Paris (15,25€ par dîner)</t>
  </si>
  <si>
    <t>Hébergement Paris (110€ par nuit)</t>
  </si>
  <si>
    <t>Déjeuner Paris (15,25€ par déjeuner)</t>
  </si>
  <si>
    <t>Dîner Paris (15,25€ par dîner)</t>
  </si>
  <si>
    <t>(n° de la type d'action à sélectionner dans le menu déroulant, en cohérence avec les éléments saisis dans l'onglet 0)</t>
  </si>
  <si>
    <t>Partie réservée à l'administration - Détail des montants prévisionnels d'aide par type d'action, à l'instruction</t>
  </si>
  <si>
    <t>Type d'action concerné</t>
  </si>
  <si>
    <t>(nom du type d'action à sélectionner dans le menu déroulant, en cohérence avec les éléments saisis dans l'onglet 0)</t>
  </si>
  <si>
    <r>
      <t xml:space="preserve">Frais généraux </t>
    </r>
    <r>
      <rPr>
        <sz val="20"/>
        <color theme="1"/>
        <rFont val="Calibri"/>
        <family val="2"/>
        <scheme val="minor"/>
      </rPr>
      <t>(selon les modalités définies dans la notice)</t>
    </r>
    <r>
      <rPr>
        <b/>
        <sz val="20"/>
        <color theme="1"/>
        <rFont val="Calibri"/>
        <family val="2"/>
        <scheme val="minor"/>
      </rPr>
      <t xml:space="preserve">
Attention, les frais généraux sont plafonnés à 10% du montant total des dépenses éligibles</t>
    </r>
  </si>
  <si>
    <r>
      <rPr>
        <b/>
        <sz val="9"/>
        <rFont val="Tahoma"/>
        <family val="2"/>
      </rPr>
      <t>Base de calcul :</t>
    </r>
    <r>
      <rPr>
        <sz val="9"/>
        <rFont val="Tahoma"/>
        <family val="2"/>
      </rPr>
      <t xml:space="preserve"> Frais de personnel (15%)
</t>
    </r>
    <r>
      <rPr>
        <b/>
        <sz val="9"/>
        <rFont val="Tahoma"/>
        <family val="2"/>
      </rPr>
      <t>Afin de couvrir :</t>
    </r>
    <r>
      <rPr>
        <sz val="9"/>
        <rFont val="Tahoma"/>
        <family val="2"/>
      </rPr>
      <t xml:space="preserve"> Les coûts indirects</t>
    </r>
  </si>
  <si>
    <r>
      <rPr>
        <b/>
        <sz val="9"/>
        <rFont val="Tahoma"/>
        <family val="2"/>
      </rPr>
      <t xml:space="preserve">Base de calcul </t>
    </r>
    <r>
      <rPr>
        <sz val="9"/>
        <rFont val="Tahoma"/>
        <family val="2"/>
      </rPr>
      <t xml:space="preserve">: Frais de personnel (40%)
</t>
    </r>
    <r>
      <rPr>
        <b/>
        <sz val="9"/>
        <rFont val="Tahoma"/>
        <family val="2"/>
      </rPr>
      <t>Afin de couvrir :</t>
    </r>
    <r>
      <rPr>
        <sz val="9"/>
        <rFont val="Tahoma"/>
        <family val="2"/>
      </rPr>
      <t xml:space="preserve"> Les coûts directs hors frais de personnel et coûts directs</t>
    </r>
  </si>
  <si>
    <r>
      <rPr>
        <b/>
        <sz val="9"/>
        <rFont val="Tahoma"/>
        <family val="2"/>
      </rPr>
      <t xml:space="preserve">Base de calcul </t>
    </r>
    <r>
      <rPr>
        <sz val="9"/>
        <rFont val="Tahoma"/>
        <family val="2"/>
      </rPr>
      <t xml:space="preserve">: Coûts directs hors frais de personnel (20%)
</t>
    </r>
    <r>
      <rPr>
        <b/>
        <sz val="9"/>
        <rFont val="Tahoma"/>
        <family val="2"/>
      </rPr>
      <t xml:space="preserve">Afin de couvrir </t>
    </r>
    <r>
      <rPr>
        <sz val="9"/>
        <rFont val="Tahoma"/>
        <family val="2"/>
      </rPr>
      <t>: Les frais de personnel lors des travaux d'aménagement ou de construction en autoconstruction</t>
    </r>
  </si>
  <si>
    <r>
      <rPr>
        <b/>
        <sz val="9"/>
        <rFont val="Tahoma"/>
        <family val="2"/>
      </rPr>
      <t xml:space="preserve">Base de calcul </t>
    </r>
    <r>
      <rPr>
        <sz val="9"/>
        <rFont val="Tahoma"/>
        <family val="2"/>
      </rPr>
      <t xml:space="preserve">: Frais de personnel dans le cadre de fonctionnement et d'animation (25%)
</t>
    </r>
    <r>
      <rPr>
        <b/>
        <sz val="9"/>
        <rFont val="Tahoma"/>
        <family val="2"/>
      </rPr>
      <t xml:space="preserve">Afin de couvrir </t>
    </r>
    <r>
      <rPr>
        <sz val="9"/>
        <rFont val="Tahoma"/>
        <family val="2"/>
      </rPr>
      <t>: Les autres coûts directs hors frais de personnel et indirects</t>
    </r>
  </si>
  <si>
    <t>Type d'action</t>
  </si>
  <si>
    <t>Dépenses de déplacement et d'hébergement présentées sous forme de coûts unitaires</t>
  </si>
  <si>
    <t>Montant des dépenses retenues</t>
  </si>
  <si>
    <t>Partie réservée à l'administration - Instruction des dépenses de déplacement et d'hébergement présentées sous forme de coûts unitaires</t>
  </si>
  <si>
    <t>Clé de répartition des dépenses par poste (avant application des règles d'intervention financières)</t>
  </si>
  <si>
    <t xml:space="preserve">Poste de dépenses </t>
  </si>
  <si>
    <t xml:space="preserve">Montant présenté </t>
  </si>
  <si>
    <t>Investissements</t>
  </si>
  <si>
    <t xml:space="preserve">Frais de personnel </t>
  </si>
  <si>
    <t xml:space="preserve">Frais généraux </t>
  </si>
  <si>
    <t xml:space="preserve">Contributions en nature </t>
  </si>
  <si>
    <t xml:space="preserve">OCS sollicitée par le bénéficiaire </t>
  </si>
  <si>
    <t>OCS sollicitée par le bénéficiaire retenu</t>
  </si>
  <si>
    <t>Partie réservée à l'administration - Instruction des dépenses liées à une OCS</t>
  </si>
  <si>
    <t>(ne retenir qu'une seule OCS en précisant le montant du taux forfaitaire choisi)</t>
  </si>
  <si>
    <r>
      <t>OCS mobilisée (</t>
    </r>
    <r>
      <rPr>
        <sz val="11"/>
        <color rgb="FFFF0000"/>
        <rFont val="Calibri"/>
        <family val="2"/>
      </rPr>
      <t>qu'une seule OCS ne peut être mobilisée parmi celles-ci-dessous</t>
    </r>
    <r>
      <rPr>
        <sz val="11"/>
        <rFont val="Calibri"/>
        <family val="2"/>
      </rPr>
      <t xml:space="preserve">) : </t>
    </r>
  </si>
  <si>
    <t>1 - Investissements</t>
  </si>
  <si>
    <t>2 - Frais de personnel</t>
  </si>
  <si>
    <t>3 - Frais généraux</t>
  </si>
  <si>
    <r>
      <t xml:space="preserve">(nom de l'entreprise, de la structure émettrice du devis ou du justificatif de la dépense </t>
    </r>
    <r>
      <rPr>
        <i/>
        <u/>
        <sz val="11"/>
        <rFont val="Calibri"/>
        <family val="2"/>
        <scheme val="minor"/>
      </rPr>
      <t>retenue</t>
    </r>
    <r>
      <rPr>
        <i/>
        <sz val="11"/>
        <rFont val="Calibri"/>
        <family val="2"/>
        <scheme val="minor"/>
      </rPr>
      <t>)</t>
    </r>
  </si>
  <si>
    <t>Devis sélectionné</t>
  </si>
  <si>
    <t>Montant présenté HT
Devis sélectionné</t>
  </si>
  <si>
    <t>Montant présenté TVA
Devis sélectionné</t>
  </si>
  <si>
    <t>Montant présenté TTC
Devis sélectionné</t>
  </si>
  <si>
    <t xml:space="preserve">Montant raisonnable HT </t>
  </si>
  <si>
    <t xml:space="preserve">Montant raisonnable TTC </t>
  </si>
  <si>
    <t>Contrôle bloquant coût raisonnable</t>
  </si>
  <si>
    <t xml:space="preserve">(Si la dépense est affectée partiellement à l'opération, préciser le taux de proratisation retenu ex: 50%). 
Si la dépense est intégralement liée à l'opération, préciser 100%) </t>
  </si>
  <si>
    <t>(vérification automatique de cohérence entre le montant éligible retenu et le coût raisonnable calculé.
En cas d'anomalie, corriger le montant incohérent ou justifier le choix d'instruction.)</t>
  </si>
  <si>
    <t>Chaînage carré</t>
  </si>
  <si>
    <t>Fer Plus</t>
  </si>
  <si>
    <t xml:space="preserve">Pas de marché public </t>
  </si>
  <si>
    <t>mètre</t>
  </si>
  <si>
    <t>Contrat de travail</t>
  </si>
  <si>
    <t>Taux d'affectation sur le projet</t>
  </si>
  <si>
    <r>
      <t xml:space="preserve">(préciser la présence ou non du contrat de travail lié au personnel présenté)
</t>
    </r>
    <r>
      <rPr>
        <b/>
        <i/>
        <sz val="11"/>
        <rFont val="Calibri"/>
        <family val="2"/>
        <scheme val="minor"/>
      </rPr>
      <t xml:space="preserve">Voir la note de bifage pour l'anonymisation des données personnelles </t>
    </r>
  </si>
  <si>
    <r>
      <t xml:space="preserve">(fiche de paie, journal de paie, déclaration sociale nominative (DSN), ou document probant équivalent)
</t>
    </r>
    <r>
      <rPr>
        <b/>
        <i/>
        <sz val="11"/>
        <rFont val="Calibri"/>
        <family val="2"/>
        <scheme val="minor"/>
      </rPr>
      <t xml:space="preserve">Voir la note de bifage pour l'anonymisation des données personnelles </t>
    </r>
  </si>
  <si>
    <t>salaire brut</t>
  </si>
  <si>
    <t>(% d'affectation du personnel au projet éligible au FEADER)</t>
  </si>
  <si>
    <t>Oui</t>
  </si>
  <si>
    <t>Agent recruté pour la mission</t>
  </si>
  <si>
    <t>(nom de l'entreprise, de la structure émettrice du devis ou du justificatif de la dépense retenue)</t>
  </si>
  <si>
    <t>(une observation est à apporter par le Service Instructeur pour toute correction apportée et/ou toute révision de la dépense lors de la phase d'instruction.
Ex: plafonnement du montant des frais généraux au regard des dispositions de la fiche action, motif d'inéligibilité, révision du poste de dépense, correction du numéro de devis, absence de devis opposable, caractère raisonnable non avéré…)</t>
  </si>
  <si>
    <t>Partie à remplir par le bénéficiaire - Présentation des dépenses d'amortissement</t>
  </si>
  <si>
    <t>Partie réservée à l'administration - Instruction des dépenses d'amortissement</t>
  </si>
  <si>
    <t>Description du bien amortissable</t>
  </si>
  <si>
    <t>Type de bien</t>
  </si>
  <si>
    <t>Lien avec l’opération</t>
  </si>
  <si>
    <t>Taux d'affectation à l'opération sur la durée présentée</t>
  </si>
  <si>
    <t>Justificatif de la valeur du bien amorti</t>
  </si>
  <si>
    <t>Durée de l'opération</t>
  </si>
  <si>
    <t>Date de début d’amortissement</t>
  </si>
  <si>
    <t>Durée totale de l’amortissement</t>
  </si>
  <si>
    <t>Durée d’amortissement présentée</t>
  </si>
  <si>
    <t>Coût total de l'amortissement</t>
  </si>
  <si>
    <t>Montant de la charge d'amortissement présentée</t>
  </si>
  <si>
    <t>Justificatif de la modalité d'amortissement</t>
  </si>
  <si>
    <t>Montant de la charge d'amortissement éligible</t>
  </si>
  <si>
    <t>Justificatif(s) approprié(s) joint(s) ?</t>
  </si>
  <si>
    <t xml:space="preserve">Type de dépense </t>
  </si>
  <si>
    <t>(reprendre les types d'actions choisis tel que rempli dans l'onglet 0-Presentation poste-typeaction)</t>
  </si>
  <si>
    <t>(nature du bien)</t>
  </si>
  <si>
    <t>(neuf / occasion)</t>
  </si>
  <si>
    <t>(si la dépense est affectée partiellement à l'opération, préciser le taux de proratisation retenu ex: 50% ; si la dépense est intégralement liée à l'opération préciser 100%)</t>
  </si>
  <si>
    <t>(évaluation de la valeur du bien par un expert indépendat)</t>
  </si>
  <si>
    <t>nombre</t>
  </si>
  <si>
    <t>l'unité doit être être identique à celle de la durée d'amortissement
(en années uniquement)</t>
  </si>
  <si>
    <t>(jj/mm/aaaa)</t>
  </si>
  <si>
    <t>l'unité doit être être identique à celle de la durée de l'opération
(en années uniquement)</t>
  </si>
  <si>
    <t>en année(s)</t>
  </si>
  <si>
    <t>(montant de la charge d'amortissement pour la durée totale d'amortissement du matériel)</t>
  </si>
  <si>
    <t>[(coût total de l'amortissement / durée totale de l'amortissement) x durée d'amortissement présentée ] x taux d'affectation à l'opération</t>
  </si>
  <si>
    <t>(plan d'amortissement prévisionnel, attestation sur l’honneur du bénéficiaire qui atteste que le bien amorti n’a pas fait l’objet de subventions publiques, etc.)</t>
  </si>
  <si>
    <t>Oui / Non / Sans objet</t>
  </si>
  <si>
    <r>
      <t xml:space="preserve">(report automatique de la demande. Corriger les informations des cellules selon les modalités d'instruction)
</t>
    </r>
    <r>
      <rPr>
        <b/>
        <i/>
        <sz val="11"/>
        <rFont val="Calibri"/>
        <family val="2"/>
        <scheme val="minor"/>
      </rPr>
      <t>Important : En cas d'utilisation de coût unitaire, le bénéficiaire ne peut pas utiliser d'OCS</t>
    </r>
  </si>
  <si>
    <t>À titre informatif, montant des dépenses calculées suite à l'application de l'OCS</t>
  </si>
  <si>
    <t>Nom du GAL</t>
  </si>
  <si>
    <t>Contrôles bloquants à résoudre avant présentation du plan de financement au service instructeur</t>
  </si>
  <si>
    <r>
      <t xml:space="preserve">Recettes prévisionelles générées
</t>
    </r>
    <r>
      <rPr>
        <b/>
        <sz val="14"/>
        <color rgb="FFFF0000"/>
        <rFont val="Calibri"/>
        <family val="2"/>
        <scheme val="minor"/>
      </rPr>
      <t>(Dans le cas où les recettes sont à déduire du Montant total HT se rapprocher du service instructeur)</t>
    </r>
  </si>
  <si>
    <t>Assiette PSN présentée
(donnée à titre informatif ne valant ni promesse d'attribution de l'aide, ni contractualisation des montants indiqués)</t>
  </si>
  <si>
    <t>Montant d'aide publique calculé après application des RIF</t>
  </si>
  <si>
    <t>Montant de l'apport et du financement externe d'origine privée nécessaire</t>
  </si>
  <si>
    <t>Synthèse de l'opération présentée par  type d'action</t>
  </si>
  <si>
    <r>
      <rPr>
        <b/>
        <sz val="20"/>
        <color theme="1"/>
        <rFont val="Calibri"/>
        <family val="2"/>
        <scheme val="minor"/>
      </rPr>
      <t>Détail des montants prévisionnels d'aide par type d'action</t>
    </r>
    <r>
      <rPr>
        <sz val="11"/>
        <color theme="1"/>
        <rFont val="Calibri"/>
        <family val="2"/>
        <scheme val="minor"/>
      </rPr>
      <t xml:space="preserve">
(données à titre informatif ne valant ni promesse d'attribution de l'aide, ni contractualisation des montants indiqués)</t>
    </r>
  </si>
  <si>
    <t>Part du type d'action sur le total des dépenses présentées (en %)</t>
  </si>
  <si>
    <t>Taux d'Aide Publique (TAP) réglementaire du dispositif, équivalent au Taux Maximum d'Aide Publique (TMAP) le cas échéant</t>
  </si>
  <si>
    <t>Montant d'aide calculé après application des Règles d'Interventions Financières (RIF)</t>
  </si>
  <si>
    <r>
      <t xml:space="preserve">Montant du financeur public autre que FEADER/Région, le cas échéant </t>
    </r>
    <r>
      <rPr>
        <b/>
        <sz val="11"/>
        <color rgb="FFFF0000"/>
        <rFont val="Calibri"/>
        <family val="2"/>
      </rPr>
      <t>(Attention, si l'assiette est différente de celle du FEADER un échange avec le service instructeur est nécessaire avant validation de la demande d'aide)</t>
    </r>
  </si>
  <si>
    <t>Identité du/des financeur(s) public(s) autre(s) que FEADER/Région, justificatif présenté</t>
  </si>
  <si>
    <t>Le financement public autre que FEADER/Région est-il obtenu en date du dépôt de la demande d'aide ?</t>
  </si>
  <si>
    <t>Le montant du financeur public autre que FEADER/Région prend-il en charge toute la part nationale?</t>
  </si>
  <si>
    <t>Montant d'aide FEADER à solliciter</t>
  </si>
  <si>
    <t>Taux de co-financement FEADER</t>
  </si>
  <si>
    <t>Taux de co-financement de la part nationale</t>
  </si>
  <si>
    <t>Montant de la part nationale</t>
  </si>
  <si>
    <t>Montant du financeur public autre que FEADER/Région dans la part nationale</t>
  </si>
  <si>
    <t>Montant du financement Région</t>
  </si>
  <si>
    <t>Montant du top-up le cas échéant</t>
  </si>
  <si>
    <t>Montant de l'apport et du financement externe d'origine privée</t>
  </si>
  <si>
    <t>% de l'apport et du financement externe d'origine privée</t>
  </si>
  <si>
    <t>TAP réglementaire du dispositif x Dépenses présentées</t>
  </si>
  <si>
    <t>Pour les opérations bénéficiant d'une autre aide publique que les aides FEADER et Région comme par exemple des financements de l'Etat ou des EPCI, saisir ce montant.</t>
  </si>
  <si>
    <r>
      <t xml:space="preserve">Saisie automatique en fonction des montants </t>
    </r>
    <r>
      <rPr>
        <b/>
        <sz val="11"/>
        <color rgb="FFFF0000"/>
        <rFont val="Calibri"/>
        <family val="2"/>
      </rPr>
      <t>(à corriger à l'aide du menu déroulant si consigne différente et se rapprocher du service instructeur le cas échéant)</t>
    </r>
  </si>
  <si>
    <t>Montant d'aide calculé après application des RIF - Montant du financeur public autre que FEADER/Région</t>
  </si>
  <si>
    <t xml:space="preserve">
Taux établi par la stratégie régionale dans le cadre de cette intervention</t>
  </si>
  <si>
    <r>
      <t xml:space="preserve">Saisie automatique à corriger dans le cas où le montant du financeur public autre que FEADER/Région est supérieur à la part nationale, mais que la Région participe également à la part nationale </t>
    </r>
    <r>
      <rPr>
        <b/>
        <sz val="11"/>
        <color rgb="FFFF0000"/>
        <rFont val="Calibri"/>
        <family val="2"/>
      </rPr>
      <t>(se rapprocher du service instructeur)</t>
    </r>
  </si>
  <si>
    <t>Montant de la part nationale - le montant du financeur public autre que FEADER/Région</t>
  </si>
  <si>
    <t>Emprunt + Auto-financement + contribution en nature + financement externe d'origine privée</t>
  </si>
  <si>
    <t>Total des dépenses</t>
  </si>
  <si>
    <t>Partie réservée à l'administration - Récapitulatif des dépenses de l'opération retenues à l'instruction
(saisies automatiques à corriger selon les modalités d'instruction)</t>
  </si>
  <si>
    <r>
      <t xml:space="preserve">Recettes prévisionnelles générées
</t>
    </r>
    <r>
      <rPr>
        <b/>
        <sz val="14"/>
        <color rgb="FFFF0000"/>
        <rFont val="Calibri"/>
        <family val="2"/>
        <scheme val="minor"/>
      </rPr>
      <t>(Dans le cas où les recettes sont à déduire du Montant total HT corriger les montants de la synthèse en conséquence)</t>
    </r>
  </si>
  <si>
    <t>Assiette PSN retenue
(donnée à titre informatif ne valant ni promesse d'attribution de l'aide, ni contractualisation des montants indiqués)</t>
  </si>
  <si>
    <r>
      <t xml:space="preserve">Dépenses instruites
</t>
    </r>
    <r>
      <rPr>
        <b/>
        <sz val="11"/>
        <color rgb="FFFF0000"/>
        <rFont val="Calibri"/>
        <family val="2"/>
      </rPr>
      <t>(saisie automatique à corriger selon les modalités d'instruction, particulièrement dans le cas où des dispositions réglementaires prévoient la déduction des recettes)</t>
    </r>
  </si>
  <si>
    <r>
      <t xml:space="preserve">Montant du financeur public autre que FEADER/Région, le cas échéant </t>
    </r>
    <r>
      <rPr>
        <b/>
        <sz val="11"/>
        <color rgb="FFFF0000"/>
        <rFont val="Calibri"/>
        <family val="2"/>
        <scheme val="minor"/>
      </rPr>
      <t>(Attention, si l'assiette est différente de celle du FEADER il convient de tracer l'instruction dans un document séparé)</t>
    </r>
  </si>
  <si>
    <t>Commentaires du service instructeur</t>
  </si>
  <si>
    <t>Financement hors assiette PSN</t>
  </si>
  <si>
    <t>TAP réglementaire du dispositif x Dépenses instruites</t>
  </si>
  <si>
    <r>
      <t xml:space="preserve">Saisie automatique en fonction des montants </t>
    </r>
    <r>
      <rPr>
        <b/>
        <sz val="11"/>
        <color rgb="FFFF0000"/>
        <rFont val="Calibri"/>
        <family val="2"/>
      </rPr>
      <t>(à corriger à l'aide du menu déroulant et en fonction des modalités d'instruction)</t>
    </r>
  </si>
  <si>
    <t>Saisie automatique en fonction des montants à corriger si consigne différente le cas échéant</t>
  </si>
  <si>
    <r>
      <t xml:space="preserve">Saisie automatique </t>
    </r>
    <r>
      <rPr>
        <b/>
        <i/>
        <sz val="11"/>
        <color rgb="FFFF0000"/>
        <rFont val="Calibri"/>
        <family val="2"/>
      </rPr>
      <t>(à corriger dans le cas où le montant du financeur public autre que FEADER/Région est supérieur à la part nationale, mais que la Région participe également à la part nationale)</t>
    </r>
    <r>
      <rPr>
        <b/>
        <i/>
        <sz val="11"/>
        <rFont val="Calibri"/>
        <family val="2"/>
      </rPr>
      <t>.</t>
    </r>
  </si>
  <si>
    <t>Montant maximal d'OCS sélectionnés</t>
  </si>
  <si>
    <t>5. Contributions en nature</t>
  </si>
  <si>
    <t>1. Investissements</t>
  </si>
  <si>
    <t>3. Frais généraux</t>
  </si>
  <si>
    <t>6. Amortissement</t>
  </si>
  <si>
    <t>OUI</t>
  </si>
  <si>
    <t>Taux forfait. Coûts indirects</t>
  </si>
  <si>
    <t>8. Barème de frais de déplacement et coûts unitaires</t>
  </si>
  <si>
    <t>Dépenses de l'opération prises en compte par application d'un taux forfaitaire 
Une seule OCS ne peut être sollicitée</t>
  </si>
  <si>
    <t>Liste des types d'actions éligibles pour le dispositif 77.05</t>
  </si>
  <si>
    <t>Exemples</t>
  </si>
  <si>
    <r>
      <rPr>
        <b/>
        <sz val="11"/>
        <rFont val="Calibri"/>
        <family val="2"/>
        <scheme val="minor"/>
      </rPr>
      <t>Base de calcul :</t>
    </r>
    <r>
      <rPr>
        <sz val="11"/>
        <rFont val="Calibri"/>
        <family val="2"/>
        <scheme val="minor"/>
      </rPr>
      <t xml:space="preserve"> Frais de personnel (15%)
</t>
    </r>
    <r>
      <rPr>
        <b/>
        <sz val="11"/>
        <rFont val="Calibri"/>
        <family val="2"/>
        <scheme val="minor"/>
      </rPr>
      <t>Afin de couvrir :</t>
    </r>
    <r>
      <rPr>
        <sz val="11"/>
        <rFont val="Calibri"/>
        <family val="2"/>
        <scheme val="minor"/>
      </rPr>
      <t xml:space="preserve"> Les coûts indirects de l'opération</t>
    </r>
  </si>
  <si>
    <r>
      <rPr>
        <b/>
        <sz val="11"/>
        <rFont val="Calibri"/>
        <family val="2"/>
        <scheme val="minor"/>
      </rPr>
      <t xml:space="preserve">Base de calcul </t>
    </r>
    <r>
      <rPr>
        <sz val="11"/>
        <rFont val="Calibri"/>
        <family val="2"/>
        <scheme val="minor"/>
      </rPr>
      <t xml:space="preserve">: Frais de personnel (40%)
</t>
    </r>
    <r>
      <rPr>
        <b/>
        <sz val="11"/>
        <rFont val="Calibri"/>
        <family val="2"/>
        <scheme val="minor"/>
      </rPr>
      <t>Afin de couvrir :</t>
    </r>
    <r>
      <rPr>
        <sz val="11"/>
        <rFont val="Calibri"/>
        <family val="2"/>
        <scheme val="minor"/>
      </rPr>
      <t xml:space="preserve"> Les coûts directs et indirects hors frais de personnel</t>
    </r>
  </si>
  <si>
    <t>OCS sélectionnée par le porteur</t>
  </si>
  <si>
    <r>
      <rPr>
        <b/>
        <sz val="11"/>
        <rFont val="Calibri"/>
        <family val="2"/>
        <scheme val="minor"/>
      </rPr>
      <t xml:space="preserve">Base de calcul </t>
    </r>
    <r>
      <rPr>
        <sz val="11"/>
        <rFont val="Calibri"/>
        <family val="2"/>
        <scheme val="minor"/>
      </rPr>
      <t xml:space="preserve">: Dépenses directes de l'opération hors frais de personnel (20%)
</t>
    </r>
    <r>
      <rPr>
        <b/>
        <sz val="11"/>
        <rFont val="Calibri"/>
        <family val="2"/>
        <scheme val="minor"/>
      </rPr>
      <t xml:space="preserve">Afin de couvrir </t>
    </r>
    <r>
      <rPr>
        <sz val="11"/>
        <rFont val="Calibri"/>
        <family val="2"/>
        <scheme val="minor"/>
      </rPr>
      <t>: Les frais de personnel lors des travaux d'aménagement ou de construction en autoconstruction</t>
    </r>
  </si>
  <si>
    <r>
      <rPr>
        <b/>
        <sz val="11"/>
        <rFont val="Calibri"/>
        <family val="2"/>
        <scheme val="minor"/>
      </rPr>
      <t xml:space="preserve">Base de calcul </t>
    </r>
    <r>
      <rPr>
        <sz val="11"/>
        <rFont val="Calibri"/>
        <family val="2"/>
        <scheme val="minor"/>
      </rPr>
      <t xml:space="preserve">: Frais de personnel (25%)
</t>
    </r>
    <r>
      <rPr>
        <b/>
        <sz val="11"/>
        <rFont val="Calibri"/>
        <family val="2"/>
        <scheme val="minor"/>
      </rPr>
      <t xml:space="preserve">Afin de couvrir </t>
    </r>
    <r>
      <rPr>
        <sz val="11"/>
        <rFont val="Calibri"/>
        <family val="2"/>
        <scheme val="minor"/>
      </rPr>
      <t>: L'ensemble des autres coûts directs et indirects éligibles d'une opération</t>
    </r>
  </si>
  <si>
    <t>Types d'actions pour lesquels l'OCS est éligible</t>
  </si>
  <si>
    <t>Soutien préparatoire
Mise en œuvre
Coopération entre les GAL</t>
  </si>
  <si>
    <t>Mise en œuvre
Coopération entre les GAL</t>
  </si>
  <si>
    <t>Base de calcul : Frais de personnel (15%)
Afin de couvrir : Les coûts indirects de l'opération</t>
  </si>
  <si>
    <t>Base de calcul : Frais de personnel (40%)
Afin de couvrir : Les coûts directs et indirects hors frais de personnel</t>
  </si>
  <si>
    <t>Base de calcul : Dépenses directes de l'opération hors frais de personnel (20%)
Afin de couvrir : Les frais de personnel lors des travaux d'aménagement ou de construction en autoconstruction</t>
  </si>
  <si>
    <t>Base de calcul : Frais de personnel (25%)
Afin de couvrir : L'ensemble des autres coûts directs et indirects éligibles d'une opération</t>
  </si>
  <si>
    <t>À titre informatif, montant de l'OCS calculé sur la base du montant retenu</t>
  </si>
  <si>
    <t>N° et intitulé de la Fiche action</t>
  </si>
  <si>
    <r>
      <t xml:space="preserve">Recettes prévisionnelles - onglet A :
</t>
    </r>
    <r>
      <rPr>
        <sz val="12"/>
        <color theme="1"/>
        <rFont val="Calibri"/>
        <family val="2"/>
        <scheme val="minor"/>
      </rPr>
      <t>Compléter cet onglet afin de présenter les recettes prévisionnelles générées par le projet.</t>
    </r>
  </si>
  <si>
    <r>
      <rPr>
        <b/>
        <sz val="12"/>
        <color theme="1"/>
        <rFont val="Calibri"/>
        <family val="2"/>
        <scheme val="minor"/>
      </rPr>
      <t>Synthèse des dépenses du bénéficiaire - onglet "Syn pf bénéficiaire"</t>
    </r>
    <r>
      <rPr>
        <sz val="12"/>
        <color theme="1"/>
        <rFont val="Calibri"/>
        <family val="2"/>
        <scheme val="minor"/>
      </rPr>
      <t xml:space="preserve">
Une fois toutes les dépenses prévisionnelles renseignées, se rendre dans l'onglet de synthèse.
l'onglet est en partie complété automatiquement à partir des informations saisies dans les autres onglets (une fois les types d'action renseignés) :
- vérifier les montants groupés par poste de dépense et par type d'action ;
- renseigner les financements prévisionnels connus au moment du dépôt de la demande d'aide ;
- reporter dans EuroPAC les montants synthétisés demandés dans l'onglet "Plan de financement prévisionnel du projet" ; 
- enregistrer le présent document, puis le verser dans EUROPAC dans l'onglet "Dépenses prévisionnelles".</t>
    </r>
  </si>
  <si>
    <r>
      <rPr>
        <b/>
        <sz val="12"/>
        <color theme="1"/>
        <rFont val="Calibri"/>
        <family val="2"/>
        <scheme val="minor"/>
      </rPr>
      <t>Synthèse des dépenses instruites - onglet "Syn pf instructeur"</t>
    </r>
    <r>
      <rPr>
        <sz val="12"/>
        <color theme="1"/>
        <rFont val="Calibri"/>
        <family val="2"/>
        <scheme val="minor"/>
      </rPr>
      <t xml:space="preserve">
Cet onglet est entièrement réservé à l'administration.</t>
    </r>
  </si>
  <si>
    <t xml:space="preserve">. Pour chaque dépense, les justificatifs appropriés seront à joindre au dossier de demande d'aide via l'interface EUROPAC. En cas d'absence des justificatifs, le service instructeur écartera les montants des dépenses concernées.
. Lorsque la dépense présentée fait l'objet d'un marché public avec règlement de consultation et cahier des charges,  il n'est pas nécessaire de produire de devis comparatif.
. Lors de l'analyse des coûts raisonnables (comparaison de plusieurs devis pour une même dépense), le devis le mieux disant sera privilégié. Si le devis retenu par le bénéficiaire n'est pas le devis le moins cher, une note justificative du choix d'un devis plus cher devra être produite et sera soumise à arbitrage du service instructeur. Le service instructeur considérera l'effectivité des arguments avancés et plafonnera, le cas échéant, la dépense au coût raisonnable calculé. En cas d'absence de la note évoquée, la dépense sera plafonnée au coût du devis le moins cher.
. Dans les cas particuliers prévoyant l'absence de devis opposables, merci de joindre sur EUROPAC votre demande justifiée de dérogation à l'analyse des coûts raisonnables, ainsi que les documents étayant cette demande (preuves d'absence de réponses des fournisseurs contactés, preuve d'exclusivité détenue par le prestataire choisi). En cas d'absence de la demande évoquée, la dépense présentée sera écartée par le service instructeur.
</t>
  </si>
  <si>
    <t>Mise en œuvre de la stratégie</t>
  </si>
  <si>
    <t>Animation - action 1 - année 2025</t>
  </si>
  <si>
    <t>Etude de faisabilité préalable à l'opération</t>
  </si>
  <si>
    <t xml:space="preserve">Montant retenu TVA </t>
  </si>
  <si>
    <t>Montant retenu TTC</t>
  </si>
  <si>
    <t>Le montant total des frais généraux est plafonné à 10% du montant total des dépenses éligibles.</t>
  </si>
  <si>
    <t>Valeur de la contribution</t>
  </si>
  <si>
    <t>Montant présenté</t>
  </si>
  <si>
    <t>(en euros, saisie automatique)</t>
  </si>
  <si>
    <t>Devis</t>
  </si>
  <si>
    <t>Quantité / Poids / Surface / Autre</t>
  </si>
  <si>
    <t>Devis 2</t>
  </si>
  <si>
    <t>Total écarté</t>
  </si>
  <si>
    <t>7. OCS</t>
  </si>
  <si>
    <t>Exemple: Hébergement Martinique, Guadeloupe, Guyane, La Réunion, Mayotte, Saint-Barthélemy, Saint-Pierre-et-Miquelon, Saint-Martin (70€ par nuit)</t>
  </si>
  <si>
    <t>version 6 - Juin 2025</t>
  </si>
  <si>
    <t>Se référer à la fiche action sur laquelle est déposé le projet, ainsi qu'à l'appel à projet le cas échéant, pour les règles d'éligibilité des dépenses.
Une pièce estimative comparative est nécessaire à partir d'un coût de 3 000€ HT et 2 pièces comparatives à partir de 90 000€ HT.</t>
  </si>
  <si>
    <t xml:space="preserve">Saisir vos choix dans les cases blanches à l'aide des menus déroulants.
La colonne D se complète automatiquement en fonction du poste de dépense sélectionné en colonne E par rapport aux modalités de prise en compte possibles.
</t>
  </si>
  <si>
    <r>
      <t xml:space="preserve">Description du type d'action
</t>
    </r>
    <r>
      <rPr>
        <b/>
        <sz val="11"/>
        <color rgb="FFFF0000"/>
        <rFont val="Calibri"/>
        <family val="2"/>
        <scheme val="minor"/>
      </rPr>
      <t>(Sélectionner un seul type d'action par projet)</t>
    </r>
  </si>
  <si>
    <t>Non concerné</t>
  </si>
  <si>
    <t>Montant du plafond de frais généraux (10% max. des dépenses présentées) à ne pas dépasser</t>
  </si>
  <si>
    <t>Plafond de frais généraux (10% max. des dépenses présentées)</t>
  </si>
  <si>
    <t>Plafond des dépenses pour le soutien préparatoire (50 000€)</t>
  </si>
  <si>
    <t>Plafond des dépenses pour le fonctionnement et l'animation (50 000€)</t>
  </si>
  <si>
    <t xml:space="preserve">Se référer à la fiche action sur laquelle est déposé le projet, ainsi qu'à l'appel à projet le cas échéant, pour les règles d'éligibilité des dépenses.
Si les dépenses d'amortissement sont éligibles d'après la fiche action et l'appel à projet le cas échéant, elles ne seront retenues que si :
o les dépenses sont calculées au prorata de la durée d’utilisation du bien amorti pour la réalisation de l’opération ;
o des subventions publiques n’ont pas déjà contribué à l’acquisition de ces biens. Une déclaration sur l’honneur du bénéficiaire (datée et signée) atteste que ce bien n’a pas déjà été financé par des subventions publiques et indique les dates de début et de fin d’amortissement du bien ;
o les dépenses sont calculées selon les normes comptables admises.			</t>
  </si>
  <si>
    <t>Se référer à la fiche action sur laquelle est déposé le projet, ainsi qu'à l'appel à projet le cas échéant, pour les règles d'éligibilité des dépenses.</t>
  </si>
  <si>
    <t>Afin de compléter au mieux le présent plan de financement, il est conseillé de se rapprocher du GAL concerné pour plus d'informations sur l'éligibilité des dépenses</t>
  </si>
  <si>
    <t>SAISIR LE NUMERO DE DOSSIER ET L'INTITULE DE L'OPERATION</t>
  </si>
  <si>
    <t>Etes-vous un bénéficiaire faisant partie du GAL?</t>
  </si>
  <si>
    <t>Choisir dans la liste déroulante</t>
  </si>
  <si>
    <t>Paramétrage</t>
  </si>
  <si>
    <t>6 - OCS</t>
  </si>
  <si>
    <r>
      <t xml:space="preserve">Accueil
</t>
    </r>
    <r>
      <rPr>
        <sz val="12"/>
        <color rgb="FFFF0000"/>
        <rFont val="Calibri"/>
        <family val="2"/>
        <scheme val="minor"/>
      </rPr>
      <t>Saisir les informations demandées de la ligne 10 à la ligne 13.</t>
    </r>
  </si>
  <si>
    <r>
      <t xml:space="preserve">De façon générale:
</t>
    </r>
    <r>
      <rPr>
        <sz val="12"/>
        <color theme="1"/>
        <rFont val="Calibri"/>
        <family val="2"/>
        <scheme val="minor"/>
      </rPr>
      <t xml:space="preserve">- Il est conseillé de compléter les onglets de celui le plus à gauche "Accueil" vers l'onglet le plus à droite "Syn dep bénéficiaire" (l'onglet "Syn dep instructeur" étant réservé à l'administration) ;
- Il faut impérativement compléter toutes les cases non-verrouillées (cases blanches) pour permettre l'instruction du dossier. </t>
    </r>
    <r>
      <rPr>
        <sz val="12"/>
        <color rgb="FFFF0000"/>
        <rFont val="Calibri"/>
        <family val="2"/>
        <scheme val="minor"/>
      </rPr>
      <t>En particulier, les informations suivantes sont indispensables aux calculs : Type d'action ; Taux d'affectation ; Montants présentés.</t>
    </r>
  </si>
  <si>
    <r>
      <rPr>
        <b/>
        <sz val="12"/>
        <color theme="1"/>
        <rFont val="Calibri"/>
        <family val="2"/>
        <scheme val="minor"/>
      </rPr>
      <t>Dépenses prévisionnelles - onglets 1 à 7 :</t>
    </r>
    <r>
      <rPr>
        <sz val="12"/>
        <color theme="1"/>
        <rFont val="Calibri"/>
        <family val="2"/>
        <scheme val="minor"/>
      </rPr>
      <t xml:space="preserve">
</t>
    </r>
    <r>
      <rPr>
        <sz val="12"/>
        <color rgb="FFFF0000"/>
        <rFont val="Calibri"/>
        <family val="2"/>
        <scheme val="minor"/>
      </rPr>
      <t xml:space="preserve">Ces onglets sont à compléter uniquement si vous êtes concernés par le poste de dépense en question.
</t>
    </r>
    <r>
      <rPr>
        <sz val="12"/>
        <color theme="1"/>
        <rFont val="Calibri"/>
        <family val="2"/>
        <scheme val="minor"/>
      </rPr>
      <t xml:space="preserve">Pour chaque poste de dépense prévisionnelle (onglets 1 à 7),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être regroupée. 
- les cases blanches sont à saisir et les informations nécessaires doivent y être portées (par exemple, pour un montant financier renseigner au maximum 2 décimales) ;
- les cases bleus clair ne sont pas à saisir et sont calculées à partir des informations saisies. </t>
    </r>
    <r>
      <rPr>
        <b/>
        <sz val="12"/>
        <color rgb="FFFF0000"/>
        <rFont val="Calibri"/>
        <family val="2"/>
        <scheme val="minor"/>
      </rPr>
      <t xml:space="preserve">
</t>
    </r>
    <r>
      <rPr>
        <sz val="12"/>
        <rFont val="Calibri"/>
        <family val="2"/>
        <scheme val="minor"/>
      </rPr>
      <t xml:space="preserve">- Les lignes grisées vous serviront d'exemple.
</t>
    </r>
  </si>
  <si>
    <r>
      <t xml:space="preserve">Présentation des types d'actions et des postes de dépenses pour le dispositif 77.05
</t>
    </r>
    <r>
      <rPr>
        <b/>
        <sz val="18"/>
        <color rgb="FFFF0000"/>
        <rFont val="Calibri"/>
        <family val="2"/>
        <scheme val="minor"/>
      </rPr>
      <t>Sélectionnez le type d'action concerné en cellule B12. Sauf indication contriaire dans la fiche action ou l'appel à projet, les porteurs de projet hors GAL doivent saisir "Mise en œuvre de la stratégie"</t>
    </r>
  </si>
  <si>
    <r>
      <t>Présentation des postes de dépense et des types d'actions - onglet 0 :</t>
    </r>
    <r>
      <rPr>
        <sz val="12"/>
        <color theme="1"/>
        <rFont val="Calibri"/>
        <family val="2"/>
        <scheme val="minor"/>
      </rPr>
      <t xml:space="preserve">
L'onglet "0-Présentation poste-typeaction" vise à faciliter la compréhension du projet, et permet de regrouper différentes dépenses par poste de dépense et par type d'action. Cet onglet est à remplir en précisant, pour chaque poste de dépense qui sera par la suite saisi dans les onglets 1 à 7, le type d'action auquel il se rattache. La modalité de prise en compte (soit au réel, soit au forfait) est saisie automatiquement. Le poste de dépense correspond à l'intitulé des onglets 1 à 7.
</t>
    </r>
    <r>
      <rPr>
        <sz val="12"/>
        <color rgb="FFFF0000"/>
        <rFont val="Calibri"/>
        <family val="2"/>
        <scheme val="minor"/>
      </rPr>
      <t xml:space="preserve">Si un type d'action est concerné par plusieurs postes de dépenses, saisir autant de lignes que de postes de dépenses pour ce type d'action.
Exemple:
Type d'action / Poste de dépense (Onglets 1 à 7) / Modalités de prise en compte
1) Mise en oeuvre de la stratégie  / 1 - Investissements / Au réel
2) Mise en oeuvre de la stratégie  / 7 - Frais de déplacement / Au forfait
</t>
    </r>
    <r>
      <rPr>
        <sz val="12"/>
        <color theme="1"/>
        <rFont val="Calibri"/>
        <family val="2"/>
        <scheme val="minor"/>
      </rPr>
      <t xml:space="preserve">
Les lignes grises vous montrent :
- Les différents types d'actions éligibles ;
- Les différents postes de dépenses éligibles (cf. menu déroulant) ;
- Les différentes modalités possibles de présenter chaque poste de dépense (Au réel/Au forfait).
Elles ne doivent pas être saisies, elles servent d'exemple.
Les lignes blanches doivent être saisies et montrent en synthèse à l'administration quels sont :
- Les types d'actions présentés ;
- Les différents postes de dépenses présentés ;
- La modalité utilisée pour présenter chaque poste de dépense (Au réel/Au forfait).
</t>
    </r>
    <r>
      <rPr>
        <sz val="12"/>
        <color rgb="FFFF0000"/>
        <rFont val="Calibri"/>
        <family val="2"/>
        <scheme val="minor"/>
      </rPr>
      <t>Le type d'action correspond aux actions éligibles à la notice. Pour l'intervention 77.05 "LEADER", une opération ne peut être déposée que sur un seul type d'action. Ce dernier doit être renseigné une seule fois en case B12. Il est ensuite recopié automatiquement en onglet "0-Présentation poste-typeaction" dans les lignes du dessous à chaque fois qu'un poste de dépense est renseigné en colonne C ainsi que dans les autres onglets dès que la première case de la ligne de dépense est saisie. Sauf indication contraire dans la fiche action ou l'appel à projet, les porteurs de projet hors GAL sont essentiellement concernés par le type d'action : "Mise en oeuvre de la stratégie".</t>
    </r>
  </si>
  <si>
    <t>Seuil minimal de la demande d'aide (10 000€)</t>
  </si>
  <si>
    <t>Seuil minimal de la demande d'aide (10 000 €)</t>
  </si>
  <si>
    <t>Contrôles automatiques</t>
  </si>
  <si>
    <r>
      <rPr>
        <b/>
        <i/>
        <sz val="11"/>
        <color rgb="FFFF0000"/>
        <rFont val="Calibri"/>
        <family val="2"/>
      </rPr>
      <t>Saisir dans cette colonne le TAP applicable à chaque type d'action.</t>
    </r>
    <r>
      <rPr>
        <b/>
        <i/>
        <sz val="11"/>
        <rFont val="Calibri"/>
        <family val="2"/>
      </rPr>
      <t xml:space="preserve">
</t>
    </r>
    <r>
      <rPr>
        <b/>
        <i/>
        <sz val="11"/>
        <color rgb="FFFF0000"/>
        <rFont val="Calibri"/>
        <family val="2"/>
      </rPr>
      <t>Se référer à l'Appel à Projet ainsi qu'à la Fiche Action du GAL concerné</t>
    </r>
    <r>
      <rPr>
        <b/>
        <i/>
        <sz val="11"/>
        <rFont val="Calibri"/>
        <family val="2"/>
      </rPr>
      <t xml:space="preserve">
Approche mixte : soit l'aide est du ressort de l'art 42 TFUE, soit est soumise à un régime d'aide d'Etat, soit n'est pas une aide d'Etat. Pour les projets hors annexe I du TFUE, un régime d’aide sera utilisé selon la nature du projet :
• Régime cadre exempté de notification n° SA.111728 relatif aux aides en faveur des PME pour la période 2024-2026
• Règlement (UE) n° 2023/2831 de la Commission du 13 décembre 2023 relatif à l’application des articles 107 et 108 du traité sur le fonctionnement de l’Union européenne aux aides de minimis
• Régime cadre exempté de notification N° SA. 111668 relatif aux aides à finalité régionale (AFR) pour la période 2024-2026
• Régime cadre exempté n° SA.116231 relatif aux aides en faveur des projets LEADER - DLAL pour la période 2024-2027 - entré en vigueur le 23 septembre 2024 jusqu'au 31 décembre 2027
• Régime cadre exempté de notification N° SA.111117 relatif aux aides à l’investissement en faveur des infrastructures locales pour la période 2024-2026
• Aide d’Etat / France SA.108225 (2023/N) Aides en faveur des zones rurales cofinancées par le FEADER ou octroyées en tant que financement national complémentaire, entré en vigueur le 6 novembre 2023, jusqu'au 31 décembre 2027 
• Règlement (UE) n° 2023/2832 relatif aux aides de minimis SIEG, spécifique aux compensations accordées aux entreprises chargées de SIEG et qui sont inférieures à 750 000 € sur trois années glissantes. Il entre en vigueur le 1er janvier 2024 et est applicable jusqu'au 31 décembre 2030. Ce règlement remplace le règlement (UE) n° 360/2012 du 25 avril 2012 modifié</t>
    </r>
  </si>
  <si>
    <r>
      <rPr>
        <b/>
        <i/>
        <sz val="11"/>
        <color rgb="FFFF0000"/>
        <rFont val="Calibri"/>
        <family val="2"/>
      </rPr>
      <t>Saisir dans cette colonne le TAP applicable à chaque type d'action.</t>
    </r>
    <r>
      <rPr>
        <b/>
        <i/>
        <sz val="11"/>
        <rFont val="Calibri"/>
        <family val="2"/>
      </rPr>
      <t xml:space="preserve">
</t>
    </r>
    <r>
      <rPr>
        <b/>
        <i/>
        <sz val="11"/>
        <color rgb="FFFF0000"/>
        <rFont val="Calibri"/>
        <family val="2"/>
      </rPr>
      <t>Se référer à l'Appel à Projet ainsi qu'à la Fiche Action du GAL concerné.</t>
    </r>
    <r>
      <rPr>
        <b/>
        <i/>
        <sz val="11"/>
        <rFont val="Calibri"/>
        <family val="2"/>
      </rPr>
      <t xml:space="preserve">
Approche mixte : soit l'aide est du ressort de l'art 42 TFUE, soit est soumise à un régime d'aide d'Etat, soit n'est pas une aide d'Etat. Pour les projets hors annexe I du TFUE, un régime d’aide sera utilisé selon la nature du projet :
• Régime cadre exempté de notification n° SA.111728 relatif aux aides en faveur des PME pour la période 2024-2026
• Règlement (UE) n° 2023/2831 de la Commission du 13 décembre 2023 relatif à l’application des articles 107 et 108 du traité sur le fonctionnement de l’Union européenne aux aides de minimis
• Régime cadre exempté de notification N° SA. 111668 relatif aux aides à finalité régionale (AFR) pour la période 2024-2026
• Régime cadre exempté n° SA.116231 relatif aux aides en faveur des projets LEADER - DLAL pour la période 2024-2027 - entré en vigueur le 23 septembre 2024 jusqu'au 31 décembre 2027
• Régime cadre exempté de notification N° SA.111117 relatif aux aides à l’investissement en faveur des infrastructures locales pour la période 2024-2026
• Aide d’Etat / France SA.108225 (2023/N) Aides en faveur des zones rurales cofinancées par le FEADER ou octroyées en tant que financement national complémentaire, entré en vigueur le 6 novembre 2023, jusqu'au 31 décembre 2027 
• Règlement (UE) n° 2023/2832 relatif aux aides de minimis SIEG, spécifique aux compensations accordées aux entreprises chargées de SIEG et qui sont inférieures à 750 000 € sur trois années glissantes. Il entre en vigueur le 1er janvier 2024 et est applicable jusqu'au 31 décembre 2030. Ce règlement remplace le règlement (UE) n° 360/2012 du 25 avril 2012 modifié</t>
    </r>
  </si>
  <si>
    <t>Merci de saisir une ligne par personne
Les frais de personnel des agents titulaires de la fonction publique d'Etat ne sont pas éligibles. Pour ce type d'organisation, seul le personnel contractuel est éligible.  
Les frais de personnel dont la quotité d’affectation à l’opération est inférieure à 15% ne sont pas éligibles. La période de référence du taux d'affectation doit être de 1 an. Par exemple, un agent peut être à 50% sur l'opération la première année puis à 60% la deuxième année (dans ce cas saisir 2 lignes de dépense). Les affectations de moins d'un an, même si le taux est supérieur à 15%, ne sont pas éligibles. Le taux d'affectation peut-être inférieur à 15% par type d'action sous réserve que le taux d'affectation global à l'opération soit supérieur ou égal à 15%.
Les frais de personnel dont l'affectation à l'opération est justifiée par des feuilles de temps ne sont pas acceptés. La justification doit être réalisée via lettre de mission, contrat, fiche de poste formalisant l'affectation.</t>
  </si>
  <si>
    <t>2. Frais de personnel</t>
  </si>
  <si>
    <t>Nature des dépenses servant de base de calcul et frais couverts par l'OCS</t>
  </si>
  <si>
    <t>Ces barèmes ne sont mobilisables que pour les types d'action  "Mise en œuvre de la stratégie" et "Coopération entre les GAL".</t>
  </si>
  <si>
    <r>
      <t xml:space="preserve">Poste de dépense </t>
    </r>
    <r>
      <rPr>
        <sz val="11"/>
        <color rgb="FF0070C0"/>
        <rFont val="Calibri"/>
        <family val="2"/>
        <scheme val="minor"/>
      </rPr>
      <t xml:space="preserve">(Onglets 1 à 7) </t>
    </r>
  </si>
  <si>
    <t>Référentiel des listes déroulantes pour les types d'action (onglets 1 à 7 + synthèses)</t>
  </si>
  <si>
    <t>Coût total de l’amortissement</t>
  </si>
  <si>
    <t>Tableau récapitulatif des dépenses prévisionnelles de l'opération
(données à titre informatif ne valant ni promesse d'attribution de l'aide, ni contractualisation des montants indiqués)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</si>
</sst>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quot;;\-#,##0.00\ &quot;€&quot;"/>
    <numFmt numFmtId="44" formatCode="_-* #,##0.00\ &quot;€&quot;_-;\-* #,##0.00\ &quot;€&quot;_-;_-* &quot;-&quot;??\ &quot;€&quot;_-;_-@_-"/>
    <numFmt numFmtId="43" formatCode="_-* #,##0.00\ _€_-;\-* #,##0.00\ _€_-;_-* &quot;-&quot;??\ _€_-;_-@_-"/>
    <numFmt numFmtId="164" formatCode="#,##0.00\ &quot;€&quot;"/>
    <numFmt numFmtId="165" formatCode="#,##0.00&quot; &quot;[$€-40C];[Red]&quot;-&quot;#,##0.00&quot; &quot;[$€-40C]"/>
    <numFmt numFmtId="166" formatCode="&quot; &quot;#,##0.00&quot; € &quot;;&quot;-&quot;#,##0.00&quot; € &quot;;&quot;-&quot;#&quot; € &quot;;@&quot; &quot;"/>
    <numFmt numFmtId="167" formatCode="&quot; &quot;#,##0.00&quot;    &quot;;&quot;-&quot;#,##0.00&quot;    &quot;;&quot;-&quot;#&quot;    &quot;;@&quot; &quot;"/>
    <numFmt numFmtId="168" formatCode="_-* #,##0.00&quot; €&quot;_-;\-* #,##0.00&quot; €&quot;_-;_-* &quot;-&quot;??&quot; €&quot;_-;_-@_-"/>
    <numFmt numFmtId="169" formatCode="_-* #,##0.00&quot; €&quot;_-;\-* #,##0.00&quot; €&quot;_-;_-* &quot;-?? €&quot;_-;_-@_-"/>
    <numFmt numFmtId="170" formatCode="#,##0.00000\ &quot;€&quot;"/>
    <numFmt numFmtId="171" formatCode="#,##0.000000\ &quot;€&quot;"/>
  </numFmts>
  <fonts count="73">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sz val="9"/>
      <name val="Tahoma"/>
      <family val="2"/>
    </font>
    <font>
      <sz val="10"/>
      <name val="Mangal"/>
      <family val="2"/>
    </font>
    <font>
      <sz val="11"/>
      <name val="Calibri"/>
      <family val="2"/>
    </font>
    <font>
      <u/>
      <sz val="11"/>
      <color theme="10"/>
      <name val="Calibri"/>
      <family val="2"/>
      <scheme val="minor"/>
    </font>
    <font>
      <b/>
      <i/>
      <sz val="11"/>
      <name val="Calibri"/>
      <family val="2"/>
      <scheme val="minor"/>
    </font>
    <font>
      <b/>
      <sz val="20"/>
      <color theme="1"/>
      <name val="Calibri"/>
      <family val="2"/>
      <scheme val="minor"/>
    </font>
    <font>
      <sz val="8"/>
      <name val="Calibri"/>
      <family val="2"/>
      <scheme val="minor"/>
    </font>
    <font>
      <b/>
      <sz val="11"/>
      <color rgb="FF0070C0"/>
      <name val="Calibri"/>
      <family val="2"/>
      <scheme val="minor"/>
    </font>
    <font>
      <sz val="11"/>
      <color rgb="FF0070C0"/>
      <name val="Calibri"/>
      <family val="2"/>
      <scheme val="minor"/>
    </font>
    <font>
      <i/>
      <sz val="11"/>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b/>
      <sz val="16"/>
      <color theme="1" tint="0.499984740745262"/>
      <name val="Calibri"/>
      <family val="2"/>
      <scheme val="minor"/>
    </font>
    <font>
      <b/>
      <sz val="22"/>
      <color theme="1"/>
      <name val="Calibri"/>
      <family val="2"/>
      <scheme val="minor"/>
    </font>
    <font>
      <b/>
      <sz val="14"/>
      <color rgb="FFFF0000"/>
      <name val="Calibri"/>
      <family val="2"/>
      <scheme val="minor"/>
    </font>
    <font>
      <b/>
      <u/>
      <sz val="14"/>
      <color rgb="FFFF0000"/>
      <name val="Calibri"/>
      <family val="2"/>
      <scheme val="minor"/>
    </font>
    <font>
      <b/>
      <sz val="16"/>
      <color rgb="FF002060"/>
      <name val="Calibri"/>
      <family val="2"/>
      <scheme val="minor"/>
    </font>
    <font>
      <b/>
      <sz val="9"/>
      <name val="Tahoma"/>
      <family val="2"/>
    </font>
    <font>
      <b/>
      <sz val="12"/>
      <color theme="1"/>
      <name val="Calibri"/>
      <family val="2"/>
      <scheme val="minor"/>
    </font>
    <font>
      <b/>
      <sz val="18"/>
      <color theme="1"/>
      <name val="Calibri"/>
      <family val="2"/>
      <scheme val="minor"/>
    </font>
    <font>
      <b/>
      <sz val="16"/>
      <color theme="1"/>
      <name val="Calibri"/>
      <family val="2"/>
      <scheme val="minor"/>
    </font>
    <font>
      <b/>
      <sz val="16"/>
      <name val="Calibri"/>
      <family val="2"/>
      <scheme val="minor"/>
    </font>
    <font>
      <sz val="11"/>
      <color rgb="FF000000"/>
      <name val="Calibri"/>
      <family val="2"/>
    </font>
    <font>
      <sz val="11"/>
      <color rgb="FFFFFFFF"/>
      <name val="Calibri"/>
      <family val="2"/>
    </font>
    <font>
      <i/>
      <sz val="11"/>
      <color rgb="FFFF3333"/>
      <name val="Calibri"/>
      <family val="2"/>
    </font>
    <font>
      <sz val="11"/>
      <color rgb="FFD4711A"/>
      <name val="Calibri"/>
      <family val="2"/>
    </font>
    <font>
      <sz val="10"/>
      <color rgb="FF000000"/>
      <name val="Arial"/>
      <family val="2"/>
    </font>
    <font>
      <b/>
      <sz val="11"/>
      <color rgb="FFFF3333"/>
      <name val="Calibri"/>
      <family val="2"/>
    </font>
    <font>
      <sz val="11"/>
      <color rgb="FF000000"/>
      <name val="Arial2"/>
      <family val="2"/>
    </font>
    <font>
      <sz val="11"/>
      <color rgb="FFA3238E"/>
      <name val="Calibri"/>
      <family val="2"/>
    </font>
    <font>
      <sz val="11"/>
      <color rgb="FF007826"/>
      <name val="Calibri"/>
      <family val="2"/>
    </font>
    <font>
      <b/>
      <i/>
      <sz val="16"/>
      <color rgb="FF000000"/>
      <name val="Calibri"/>
      <family val="2"/>
    </font>
    <font>
      <sz val="11"/>
      <color rgb="FFCFE7F5"/>
      <name val="Calibri"/>
      <family val="2"/>
    </font>
    <font>
      <sz val="11"/>
      <color rgb="FFFF3333"/>
      <name val="Calibri"/>
      <family val="2"/>
    </font>
    <font>
      <b/>
      <sz val="11"/>
      <color rgb="FF0084D1"/>
      <name val="Calibri"/>
      <family val="2"/>
    </font>
    <font>
      <sz val="10"/>
      <color rgb="FF000000"/>
      <name val="Arial1"/>
    </font>
    <font>
      <b/>
      <i/>
      <sz val="11"/>
      <color rgb="FF00CC00"/>
      <name val="Calibri"/>
      <family val="2"/>
    </font>
    <font>
      <sz val="11"/>
      <color rgb="FF009900"/>
      <name val="Calibri"/>
      <family val="2"/>
    </font>
    <font>
      <b/>
      <i/>
      <u/>
      <sz val="11"/>
      <color rgb="FF000000"/>
      <name val="Calibri"/>
      <family val="2"/>
    </font>
    <font>
      <sz val="11"/>
      <color rgb="FFFF00CC"/>
      <name val="Arial2"/>
      <family val="2"/>
    </font>
    <font>
      <b/>
      <sz val="11"/>
      <color rgb="FFFF3333"/>
      <name val="Arial3"/>
      <family val="2"/>
    </font>
    <font>
      <b/>
      <sz val="11"/>
      <color rgb="FFDC2300"/>
      <name val="Calibri"/>
      <family val="2"/>
    </font>
    <font>
      <b/>
      <i/>
      <sz val="11"/>
      <color theme="1"/>
      <name val="Calibri"/>
      <family val="2"/>
      <scheme val="minor"/>
    </font>
    <font>
      <b/>
      <sz val="11"/>
      <name val="Calibri"/>
      <family val="2"/>
      <scheme val="minor"/>
    </font>
    <font>
      <b/>
      <sz val="20"/>
      <name val="Calibri"/>
      <family val="2"/>
      <scheme val="minor"/>
    </font>
    <font>
      <sz val="20"/>
      <color theme="1"/>
      <name val="Calibri"/>
      <family val="2"/>
      <scheme val="minor"/>
    </font>
    <font>
      <u/>
      <sz val="12"/>
      <color theme="1"/>
      <name val="Calibri"/>
      <family val="2"/>
      <scheme val="minor"/>
    </font>
    <font>
      <b/>
      <sz val="12"/>
      <color rgb="FFFF0000"/>
      <name val="Calibri"/>
      <family val="2"/>
      <scheme val="minor"/>
    </font>
    <font>
      <sz val="12"/>
      <name val="Calibri"/>
      <family val="2"/>
      <scheme val="minor"/>
    </font>
    <font>
      <i/>
      <sz val="11"/>
      <color theme="1"/>
      <name val="Calibri"/>
      <family val="2"/>
      <scheme val="minor"/>
    </font>
    <font>
      <sz val="11"/>
      <color rgb="FFFF0000"/>
      <name val="Calibri"/>
      <family val="2"/>
    </font>
    <font>
      <i/>
      <u/>
      <sz val="11"/>
      <name val="Calibri"/>
      <family val="2"/>
      <scheme val="minor"/>
    </font>
    <font>
      <b/>
      <sz val="11"/>
      <color rgb="FFC00000"/>
      <name val="Calibri"/>
      <family val="2"/>
      <scheme val="minor"/>
    </font>
    <font>
      <b/>
      <sz val="11"/>
      <color rgb="FFFF0000"/>
      <name val="Calibri"/>
      <family val="2"/>
      <scheme val="minor"/>
    </font>
    <font>
      <b/>
      <sz val="18"/>
      <name val="Calibri"/>
      <family val="2"/>
      <scheme val="minor"/>
    </font>
    <font>
      <b/>
      <i/>
      <sz val="14"/>
      <color theme="1"/>
      <name val="Calibri"/>
      <family val="2"/>
      <scheme val="minor"/>
    </font>
    <font>
      <b/>
      <sz val="11"/>
      <name val="Calibri"/>
      <family val="2"/>
    </font>
    <font>
      <b/>
      <sz val="11"/>
      <color rgb="FFFF0000"/>
      <name val="Calibri"/>
      <family val="2"/>
    </font>
    <font>
      <b/>
      <i/>
      <sz val="11"/>
      <name val="Calibri"/>
      <family val="2"/>
    </font>
    <font>
      <b/>
      <i/>
      <sz val="11"/>
      <color rgb="FFFF0000"/>
      <name val="Calibri"/>
      <family val="2"/>
    </font>
    <font>
      <b/>
      <sz val="16"/>
      <name val="Calibri"/>
      <family val="2"/>
    </font>
    <font>
      <sz val="11"/>
      <color rgb="FFC00000"/>
      <name val="Calibri"/>
      <family val="2"/>
      <scheme val="minor"/>
    </font>
    <font>
      <sz val="12"/>
      <color rgb="FFFF0000"/>
      <name val="Calibri"/>
      <family val="2"/>
      <scheme val="minor"/>
    </font>
    <font>
      <i/>
      <sz val="9"/>
      <name val="Tahoma"/>
      <family val="2"/>
    </font>
    <font>
      <b/>
      <sz val="18"/>
      <color rgb="FFFF0000"/>
      <name val="Calibri"/>
      <family val="2"/>
      <scheme val="minor"/>
    </font>
  </fonts>
  <fills count="3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0000"/>
        <bgColor rgb="FF993300"/>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CCCCCC"/>
        <bgColor rgb="FFCCCCCC"/>
      </patternFill>
    </fill>
    <fill>
      <patternFill patternType="solid">
        <fgColor rgb="FFFFFFFF"/>
        <bgColor rgb="FFFFFFFF"/>
      </patternFill>
    </fill>
    <fill>
      <patternFill patternType="solid">
        <fgColor rgb="FF999999"/>
        <bgColor rgb="FF999999"/>
      </patternFill>
    </fill>
    <fill>
      <patternFill patternType="solid">
        <fgColor rgb="FFDDDDDD"/>
        <bgColor rgb="FFDDDDDD"/>
      </patternFill>
    </fill>
    <fill>
      <patternFill patternType="solid">
        <fgColor rgb="FFFFFF00"/>
        <bgColor rgb="FFFFFF00"/>
      </patternFill>
    </fill>
    <fill>
      <patternFill patternType="solid">
        <fgColor rgb="FFE6E6FF"/>
        <bgColor rgb="FFE6E6FF"/>
      </patternFill>
    </fill>
    <fill>
      <patternFill patternType="solid">
        <fgColor rgb="FFFFFFCC"/>
        <bgColor rgb="FFFFFFCC"/>
      </patternFill>
    </fill>
    <fill>
      <patternFill patternType="solid">
        <fgColor rgb="FFCFE7F5"/>
        <bgColor rgb="FFCFE7F5"/>
      </patternFill>
    </fill>
    <fill>
      <patternFill patternType="solid">
        <fgColor rgb="FFB80047"/>
        <bgColor rgb="FFB80047"/>
      </patternFill>
    </fill>
    <fill>
      <patternFill patternType="solid">
        <fgColor rgb="FFABD3B0"/>
        <bgColor rgb="FFABD3B0"/>
      </patternFill>
    </fill>
    <fill>
      <patternFill patternType="solid">
        <fgColor rgb="FFEDD9CB"/>
        <bgColor rgb="FFEDD9CB"/>
      </patternFill>
    </fill>
    <fill>
      <patternFill patternType="solid">
        <fgColor rgb="FF33CC66"/>
        <bgColor rgb="FF33CC66"/>
      </patternFill>
    </fill>
    <fill>
      <patternFill patternType="solid">
        <fgColor rgb="FF3DEB3D"/>
        <bgColor rgb="FF3DEB3D"/>
      </patternFill>
    </fill>
    <fill>
      <patternFill patternType="solid">
        <fgColor theme="9" tint="0.39997558519241921"/>
        <bgColor indexed="64"/>
      </patternFill>
    </fill>
    <fill>
      <patternFill patternType="solid">
        <fgColor rgb="FFC4D79B"/>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9F3A1"/>
        <bgColor indexed="64"/>
      </patternFill>
    </fill>
    <fill>
      <patternFill patternType="solid">
        <fgColor rgb="FFFFFFD1"/>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DC2300"/>
      </left>
      <right style="thin">
        <color rgb="FFDC2300"/>
      </right>
      <top style="thin">
        <color rgb="FFDC2300"/>
      </top>
      <bottom style="thin">
        <color rgb="FFDC2300"/>
      </bottom>
      <diagonal/>
    </border>
    <border>
      <left style="thin">
        <color rgb="FFFF0000"/>
      </left>
      <right style="thin">
        <color rgb="FFFF0000"/>
      </right>
      <top style="thin">
        <color rgb="FFFF0000"/>
      </top>
      <bottom style="thin">
        <color rgb="FFFF0000"/>
      </bottom>
      <diagonal/>
    </border>
    <border>
      <left/>
      <right/>
      <top style="thin">
        <color rgb="FF000000"/>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theme="4"/>
      </left>
      <right style="thin">
        <color indexed="64"/>
      </right>
      <top/>
      <bottom style="thin">
        <color indexed="64"/>
      </bottom>
      <diagonal/>
    </border>
    <border>
      <left style="medium">
        <color theme="9"/>
      </left>
      <right style="thin">
        <color indexed="64"/>
      </right>
      <top/>
      <bottom style="thin">
        <color indexed="64"/>
      </bottom>
      <diagonal/>
    </border>
    <border>
      <left style="medium">
        <color theme="7"/>
      </left>
      <right style="thin">
        <color indexed="64"/>
      </right>
      <top/>
      <bottom style="thin">
        <color indexed="64"/>
      </bottom>
      <diagonal/>
    </border>
    <border>
      <left style="thin">
        <color indexed="64"/>
      </left>
      <right style="medium">
        <color theme="7"/>
      </right>
      <top/>
      <bottom style="thin">
        <color indexed="64"/>
      </bottom>
      <diagonal/>
    </border>
    <border>
      <left style="medium">
        <color rgb="FF00B050"/>
      </left>
      <right style="thin">
        <color indexed="64"/>
      </right>
      <top/>
      <bottom style="thin">
        <color indexed="64"/>
      </bottom>
      <diagonal/>
    </border>
    <border>
      <left style="thin">
        <color indexed="64"/>
      </left>
      <right style="medium">
        <color rgb="FF00B050"/>
      </right>
      <top/>
      <bottom style="thin">
        <color indexed="64"/>
      </bottom>
      <diagonal/>
    </border>
    <border>
      <left style="medium">
        <color theme="4"/>
      </left>
      <right style="thin">
        <color indexed="64"/>
      </right>
      <top style="thin">
        <color indexed="64"/>
      </top>
      <bottom style="thin">
        <color indexed="64"/>
      </bottom>
      <diagonal/>
    </border>
    <border>
      <left style="medium">
        <color theme="9"/>
      </left>
      <right style="thin">
        <color indexed="64"/>
      </right>
      <top style="thin">
        <color indexed="64"/>
      </top>
      <bottom style="thin">
        <color indexed="64"/>
      </bottom>
      <diagonal/>
    </border>
    <border>
      <left style="medium">
        <color theme="7"/>
      </left>
      <right style="thin">
        <color indexed="64"/>
      </right>
      <top style="thin">
        <color indexed="64"/>
      </top>
      <bottom style="thin">
        <color indexed="64"/>
      </bottom>
      <diagonal/>
    </border>
    <border>
      <left style="thin">
        <color indexed="64"/>
      </left>
      <right style="medium">
        <color theme="7"/>
      </right>
      <top style="thin">
        <color indexed="64"/>
      </top>
      <bottom style="thin">
        <color indexed="64"/>
      </bottom>
      <diagonal/>
    </border>
    <border>
      <left style="medium">
        <color rgb="FF00B050"/>
      </left>
      <right style="thin">
        <color indexed="64"/>
      </right>
      <top style="thin">
        <color indexed="64"/>
      </top>
      <bottom style="thin">
        <color indexed="64"/>
      </bottom>
      <diagonal/>
    </border>
    <border>
      <left style="thin">
        <color indexed="64"/>
      </left>
      <right style="medium">
        <color rgb="FF00B050"/>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theme="4"/>
      </left>
      <right style="thin">
        <color indexed="64"/>
      </right>
      <top style="thin">
        <color indexed="64"/>
      </top>
      <bottom/>
      <diagonal/>
    </border>
    <border>
      <left style="medium">
        <color theme="9"/>
      </left>
      <right style="thin">
        <color indexed="64"/>
      </right>
      <top style="thin">
        <color indexed="64"/>
      </top>
      <bottom/>
      <diagonal/>
    </border>
    <border>
      <left style="medium">
        <color theme="7"/>
      </left>
      <right style="thin">
        <color indexed="64"/>
      </right>
      <top style="thin">
        <color indexed="64"/>
      </top>
      <bottom/>
      <diagonal/>
    </border>
    <border>
      <left/>
      <right/>
      <top style="thin">
        <color indexed="64"/>
      </top>
      <bottom/>
      <diagonal/>
    </border>
    <border>
      <left style="medium">
        <color rgb="FF00B05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4"/>
      </left>
      <right style="thin">
        <color indexed="64"/>
      </right>
      <top style="thin">
        <color indexed="64"/>
      </top>
      <bottom style="medium">
        <color theme="4"/>
      </bottom>
      <diagonal/>
    </border>
    <border>
      <left style="thin">
        <color indexed="64"/>
      </left>
      <right style="thin">
        <color indexed="64"/>
      </right>
      <top style="thin">
        <color indexed="64"/>
      </top>
      <bottom style="medium">
        <color theme="4"/>
      </bottom>
      <diagonal/>
    </border>
    <border>
      <left style="medium">
        <color theme="9"/>
      </left>
      <right style="thin">
        <color indexed="64"/>
      </right>
      <top style="thin">
        <color indexed="64"/>
      </top>
      <bottom style="medium">
        <color theme="9"/>
      </bottom>
      <diagonal/>
    </border>
    <border>
      <left style="thin">
        <color indexed="64"/>
      </left>
      <right style="thin">
        <color indexed="64"/>
      </right>
      <top style="thin">
        <color indexed="64"/>
      </top>
      <bottom style="medium">
        <color theme="9"/>
      </bottom>
      <diagonal/>
    </border>
    <border>
      <left style="medium">
        <color theme="7"/>
      </left>
      <right style="thin">
        <color indexed="64"/>
      </right>
      <top style="thin">
        <color indexed="64"/>
      </top>
      <bottom style="medium">
        <color theme="7"/>
      </bottom>
      <diagonal/>
    </border>
    <border>
      <left style="thin">
        <color indexed="64"/>
      </left>
      <right style="thin">
        <color indexed="64"/>
      </right>
      <top style="thin">
        <color indexed="64"/>
      </top>
      <bottom style="medium">
        <color theme="7"/>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rgb="FF00B05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00B050"/>
      </right>
      <top style="thin">
        <color theme="1"/>
      </top>
      <bottom style="thin">
        <color theme="1"/>
      </bottom>
      <diagonal/>
    </border>
    <border>
      <left style="medium">
        <color theme="9"/>
      </left>
      <right/>
      <top style="thin">
        <color theme="1"/>
      </top>
      <bottom style="thin">
        <color theme="1"/>
      </bottom>
      <diagonal/>
    </border>
    <border>
      <left style="thin">
        <color indexed="64"/>
      </left>
      <right style="thin">
        <color indexed="64"/>
      </right>
      <top style="thin">
        <color indexed="64"/>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rgb="FF00B050"/>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rgb="FF00B050"/>
      </right>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theme="4"/>
      </left>
      <right style="thin">
        <color indexed="64"/>
      </right>
      <top style="medium">
        <color indexed="64"/>
      </top>
      <bottom style="thin">
        <color indexed="64"/>
      </bottom>
      <diagonal/>
    </border>
    <border>
      <left style="medium">
        <color theme="9"/>
      </left>
      <right style="thin">
        <color indexed="64"/>
      </right>
      <top style="medium">
        <color indexed="64"/>
      </top>
      <bottom style="thin">
        <color indexed="64"/>
      </bottom>
      <diagonal/>
    </border>
    <border>
      <left style="medium">
        <color theme="7"/>
      </left>
      <right style="thin">
        <color indexed="64"/>
      </right>
      <top style="medium">
        <color indexed="64"/>
      </top>
      <bottom style="thin">
        <color indexed="64"/>
      </bottom>
      <diagonal/>
    </border>
    <border>
      <left style="thin">
        <color indexed="64"/>
      </left>
      <right style="medium">
        <color theme="7"/>
      </right>
      <top style="medium">
        <color indexed="64"/>
      </top>
      <bottom style="thin">
        <color indexed="64"/>
      </bottom>
      <diagonal/>
    </border>
  </borders>
  <cellStyleXfs count="111">
    <xf numFmtId="0" fontId="0" fillId="0" borderId="0"/>
    <xf numFmtId="9" fontId="3" fillId="0" borderId="0" applyFont="0" applyFill="0" applyBorder="0" applyAlignment="0" applyProtection="0"/>
    <xf numFmtId="0" fontId="5" fillId="0" borderId="0"/>
    <xf numFmtId="44" fontId="6" fillId="0" borderId="0" applyFill="0" applyBorder="0" applyAlignment="0" applyProtection="0"/>
    <xf numFmtId="0" fontId="6" fillId="0" borderId="0"/>
    <xf numFmtId="0" fontId="8" fillId="5" borderId="0" applyBorder="0" applyAlignment="0" applyProtection="0"/>
    <xf numFmtId="0" fontId="10" fillId="0" borderId="0" applyNumberFormat="0" applyFill="0" applyBorder="0" applyAlignment="0" applyProtection="0"/>
    <xf numFmtId="44" fontId="6" fillId="0" borderId="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0" fillId="0" borderId="0"/>
    <xf numFmtId="0" fontId="30" fillId="0" borderId="42"/>
    <xf numFmtId="0" fontId="30" fillId="14" borderId="0"/>
    <xf numFmtId="0" fontId="31" fillId="15" borderId="0"/>
    <xf numFmtId="0" fontId="30" fillId="16" borderId="0"/>
    <xf numFmtId="0" fontId="32" fillId="17" borderId="0"/>
    <xf numFmtId="0" fontId="33" fillId="14" borderId="0"/>
    <xf numFmtId="0" fontId="30" fillId="18" borderId="0"/>
    <xf numFmtId="0" fontId="30" fillId="0" borderId="42"/>
    <xf numFmtId="0" fontId="30" fillId="0" borderId="0"/>
    <xf numFmtId="0" fontId="30" fillId="0" borderId="0"/>
    <xf numFmtId="0" fontId="30" fillId="0" borderId="0"/>
    <xf numFmtId="0" fontId="30" fillId="19" borderId="42"/>
    <xf numFmtId="0" fontId="30" fillId="0" borderId="0"/>
    <xf numFmtId="0" fontId="30" fillId="20" borderId="42"/>
    <xf numFmtId="0" fontId="30" fillId="21"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20" borderId="42"/>
    <xf numFmtId="166" fontId="34" fillId="0" borderId="0"/>
    <xf numFmtId="9" fontId="30" fillId="0" borderId="0"/>
    <xf numFmtId="0" fontId="35" fillId="14" borderId="0"/>
    <xf numFmtId="0" fontId="36" fillId="14" borderId="0"/>
    <xf numFmtId="0" fontId="30" fillId="0" borderId="0"/>
    <xf numFmtId="0" fontId="30" fillId="0" borderId="0"/>
    <xf numFmtId="0" fontId="30" fillId="0" borderId="0"/>
    <xf numFmtId="0" fontId="30" fillId="0" borderId="0"/>
    <xf numFmtId="0" fontId="30" fillId="19" borderId="42"/>
    <xf numFmtId="0" fontId="30" fillId="0" borderId="0"/>
    <xf numFmtId="0" fontId="30" fillId="0" borderId="0"/>
    <xf numFmtId="0" fontId="30" fillId="21" borderId="42"/>
    <xf numFmtId="0" fontId="30" fillId="0" borderId="0"/>
    <xf numFmtId="165" fontId="30" fillId="14" borderId="42">
      <protection locked="0"/>
    </xf>
    <xf numFmtId="0" fontId="37" fillId="14" borderId="0"/>
    <xf numFmtId="0" fontId="38" fillId="14" borderId="0"/>
    <xf numFmtId="0" fontId="39" fillId="0" borderId="0">
      <alignment horizontal="center"/>
    </xf>
    <xf numFmtId="0" fontId="39" fillId="0" borderId="0">
      <alignment horizontal="center" textRotation="90"/>
    </xf>
    <xf numFmtId="0" fontId="30" fillId="0" borderId="0"/>
    <xf numFmtId="0" fontId="40" fillId="0" borderId="0"/>
    <xf numFmtId="0" fontId="41" fillId="0" borderId="0"/>
    <xf numFmtId="0" fontId="31" fillId="15" borderId="43"/>
    <xf numFmtId="0" fontId="42" fillId="0" borderId="0"/>
    <xf numFmtId="167" fontId="43" fillId="0" borderId="0"/>
    <xf numFmtId="0" fontId="44" fillId="0" borderId="0"/>
    <xf numFmtId="0" fontId="31" fillId="0" borderId="43"/>
    <xf numFmtId="0" fontId="34" fillId="0" borderId="0"/>
    <xf numFmtId="0" fontId="30" fillId="0" borderId="0"/>
    <xf numFmtId="0" fontId="30" fillId="0" borderId="0"/>
    <xf numFmtId="0" fontId="45"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4" fillId="0" borderId="0"/>
    <xf numFmtId="0" fontId="36" fillId="14" borderId="0"/>
    <xf numFmtId="0" fontId="41" fillId="14" borderId="0"/>
    <xf numFmtId="0" fontId="46" fillId="0" borderId="0"/>
    <xf numFmtId="165" fontId="46" fillId="0" borderId="0"/>
    <xf numFmtId="0" fontId="47" fillId="14" borderId="0"/>
    <xf numFmtId="0" fontId="48" fillId="0" borderId="0"/>
    <xf numFmtId="0" fontId="30" fillId="0" borderId="0"/>
    <xf numFmtId="0" fontId="30" fillId="22" borderId="0"/>
    <xf numFmtId="0" fontId="30" fillId="23" borderId="0"/>
    <xf numFmtId="0" fontId="30" fillId="24" borderId="0"/>
    <xf numFmtId="0" fontId="30" fillId="25" borderId="0"/>
    <xf numFmtId="0" fontId="30" fillId="26" borderId="0"/>
    <xf numFmtId="0" fontId="30" fillId="15" borderId="43"/>
    <xf numFmtId="0" fontId="30" fillId="0" borderId="0"/>
    <xf numFmtId="0" fontId="30" fillId="19" borderId="42">
      <alignment horizontal="center" vertical="center"/>
    </xf>
    <xf numFmtId="0" fontId="49" fillId="18" borderId="44"/>
    <xf numFmtId="0" fontId="49" fillId="18" borderId="45"/>
    <xf numFmtId="0" fontId="31" fillId="15" borderId="46"/>
    <xf numFmtId="0" fontId="30" fillId="0" borderId="0"/>
    <xf numFmtId="0" fontId="30" fillId="0" borderId="0"/>
    <xf numFmtId="0" fontId="30" fillId="0" borderId="0"/>
    <xf numFmtId="44" fontId="3"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 fillId="0" borderId="0" applyFont="0" applyFill="0" applyBorder="0" applyAlignment="0" applyProtection="0"/>
    <xf numFmtId="0" fontId="6" fillId="0" borderId="0"/>
    <xf numFmtId="44" fontId="3" fillId="0" borderId="0" applyFont="0" applyFill="0" applyBorder="0" applyAlignment="0" applyProtection="0"/>
    <xf numFmtId="168" fontId="6" fillId="0" borderId="0" applyFont="0" applyFill="0" applyBorder="0" applyAlignment="0" applyProtection="0"/>
    <xf numFmtId="44" fontId="3" fillId="0" borderId="0" applyFont="0" applyFill="0" applyBorder="0" applyAlignment="0" applyProtection="0"/>
    <xf numFmtId="169" fontId="6" fillId="0" borderId="0" applyFill="0" applyBorder="0" applyAlignment="0" applyProtection="0"/>
    <xf numFmtId="44" fontId="3" fillId="0" borderId="0" applyFont="0" applyFill="0" applyBorder="0" applyAlignment="0" applyProtection="0"/>
  </cellStyleXfs>
  <cellXfs count="754">
    <xf numFmtId="0" fontId="0" fillId="0" borderId="0" xfId="0"/>
    <xf numFmtId="0" fontId="0" fillId="0" borderId="1" xfId="0"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164" fontId="4" fillId="0" borderId="63" xfId="0" applyNumberFormat="1" applyFont="1" applyBorder="1" applyAlignment="1" applyProtection="1">
      <alignment horizontal="center" vertical="center"/>
      <protection locked="0"/>
    </xf>
    <xf numFmtId="164" fontId="4" fillId="0" borderId="64" xfId="0" applyNumberFormat="1" applyFont="1" applyBorder="1" applyAlignment="1" applyProtection="1">
      <alignment horizontal="center" vertical="center" wrapText="1"/>
      <protection locked="0"/>
    </xf>
    <xf numFmtId="164" fontId="4" fillId="0" borderId="65" xfId="0" applyNumberFormat="1" applyFont="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164" fontId="4" fillId="0" borderId="79" xfId="0" applyNumberFormat="1" applyFont="1" applyBorder="1" applyAlignment="1" applyProtection="1">
      <alignment horizontal="center" vertical="center" wrapText="1"/>
      <protection locked="0"/>
    </xf>
    <xf numFmtId="164" fontId="4" fillId="0" borderId="80" xfId="0" applyNumberFormat="1" applyFont="1" applyBorder="1" applyAlignment="1" applyProtection="1">
      <alignment horizontal="center" vertical="center" wrapText="1"/>
      <protection locked="0"/>
    </xf>
    <xf numFmtId="164" fontId="4" fillId="0" borderId="81" xfId="0" applyNumberFormat="1" applyFont="1" applyBorder="1" applyAlignment="1" applyProtection="1">
      <alignment horizontal="center" vertical="center" wrapText="1"/>
      <protection locked="0"/>
    </xf>
    <xf numFmtId="164" fontId="4" fillId="0" borderId="82" xfId="0" applyNumberFormat="1"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locked="0"/>
    </xf>
    <xf numFmtId="1" fontId="0" fillId="6" borderId="2" xfId="0" applyNumberFormat="1" applyFill="1" applyBorder="1" applyAlignment="1" applyProtection="1">
      <alignment horizontal="center" vertical="center" wrapText="1"/>
      <protection locked="0"/>
    </xf>
    <xf numFmtId="0" fontId="4" fillId="6" borderId="97" xfId="0" applyFont="1" applyFill="1" applyBorder="1" applyAlignment="1" applyProtection="1">
      <alignment horizontal="center" vertical="center" wrapText="1"/>
      <protection locked="0"/>
    </xf>
    <xf numFmtId="0" fontId="4" fillId="6" borderId="14" xfId="105"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9" fontId="7" fillId="0" borderId="1" xfId="1"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protection locked="0"/>
    </xf>
    <xf numFmtId="164" fontId="0" fillId="4" borderId="48" xfId="1" applyNumberFormat="1" applyFont="1" applyFill="1" applyBorder="1" applyAlignment="1" applyProtection="1">
      <alignment horizontal="right" vertical="center"/>
    </xf>
    <xf numFmtId="164" fontId="0" fillId="4" borderId="1" xfId="1" applyNumberFormat="1" applyFont="1" applyFill="1" applyBorder="1" applyAlignment="1" applyProtection="1">
      <alignment horizontal="right" vertical="center"/>
    </xf>
    <xf numFmtId="2" fontId="0" fillId="6" borderId="1" xfId="0" applyNumberFormat="1" applyFill="1" applyBorder="1" applyAlignment="1" applyProtection="1">
      <alignment horizontal="center" vertical="center" wrapText="1"/>
      <protection locked="0"/>
    </xf>
    <xf numFmtId="0" fontId="4" fillId="6" borderId="32"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3" fontId="4" fillId="6" borderId="14" xfId="105" applyNumberFormat="1" applyFont="1" applyFill="1" applyBorder="1" applyAlignment="1" applyProtection="1">
      <alignment horizontal="center" vertical="center" wrapText="1"/>
      <protection locked="0"/>
    </xf>
    <xf numFmtId="14" fontId="4" fillId="6" borderId="14" xfId="0" applyNumberFormat="1" applyFont="1" applyFill="1" applyBorder="1" applyAlignment="1" applyProtection="1">
      <alignment horizontal="center" vertical="center" wrapText="1"/>
      <protection locked="0"/>
    </xf>
    <xf numFmtId="164" fontId="4" fillId="6" borderId="14" xfId="101" applyNumberFormat="1" applyFont="1" applyFill="1" applyBorder="1" applyAlignment="1" applyProtection="1">
      <alignment horizontal="right" vertical="center" wrapText="1"/>
      <protection locked="0"/>
    </xf>
    <xf numFmtId="0" fontId="4" fillId="0" borderId="14" xfId="0" applyFont="1" applyBorder="1" applyAlignment="1" applyProtection="1">
      <alignment horizontal="center" vertical="center" wrapText="1"/>
      <protection locked="0"/>
    </xf>
    <xf numFmtId="49" fontId="16" fillId="12" borderId="30" xfId="1" applyNumberFormat="1" applyFont="1" applyFill="1" applyBorder="1" applyAlignment="1" applyProtection="1">
      <alignment horizontal="center" vertical="center" wrapText="1"/>
    </xf>
    <xf numFmtId="164" fontId="16" fillId="12" borderId="30" xfId="1" applyNumberFormat="1" applyFont="1" applyFill="1" applyBorder="1" applyAlignment="1" applyProtection="1">
      <alignment horizontal="right" vertical="center" wrapText="1"/>
    </xf>
    <xf numFmtId="9" fontId="0" fillId="4" borderId="52" xfId="1" applyFont="1" applyFill="1" applyBorder="1" applyAlignment="1" applyProtection="1">
      <alignment horizontal="center" vertical="center"/>
    </xf>
    <xf numFmtId="164" fontId="0" fillId="4" borderId="14" xfId="1" applyNumberFormat="1" applyFont="1" applyFill="1" applyBorder="1" applyAlignment="1" applyProtection="1">
      <alignment horizontal="right" vertical="center"/>
    </xf>
    <xf numFmtId="0" fontId="4" fillId="6" borderId="107" xfId="105" applyFont="1" applyFill="1" applyBorder="1" applyAlignment="1" applyProtection="1">
      <alignment horizontal="center" vertical="center" wrapText="1"/>
      <protection locked="0"/>
    </xf>
    <xf numFmtId="49" fontId="51" fillId="0" borderId="15" xfId="0" applyNumberFormat="1" applyFont="1" applyBorder="1" applyAlignment="1" applyProtection="1">
      <alignment horizontal="center" vertical="center" wrapText="1"/>
      <protection locked="0"/>
    </xf>
    <xf numFmtId="0" fontId="51" fillId="0" borderId="9" xfId="0" applyFont="1" applyBorder="1" applyAlignment="1" applyProtection="1">
      <alignment horizontal="center" vertical="center" wrapText="1"/>
      <protection locked="0"/>
    </xf>
    <xf numFmtId="10" fontId="16" fillId="12" borderId="30" xfId="1" applyNumberFormat="1" applyFont="1" applyFill="1" applyBorder="1" applyAlignment="1" applyProtection="1">
      <alignment horizontal="center" vertical="center" wrapText="1"/>
    </xf>
    <xf numFmtId="1" fontId="4" fillId="0" borderId="2" xfId="0" applyNumberFormat="1" applyFont="1" applyBorder="1" applyAlignment="1" applyProtection="1">
      <alignment horizontal="center" vertical="center" wrapText="1"/>
      <protection locked="0"/>
    </xf>
    <xf numFmtId="10" fontId="4" fillId="0" borderId="1" xfId="1" applyNumberFormat="1" applyFont="1" applyBorder="1" applyAlignment="1" applyProtection="1">
      <alignment horizontal="center" vertical="center" wrapText="1"/>
      <protection locked="0"/>
    </xf>
    <xf numFmtId="0" fontId="4" fillId="6" borderId="14" xfId="1" applyNumberFormat="1" applyFont="1" applyFill="1" applyBorder="1" applyAlignment="1" applyProtection="1">
      <alignment horizontal="center" vertical="center" wrapText="1"/>
      <protection locked="0"/>
    </xf>
    <xf numFmtId="10" fontId="4" fillId="0" borderId="2" xfId="0" applyNumberFormat="1" applyFont="1" applyBorder="1" applyAlignment="1" applyProtection="1">
      <alignment horizontal="center" vertical="center" wrapText="1"/>
      <protection locked="0"/>
    </xf>
    <xf numFmtId="10" fontId="0" fillId="0" borderId="1" xfId="0" applyNumberFormat="1" applyBorder="1" applyAlignment="1" applyProtection="1">
      <alignment horizontal="center" vertical="center" wrapText="1"/>
      <protection locked="0"/>
    </xf>
    <xf numFmtId="10" fontId="4" fillId="0" borderId="14" xfId="0" applyNumberFormat="1" applyFont="1" applyBorder="1" applyAlignment="1" applyProtection="1">
      <alignment horizontal="center" vertical="center" wrapText="1"/>
      <protection locked="0"/>
    </xf>
    <xf numFmtId="0" fontId="0" fillId="0" borderId="6" xfId="0" applyBorder="1" applyAlignment="1" applyProtection="1">
      <alignment vertical="center"/>
    </xf>
    <xf numFmtId="0" fontId="0" fillId="0" borderId="7" xfId="0" applyBorder="1" applyAlignment="1" applyProtection="1">
      <alignment vertical="center"/>
    </xf>
    <xf numFmtId="0" fontId="0" fillId="0" borderId="21" xfId="0" applyBorder="1" applyAlignment="1" applyProtection="1">
      <alignment vertical="center"/>
    </xf>
    <xf numFmtId="0" fontId="0" fillId="0" borderId="0" xfId="0" applyAlignment="1" applyProtection="1">
      <alignment vertical="center"/>
    </xf>
    <xf numFmtId="0" fontId="0" fillId="0" borderId="8" xfId="0" applyBorder="1" applyAlignment="1" applyProtection="1">
      <alignment vertical="center"/>
    </xf>
    <xf numFmtId="0" fontId="0" fillId="0" borderId="22" xfId="0" applyBorder="1" applyAlignment="1" applyProtection="1">
      <alignment vertical="center"/>
    </xf>
    <xf numFmtId="0" fontId="0" fillId="0" borderId="0" xfId="0" applyAlignment="1" applyProtection="1">
      <alignment horizontal="center" vertical="center"/>
    </xf>
    <xf numFmtId="0" fontId="24" fillId="0" borderId="8" xfId="0" applyFont="1" applyBorder="1" applyAlignment="1" applyProtection="1">
      <alignment horizontal="center" vertical="center"/>
    </xf>
    <xf numFmtId="0" fontId="24" fillId="0" borderId="0" xfId="0" applyFont="1" applyAlignment="1" applyProtection="1">
      <alignment horizontal="center" vertical="center"/>
    </xf>
    <xf numFmtId="0" fontId="24" fillId="0" borderId="22" xfId="0" applyFont="1" applyBorder="1" applyAlignment="1" applyProtection="1">
      <alignment horizontal="center" vertical="center"/>
    </xf>
    <xf numFmtId="0" fontId="20" fillId="0" borderId="8" xfId="0" applyFont="1" applyBorder="1" applyAlignment="1" applyProtection="1">
      <alignment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0" fontId="20" fillId="0" borderId="22" xfId="0" applyFont="1" applyBorder="1" applyAlignment="1" applyProtection="1">
      <alignment vertical="center"/>
    </xf>
    <xf numFmtId="0" fontId="21" fillId="0" borderId="8" xfId="0" applyFont="1" applyBorder="1" applyAlignment="1" applyProtection="1">
      <alignment horizontal="center" vertical="center"/>
    </xf>
    <xf numFmtId="0" fontId="21" fillId="0" borderId="0" xfId="0" applyFont="1" applyAlignment="1" applyProtection="1">
      <alignment horizontal="center" vertical="center"/>
    </xf>
    <xf numFmtId="0" fontId="21" fillId="0" borderId="22" xfId="0" applyFont="1" applyBorder="1" applyAlignment="1" applyProtection="1">
      <alignment horizontal="center" vertical="center"/>
    </xf>
    <xf numFmtId="0" fontId="17" fillId="0" borderId="8" xfId="0" applyFont="1" applyBorder="1" applyAlignment="1" applyProtection="1">
      <alignment vertical="center"/>
    </xf>
    <xf numFmtId="0" fontId="17" fillId="0" borderId="0" xfId="0" applyFont="1" applyAlignment="1" applyProtection="1">
      <alignment vertical="center"/>
    </xf>
    <xf numFmtId="0" fontId="1" fillId="0" borderId="8" xfId="0" applyFont="1" applyBorder="1" applyAlignment="1" applyProtection="1">
      <alignment vertical="center"/>
    </xf>
    <xf numFmtId="0" fontId="1" fillId="0" borderId="0" xfId="0" applyFont="1" applyAlignment="1" applyProtection="1">
      <alignment vertical="center"/>
    </xf>
    <xf numFmtId="0" fontId="0" fillId="0" borderId="23" xfId="0" applyBorder="1" applyAlignment="1" applyProtection="1">
      <alignment vertical="center"/>
    </xf>
    <xf numFmtId="0" fontId="19" fillId="0" borderId="4" xfId="0" applyFont="1" applyBorder="1" applyAlignment="1" applyProtection="1">
      <alignment vertical="center"/>
    </xf>
    <xf numFmtId="0" fontId="0" fillId="0" borderId="4" xfId="0" applyBorder="1" applyAlignment="1" applyProtection="1">
      <alignment vertical="center"/>
    </xf>
    <xf numFmtId="0" fontId="0" fillId="0" borderId="24" xfId="0" applyBorder="1" applyAlignment="1" applyProtection="1">
      <alignment vertical="center"/>
    </xf>
    <xf numFmtId="0" fontId="4" fillId="0" borderId="0" xfId="0" applyFont="1" applyAlignment="1" applyProtection="1">
      <alignment wrapText="1"/>
    </xf>
    <xf numFmtId="0" fontId="4" fillId="0" borderId="0" xfId="0" applyFont="1" applyProtection="1"/>
    <xf numFmtId="0" fontId="51" fillId="11" borderId="14" xfId="0" applyFont="1" applyFill="1" applyBorder="1" applyAlignment="1" applyProtection="1">
      <alignment horizontal="center" vertical="center" wrapText="1"/>
    </xf>
    <xf numFmtId="0" fontId="51" fillId="11" borderId="33" xfId="0" applyFont="1" applyFill="1" applyBorder="1" applyAlignment="1" applyProtection="1">
      <alignment horizontal="center" vertical="center" wrapText="1"/>
    </xf>
    <xf numFmtId="0" fontId="51" fillId="9" borderId="32" xfId="0" applyFont="1" applyFill="1" applyBorder="1" applyAlignment="1" applyProtection="1">
      <alignment horizontal="center" vertical="center" wrapText="1"/>
    </xf>
    <xf numFmtId="0" fontId="51" fillId="9" borderId="14" xfId="0" applyFont="1" applyFill="1" applyBorder="1" applyAlignment="1" applyProtection="1">
      <alignment horizontal="center" vertical="center" wrapText="1"/>
    </xf>
    <xf numFmtId="0" fontId="51" fillId="9" borderId="33" xfId="0" applyFont="1" applyFill="1" applyBorder="1" applyAlignment="1" applyProtection="1">
      <alignment horizontal="center" vertical="center" wrapText="1"/>
    </xf>
    <xf numFmtId="0" fontId="16" fillId="11" borderId="14" xfId="0" applyFont="1" applyFill="1" applyBorder="1" applyAlignment="1" applyProtection="1">
      <alignment horizontal="center" vertical="center" wrapText="1"/>
    </xf>
    <xf numFmtId="0" fontId="16" fillId="11" borderId="1" xfId="0" applyFont="1" applyFill="1" applyBorder="1" applyAlignment="1" applyProtection="1">
      <alignment horizontal="center" vertical="center" wrapText="1"/>
    </xf>
    <xf numFmtId="0" fontId="16" fillId="11" borderId="69" xfId="0"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wrapText="1"/>
    </xf>
    <xf numFmtId="0" fontId="16" fillId="9" borderId="1" xfId="0" applyFont="1" applyFill="1" applyBorder="1" applyAlignment="1" applyProtection="1">
      <alignment horizontal="center" vertical="center" wrapText="1"/>
    </xf>
    <xf numFmtId="0" fontId="16" fillId="9" borderId="14" xfId="0" applyFont="1" applyFill="1" applyBorder="1" applyAlignment="1" applyProtection="1">
      <alignment horizontal="center" vertical="center" wrapText="1"/>
    </xf>
    <xf numFmtId="0" fontId="16" fillId="9" borderId="33" xfId="0" applyFont="1" applyFill="1" applyBorder="1" applyAlignment="1" applyProtection="1">
      <alignment horizontal="center" vertical="center" wrapText="1"/>
    </xf>
    <xf numFmtId="0" fontId="4" fillId="12" borderId="16"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51" fillId="12" borderId="1" xfId="0" applyFont="1" applyFill="1" applyBorder="1" applyAlignment="1" applyProtection="1">
      <alignment horizontal="center" vertical="center" wrapText="1"/>
    </xf>
    <xf numFmtId="0" fontId="51" fillId="12" borderId="15" xfId="0" applyFont="1" applyFill="1" applyBorder="1" applyAlignment="1" applyProtection="1">
      <alignment horizontal="center" vertical="center" wrapText="1"/>
    </xf>
    <xf numFmtId="0" fontId="4" fillId="12" borderId="1" xfId="0" applyFont="1" applyFill="1" applyBorder="1" applyProtection="1"/>
    <xf numFmtId="0" fontId="4" fillId="12" borderId="15" xfId="0" applyFont="1" applyFill="1" applyBorder="1" applyProtection="1"/>
    <xf numFmtId="0" fontId="4" fillId="8" borderId="16"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164" fontId="4" fillId="4"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1" fillId="4" borderId="1" xfId="0" applyFont="1" applyFill="1" applyBorder="1" applyAlignment="1" applyProtection="1">
      <alignment horizontal="center" vertical="center" wrapText="1"/>
    </xf>
    <xf numFmtId="164" fontId="4" fillId="4" borderId="15" xfId="0" applyNumberFormat="1" applyFont="1" applyFill="1" applyBorder="1" applyAlignment="1" applyProtection="1">
      <alignment horizontal="center" vertical="center"/>
    </xf>
    <xf numFmtId="164" fontId="51" fillId="2" borderId="30" xfId="0" applyNumberFormat="1" applyFont="1" applyFill="1" applyBorder="1" applyAlignment="1" applyProtection="1">
      <alignment vertical="center" wrapText="1"/>
    </xf>
    <xf numFmtId="164" fontId="51" fillId="2" borderId="31" xfId="0" applyNumberFormat="1" applyFont="1" applyFill="1" applyBorder="1" applyAlignment="1" applyProtection="1">
      <alignment vertical="center" wrapText="1"/>
    </xf>
    <xf numFmtId="0" fontId="4" fillId="6" borderId="1" xfId="0" applyFont="1" applyFill="1" applyBorder="1" applyAlignment="1" applyProtection="1">
      <alignment horizontal="center" vertical="center" wrapText="1"/>
      <protection locked="0"/>
    </xf>
    <xf numFmtId="164" fontId="4" fillId="6" borderId="1" xfId="0" applyNumberFormat="1" applyFont="1" applyFill="1" applyBorder="1" applyAlignment="1" applyProtection="1">
      <alignment horizontal="center" vertical="center" wrapText="1"/>
      <protection locked="0"/>
    </xf>
    <xf numFmtId="0" fontId="4" fillId="6" borderId="15" xfId="0" applyFont="1" applyFill="1" applyBorder="1" applyAlignment="1" applyProtection="1">
      <alignment horizontal="center" vertical="center" wrapText="1"/>
      <protection locked="0"/>
    </xf>
    <xf numFmtId="0" fontId="4" fillId="6" borderId="0" xfId="0" applyFont="1" applyFill="1" applyAlignment="1" applyProtection="1">
      <alignment wrapText="1"/>
      <protection locked="0"/>
    </xf>
    <xf numFmtId="0" fontId="0" fillId="0" borderId="0" xfId="0" applyProtection="1"/>
    <xf numFmtId="0" fontId="14" fillId="11" borderId="56" xfId="0" applyFont="1" applyFill="1" applyBorder="1" applyAlignment="1" applyProtection="1">
      <alignment horizontal="center" vertical="center" wrapText="1"/>
    </xf>
    <xf numFmtId="0" fontId="14" fillId="11" borderId="104" xfId="0" applyFont="1" applyFill="1" applyBorder="1" applyAlignment="1" applyProtection="1">
      <alignment horizontal="center" vertical="center" wrapText="1"/>
    </xf>
    <xf numFmtId="0" fontId="14" fillId="11" borderId="76" xfId="0" applyFont="1" applyFill="1" applyBorder="1" applyAlignment="1" applyProtection="1">
      <alignment horizontal="center" vertical="center" wrapText="1"/>
    </xf>
    <xf numFmtId="0" fontId="14" fillId="12" borderId="51" xfId="0" applyFont="1" applyFill="1" applyBorder="1" applyAlignment="1" applyProtection="1">
      <alignment horizontal="center" vertical="center" wrapText="1"/>
    </xf>
    <xf numFmtId="0" fontId="15" fillId="12" borderId="48" xfId="0" applyFont="1" applyFill="1" applyBorder="1" applyAlignment="1" applyProtection="1">
      <alignment horizontal="center" vertical="center" wrapText="1"/>
    </xf>
    <xf numFmtId="0" fontId="15" fillId="12" borderId="92" xfId="0" applyFont="1" applyFill="1" applyBorder="1" applyAlignment="1" applyProtection="1">
      <alignment horizontal="center" vertical="center" wrapText="1"/>
    </xf>
    <xf numFmtId="0" fontId="15" fillId="12" borderId="105" xfId="0" applyFont="1" applyFill="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12" borderId="1" xfId="0" applyFont="1" applyFill="1" applyBorder="1" applyAlignment="1" applyProtection="1">
      <alignment horizontal="center" vertical="center" wrapText="1"/>
    </xf>
    <xf numFmtId="0" fontId="15" fillId="12" borderId="2" xfId="0" applyFont="1" applyFill="1" applyBorder="1" applyAlignment="1" applyProtection="1">
      <alignment horizontal="center" vertical="center" wrapText="1"/>
    </xf>
    <xf numFmtId="0" fontId="15" fillId="12" borderId="86" xfId="0" applyFont="1" applyFill="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4" borderId="86" xfId="0" applyFont="1" applyFill="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5" fillId="0" borderId="53" xfId="0" applyFont="1" applyBorder="1" applyAlignment="1" applyProtection="1">
      <alignment horizontal="center" vertical="center" wrapText="1"/>
    </xf>
    <xf numFmtId="0" fontId="15" fillId="4" borderId="87" xfId="0" applyFont="1" applyFill="1" applyBorder="1" applyAlignment="1" applyProtection="1">
      <alignment horizontal="center" vertical="center" wrapText="1"/>
    </xf>
    <xf numFmtId="0" fontId="15" fillId="4" borderId="52"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30" xfId="0" applyFont="1" applyFill="1" applyBorder="1" applyAlignment="1" applyProtection="1">
      <alignment horizontal="center" vertical="center" wrapText="1"/>
    </xf>
    <xf numFmtId="0" fontId="15" fillId="4" borderId="31" xfId="0" applyFont="1" applyFill="1" applyBorder="1" applyAlignment="1" applyProtection="1">
      <alignment horizontal="center" vertical="center" wrapText="1"/>
    </xf>
    <xf numFmtId="0" fontId="15" fillId="0" borderId="48" xfId="0" applyFont="1" applyFill="1" applyBorder="1" applyAlignment="1" applyProtection="1">
      <alignment horizontal="center" vertical="center" wrapText="1"/>
      <protection locked="0"/>
    </xf>
    <xf numFmtId="0" fontId="15" fillId="0" borderId="48"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0" fillId="0" borderId="0" xfId="0" applyAlignment="1" applyProtection="1">
      <alignment wrapText="1"/>
    </xf>
    <xf numFmtId="0" fontId="51" fillId="11" borderId="5" xfId="0" applyFont="1" applyFill="1" applyBorder="1" applyAlignment="1" applyProtection="1">
      <alignment horizontal="center" vertical="center" wrapText="1"/>
    </xf>
    <xf numFmtId="0" fontId="51" fillId="11" borderId="57" xfId="0" applyFont="1" applyFill="1" applyBorder="1" applyAlignment="1" applyProtection="1">
      <alignment horizontal="center" vertical="center" wrapText="1"/>
    </xf>
    <xf numFmtId="0" fontId="51" fillId="11" borderId="58" xfId="0" applyFont="1" applyFill="1" applyBorder="1" applyAlignment="1" applyProtection="1">
      <alignment horizontal="center" vertical="center" wrapText="1"/>
    </xf>
    <xf numFmtId="0" fontId="51" fillId="11" borderId="59" xfId="0" applyFont="1" applyFill="1" applyBorder="1" applyAlignment="1" applyProtection="1">
      <alignment horizontal="center" vertical="center" wrapText="1"/>
    </xf>
    <xf numFmtId="0" fontId="51" fillId="11" borderId="60" xfId="0" applyFont="1" applyFill="1" applyBorder="1" applyAlignment="1" applyProtection="1">
      <alignment horizontal="center" vertical="center" wrapText="1"/>
    </xf>
    <xf numFmtId="0" fontId="51" fillId="11" borderId="25" xfId="0" applyFont="1" applyFill="1" applyBorder="1" applyAlignment="1" applyProtection="1">
      <alignment horizontal="center" vertical="center" wrapText="1"/>
    </xf>
    <xf numFmtId="0" fontId="51" fillId="11" borderId="61" xfId="0" applyFont="1" applyFill="1" applyBorder="1" applyAlignment="1" applyProtection="1">
      <alignment horizontal="center" vertical="center" wrapText="1"/>
    </xf>
    <xf numFmtId="0" fontId="51" fillId="11" borderId="62" xfId="0" applyFont="1" applyFill="1" applyBorder="1" applyAlignment="1" applyProtection="1">
      <alignment horizontal="center" vertical="center" wrapText="1"/>
    </xf>
    <xf numFmtId="0" fontId="51" fillId="11" borderId="39" xfId="0" applyFont="1" applyFill="1" applyBorder="1" applyAlignment="1" applyProtection="1">
      <alignment horizontal="center" vertical="center" wrapText="1"/>
    </xf>
    <xf numFmtId="0" fontId="51" fillId="9" borderId="51" xfId="0" applyFont="1" applyFill="1" applyBorder="1" applyAlignment="1" applyProtection="1">
      <alignment horizontal="center" vertical="center" wrapText="1"/>
    </xf>
    <xf numFmtId="0" fontId="51" fillId="9" borderId="48" xfId="0" applyFont="1" applyFill="1" applyBorder="1" applyAlignment="1" applyProtection="1">
      <alignment horizontal="center" vertical="center" wrapText="1"/>
    </xf>
    <xf numFmtId="0" fontId="51" fillId="9" borderId="92" xfId="0" applyFont="1" applyFill="1" applyBorder="1" applyAlignment="1" applyProtection="1">
      <alignment horizontal="center" vertical="center" wrapText="1"/>
    </xf>
    <xf numFmtId="0" fontId="51" fillId="9" borderId="116" xfId="0" applyFont="1" applyFill="1" applyBorder="1" applyAlignment="1" applyProtection="1">
      <alignment horizontal="center" vertical="center" wrapText="1"/>
    </xf>
    <xf numFmtId="0" fontId="51" fillId="9" borderId="117" xfId="0" applyFont="1" applyFill="1" applyBorder="1" applyAlignment="1" applyProtection="1">
      <alignment horizontal="center" vertical="center" wrapText="1"/>
    </xf>
    <xf numFmtId="0" fontId="51" fillId="9" borderId="118" xfId="0" applyFont="1" applyFill="1" applyBorder="1" applyAlignment="1" applyProtection="1">
      <alignment horizontal="center" vertical="center" wrapText="1"/>
    </xf>
    <xf numFmtId="0" fontId="51" fillId="9" borderId="119" xfId="0" applyFont="1" applyFill="1" applyBorder="1" applyAlignment="1" applyProtection="1">
      <alignment horizontal="center" vertical="center" wrapText="1"/>
    </xf>
    <xf numFmtId="0" fontId="51" fillId="9" borderId="89" xfId="0" applyFont="1" applyFill="1" applyBorder="1" applyAlignment="1" applyProtection="1">
      <alignment horizontal="center" vertical="center" wrapText="1"/>
    </xf>
    <xf numFmtId="0" fontId="51" fillId="9" borderId="52" xfId="0" applyFont="1" applyFill="1" applyBorder="1" applyAlignment="1" applyProtection="1">
      <alignment horizontal="center" vertical="center" wrapText="1"/>
    </xf>
    <xf numFmtId="0" fontId="51" fillId="9" borderId="28" xfId="0" applyFont="1" applyFill="1" applyBorder="1" applyAlignment="1" applyProtection="1">
      <alignment horizontal="center" vertical="center" wrapText="1"/>
    </xf>
    <xf numFmtId="0" fontId="4" fillId="0" borderId="0" xfId="0" applyFont="1" applyAlignment="1" applyProtection="1">
      <alignment vertical="center"/>
    </xf>
    <xf numFmtId="0" fontId="16" fillId="11" borderId="2" xfId="0" applyFont="1" applyFill="1" applyBorder="1" applyAlignment="1" applyProtection="1">
      <alignment horizontal="center" vertical="center" wrapText="1"/>
    </xf>
    <xf numFmtId="0" fontId="16" fillId="11" borderId="63" xfId="0" applyFont="1" applyFill="1" applyBorder="1" applyAlignment="1" applyProtection="1">
      <alignment horizontal="center" vertical="center" wrapText="1"/>
    </xf>
    <xf numFmtId="0" fontId="16" fillId="11" borderId="64" xfId="0" applyFont="1" applyFill="1" applyBorder="1" applyAlignment="1" applyProtection="1">
      <alignment horizontal="center" vertical="center" wrapText="1"/>
    </xf>
    <xf numFmtId="0" fontId="16" fillId="11" borderId="65" xfId="0" applyFont="1" applyFill="1" applyBorder="1" applyAlignment="1" applyProtection="1">
      <alignment horizontal="center" vertical="center" wrapText="1"/>
    </xf>
    <xf numFmtId="0" fontId="16" fillId="11" borderId="66" xfId="0" applyFont="1" applyFill="1" applyBorder="1" applyAlignment="1" applyProtection="1">
      <alignment horizontal="center" vertical="center" wrapText="1"/>
    </xf>
    <xf numFmtId="0" fontId="16" fillId="11" borderId="9" xfId="0" applyFont="1" applyFill="1" applyBorder="1" applyAlignment="1" applyProtection="1">
      <alignment horizontal="center" vertical="center" wrapText="1"/>
    </xf>
    <xf numFmtId="0" fontId="16" fillId="11" borderId="67" xfId="0" applyFont="1" applyFill="1" applyBorder="1" applyAlignment="1" applyProtection="1">
      <alignment horizontal="center" vertical="center" wrapText="1"/>
    </xf>
    <xf numFmtId="0" fontId="16" fillId="11" borderId="68" xfId="0" applyFont="1" applyFill="1" applyBorder="1" applyAlignment="1" applyProtection="1">
      <alignment horizontal="center" vertical="center" wrapText="1"/>
    </xf>
    <xf numFmtId="0" fontId="16" fillId="9" borderId="16" xfId="0" applyFont="1" applyFill="1" applyBorder="1" applyAlignment="1" applyProtection="1">
      <alignment horizontal="center" vertical="center" wrapText="1"/>
    </xf>
    <xf numFmtId="0" fontId="16" fillId="9" borderId="63" xfId="0" applyFont="1" applyFill="1" applyBorder="1" applyAlignment="1" applyProtection="1">
      <alignment horizontal="center" vertical="center" wrapText="1"/>
    </xf>
    <xf numFmtId="0" fontId="16" fillId="9" borderId="64" xfId="0" applyFont="1" applyFill="1" applyBorder="1" applyAlignment="1" applyProtection="1">
      <alignment horizontal="center" vertical="center" wrapText="1"/>
    </xf>
    <xf numFmtId="0" fontId="16" fillId="9" borderId="65" xfId="0" applyFont="1" applyFill="1" applyBorder="1" applyAlignment="1" applyProtection="1">
      <alignment horizontal="center" vertical="center" wrapText="1"/>
    </xf>
    <xf numFmtId="0" fontId="16" fillId="9" borderId="66" xfId="0" applyFont="1" applyFill="1" applyBorder="1" applyAlignment="1" applyProtection="1">
      <alignment horizontal="center" vertical="center" wrapText="1"/>
    </xf>
    <xf numFmtId="0" fontId="16" fillId="9" borderId="3" xfId="0" applyFont="1" applyFill="1" applyBorder="1" applyAlignment="1" applyProtection="1">
      <alignment horizontal="center" vertical="center" wrapText="1"/>
    </xf>
    <xf numFmtId="0" fontId="16" fillId="9" borderId="15" xfId="0" applyFont="1" applyFill="1" applyBorder="1" applyAlignment="1" applyProtection="1">
      <alignment horizontal="center" vertical="center" wrapText="1"/>
    </xf>
    <xf numFmtId="0" fontId="51" fillId="12" borderId="17" xfId="0" applyFont="1" applyFill="1" applyBorder="1" applyAlignment="1" applyProtection="1">
      <alignment horizontal="center" vertical="center"/>
    </xf>
    <xf numFmtId="0" fontId="16" fillId="12" borderId="11" xfId="0" applyFont="1" applyFill="1" applyBorder="1" applyAlignment="1" applyProtection="1">
      <alignment horizontal="center" vertical="center" wrapText="1"/>
    </xf>
    <xf numFmtId="9" fontId="16" fillId="12" borderId="11" xfId="0" applyNumberFormat="1" applyFont="1" applyFill="1" applyBorder="1" applyAlignment="1" applyProtection="1">
      <alignment horizontal="center" vertical="center" wrapText="1"/>
    </xf>
    <xf numFmtId="0" fontId="16" fillId="12" borderId="1" xfId="0" applyFont="1" applyFill="1" applyBorder="1" applyAlignment="1" applyProtection="1">
      <alignment horizontal="center" vertical="center" wrapText="1"/>
    </xf>
    <xf numFmtId="1" fontId="16" fillId="12" borderId="11" xfId="0" applyNumberFormat="1" applyFont="1" applyFill="1" applyBorder="1" applyAlignment="1" applyProtection="1">
      <alignment horizontal="center" vertical="center" wrapText="1"/>
    </xf>
    <xf numFmtId="2" fontId="16" fillId="12" borderId="11" xfId="0" applyNumberFormat="1" applyFont="1" applyFill="1" applyBorder="1" applyAlignment="1" applyProtection="1">
      <alignment horizontal="center" vertical="center" wrapText="1"/>
    </xf>
    <xf numFmtId="0" fontId="16" fillId="12" borderId="70" xfId="0" applyFont="1" applyFill="1" applyBorder="1" applyAlignment="1" applyProtection="1">
      <alignment horizontal="center" vertical="center" wrapText="1"/>
    </xf>
    <xf numFmtId="164" fontId="16" fillId="12" borderId="71" xfId="0" applyNumberFormat="1" applyFont="1" applyFill="1" applyBorder="1" applyAlignment="1" applyProtection="1">
      <alignment horizontal="center" vertical="center"/>
    </xf>
    <xf numFmtId="164" fontId="16" fillId="12" borderId="11" xfId="0" applyNumberFormat="1" applyFont="1" applyFill="1" applyBorder="1" applyAlignment="1" applyProtection="1">
      <alignment horizontal="center" vertical="center" wrapText="1"/>
    </xf>
    <xf numFmtId="164" fontId="16" fillId="12" borderId="2" xfId="0" applyNumberFormat="1" applyFont="1" applyFill="1" applyBorder="1" applyAlignment="1" applyProtection="1">
      <alignment horizontal="center" vertical="center" wrapText="1"/>
    </xf>
    <xf numFmtId="164" fontId="16" fillId="12" borderId="72" xfId="0" applyNumberFormat="1" applyFont="1" applyFill="1" applyBorder="1" applyAlignment="1" applyProtection="1">
      <alignment horizontal="center" vertical="center" wrapText="1"/>
    </xf>
    <xf numFmtId="164" fontId="16" fillId="12" borderId="73" xfId="0" applyNumberFormat="1" applyFont="1" applyFill="1" applyBorder="1" applyAlignment="1" applyProtection="1">
      <alignment horizontal="center" vertical="center" wrapText="1"/>
    </xf>
    <xf numFmtId="164" fontId="57" fillId="12" borderId="66" xfId="0" applyNumberFormat="1" applyFont="1" applyFill="1" applyBorder="1" applyAlignment="1" applyProtection="1">
      <alignment horizontal="center" vertical="center"/>
    </xf>
    <xf numFmtId="164" fontId="16" fillId="12" borderId="74" xfId="0" applyNumberFormat="1" applyFont="1" applyFill="1" applyBorder="1" applyAlignment="1" applyProtection="1">
      <alignment horizontal="center" vertical="center"/>
    </xf>
    <xf numFmtId="164" fontId="11" fillId="12" borderId="75" xfId="0" applyNumberFormat="1" applyFont="1" applyFill="1" applyBorder="1" applyAlignment="1" applyProtection="1">
      <alignment horizontal="center" vertical="center"/>
    </xf>
    <xf numFmtId="164" fontId="11" fillId="12" borderId="1" xfId="0" applyNumberFormat="1" applyFont="1" applyFill="1" applyBorder="1" applyAlignment="1" applyProtection="1">
      <alignment horizontal="center" vertical="center"/>
    </xf>
    <xf numFmtId="164" fontId="50" fillId="12" borderId="68" xfId="0" applyNumberFormat="1" applyFont="1" applyFill="1" applyBorder="1" applyAlignment="1" applyProtection="1">
      <alignment horizontal="center" vertical="center"/>
    </xf>
    <xf numFmtId="49" fontId="16" fillId="12" borderId="74" xfId="0" applyNumberFormat="1" applyFont="1" applyFill="1" applyBorder="1" applyAlignment="1" applyProtection="1">
      <alignment horizontal="center" vertical="center" wrapText="1"/>
    </xf>
    <xf numFmtId="0" fontId="16" fillId="12" borderId="16" xfId="0" applyFont="1" applyFill="1" applyBorder="1" applyAlignment="1" applyProtection="1">
      <alignment horizontal="center" vertical="center" wrapText="1"/>
    </xf>
    <xf numFmtId="10" fontId="16" fillId="12" borderId="1" xfId="0" applyNumberFormat="1" applyFont="1" applyFill="1" applyBorder="1" applyAlignment="1" applyProtection="1">
      <alignment horizontal="center" vertical="center" wrapText="1"/>
    </xf>
    <xf numFmtId="2" fontId="16" fillId="12" borderId="1" xfId="0" applyNumberFormat="1" applyFont="1" applyFill="1" applyBorder="1" applyAlignment="1" applyProtection="1">
      <alignment horizontal="center" vertical="center" wrapText="1"/>
    </xf>
    <xf numFmtId="0" fontId="16" fillId="12" borderId="2" xfId="0" applyFont="1" applyFill="1" applyBorder="1" applyAlignment="1" applyProtection="1">
      <alignment horizontal="center" vertical="center" wrapText="1"/>
    </xf>
    <xf numFmtId="164" fontId="16" fillId="12" borderId="63" xfId="0" applyNumberFormat="1" applyFont="1" applyFill="1" applyBorder="1" applyAlignment="1" applyProtection="1">
      <alignment horizontal="center" vertical="center" wrapText="1"/>
    </xf>
    <xf numFmtId="164" fontId="16" fillId="12" borderId="1" xfId="0" applyNumberFormat="1" applyFont="1" applyFill="1" applyBorder="1" applyAlignment="1" applyProtection="1">
      <alignment horizontal="center" vertical="center" wrapText="1"/>
    </xf>
    <xf numFmtId="164" fontId="16" fillId="12" borderId="64" xfId="0" applyNumberFormat="1" applyFont="1" applyFill="1" applyBorder="1" applyAlignment="1" applyProtection="1">
      <alignment horizontal="center" vertical="center" wrapText="1"/>
    </xf>
    <xf numFmtId="164" fontId="16" fillId="12" borderId="65" xfId="0" applyNumberFormat="1" applyFont="1" applyFill="1" applyBorder="1" applyAlignment="1" applyProtection="1">
      <alignment horizontal="center" vertical="center" wrapText="1"/>
    </xf>
    <xf numFmtId="164" fontId="16" fillId="12" borderId="66" xfId="0" applyNumberFormat="1" applyFont="1" applyFill="1" applyBorder="1" applyAlignment="1" applyProtection="1">
      <alignment horizontal="center" vertical="center" wrapText="1"/>
    </xf>
    <xf numFmtId="0" fontId="16" fillId="12" borderId="3" xfId="0" applyFont="1" applyFill="1" applyBorder="1" applyAlignment="1" applyProtection="1">
      <alignment horizontal="center" vertical="center" wrapText="1"/>
    </xf>
    <xf numFmtId="164" fontId="16" fillId="12" borderId="15" xfId="0" applyNumberFormat="1" applyFont="1" applyFill="1" applyBorder="1" applyAlignment="1" applyProtection="1">
      <alignment horizontal="center" vertical="center"/>
    </xf>
    <xf numFmtId="164" fontId="16" fillId="12" borderId="3" xfId="0" applyNumberFormat="1" applyFont="1" applyFill="1" applyBorder="1" applyAlignment="1" applyProtection="1">
      <alignment horizontal="center" vertical="center"/>
    </xf>
    <xf numFmtId="164" fontId="11" fillId="12" borderId="1" xfId="0" applyNumberFormat="1" applyFont="1" applyFill="1" applyBorder="1" applyAlignment="1" applyProtection="1">
      <alignment horizontal="center" vertical="center" wrapText="1"/>
    </xf>
    <xf numFmtId="0" fontId="11" fillId="12" borderId="1" xfId="0" applyFont="1" applyFill="1" applyBorder="1" applyAlignment="1" applyProtection="1">
      <alignment horizontal="center" vertical="center" wrapText="1"/>
    </xf>
    <xf numFmtId="164" fontId="16" fillId="12" borderId="1" xfId="0" applyNumberFormat="1" applyFont="1" applyFill="1" applyBorder="1" applyAlignment="1" applyProtection="1">
      <alignment horizontal="center" vertical="center"/>
    </xf>
    <xf numFmtId="0" fontId="4" fillId="8" borderId="16" xfId="0" applyFont="1" applyFill="1" applyBorder="1" applyAlignment="1" applyProtection="1">
      <alignment horizontal="center" vertical="center"/>
    </xf>
    <xf numFmtId="164" fontId="4" fillId="4" borderId="2" xfId="0" applyNumberFormat="1" applyFont="1" applyFill="1" applyBorder="1" applyAlignment="1" applyProtection="1">
      <alignment horizontal="center" vertical="center" wrapText="1"/>
    </xf>
    <xf numFmtId="164" fontId="4" fillId="4" borderId="66" xfId="0" applyNumberFormat="1" applyFont="1" applyFill="1" applyBorder="1" applyAlignment="1" applyProtection="1">
      <alignment horizontal="center" vertical="center"/>
    </xf>
    <xf numFmtId="170" fontId="51" fillId="4" borderId="75" xfId="0" applyNumberFormat="1" applyFont="1" applyFill="1" applyBorder="1" applyAlignment="1" applyProtection="1">
      <alignment horizontal="center" vertical="center"/>
    </xf>
    <xf numFmtId="170" fontId="51" fillId="4" borderId="1" xfId="0" applyNumberFormat="1" applyFont="1" applyFill="1" applyBorder="1" applyAlignment="1" applyProtection="1">
      <alignment horizontal="center" vertical="center"/>
    </xf>
    <xf numFmtId="164" fontId="51" fillId="4" borderId="68" xfId="0" applyNumberFormat="1" applyFont="1" applyFill="1" applyBorder="1" applyAlignment="1" applyProtection="1">
      <alignment horizontal="center" vertical="center"/>
    </xf>
    <xf numFmtId="10" fontId="4" fillId="4" borderId="1" xfId="0" applyNumberFormat="1" applyFont="1" applyFill="1" applyBorder="1" applyAlignment="1" applyProtection="1">
      <alignment horizontal="center" vertical="center" wrapText="1"/>
    </xf>
    <xf numFmtId="2" fontId="4" fillId="4" borderId="1" xfId="0" applyNumberFormat="1"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164" fontId="4" fillId="4" borderId="63" xfId="0" applyNumberFormat="1" applyFont="1" applyFill="1" applyBorder="1" applyAlignment="1" applyProtection="1">
      <alignment horizontal="center" vertical="center" wrapText="1"/>
    </xf>
    <xf numFmtId="164" fontId="4" fillId="4" borderId="64" xfId="0" applyNumberFormat="1" applyFont="1" applyFill="1" applyBorder="1" applyAlignment="1" applyProtection="1">
      <alignment horizontal="center" vertical="center" wrapText="1"/>
    </xf>
    <xf numFmtId="164" fontId="4" fillId="4" borderId="65" xfId="0" applyNumberFormat="1" applyFont="1" applyFill="1" applyBorder="1" applyAlignment="1" applyProtection="1">
      <alignment horizontal="center" vertical="center" wrapText="1"/>
    </xf>
    <xf numFmtId="164" fontId="4" fillId="4" borderId="66"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164" fontId="4" fillId="4" borderId="3" xfId="0" applyNumberFormat="1" applyFont="1" applyFill="1" applyBorder="1" applyAlignment="1" applyProtection="1">
      <alignment horizontal="center" vertical="center"/>
    </xf>
    <xf numFmtId="171" fontId="51" fillId="4" borderId="1" xfId="0" applyNumberFormat="1" applyFont="1" applyFill="1" applyBorder="1" applyAlignment="1" applyProtection="1">
      <alignment horizontal="center" vertical="center" wrapText="1"/>
    </xf>
    <xf numFmtId="164" fontId="51" fillId="4" borderId="1" xfId="0" applyNumberFormat="1" applyFont="1" applyFill="1" applyBorder="1" applyAlignment="1" applyProtection="1">
      <alignment horizontal="center" vertical="center" wrapText="1"/>
    </xf>
    <xf numFmtId="164" fontId="4" fillId="4" borderId="1" xfId="0" applyNumberFormat="1" applyFont="1" applyFill="1" applyBorder="1" applyAlignment="1" applyProtection="1">
      <alignment horizontal="center" vertical="center"/>
    </xf>
    <xf numFmtId="164" fontId="51" fillId="4" borderId="75" xfId="0" applyNumberFormat="1" applyFont="1" applyFill="1" applyBorder="1" applyAlignment="1" applyProtection="1">
      <alignment horizontal="center" vertical="center"/>
    </xf>
    <xf numFmtId="164" fontId="51" fillId="4" borderId="1" xfId="0" applyNumberFormat="1" applyFont="1" applyFill="1" applyBorder="1" applyAlignment="1" applyProtection="1">
      <alignment horizontal="center" vertical="center"/>
    </xf>
    <xf numFmtId="164" fontId="4" fillId="4" borderId="80" xfId="0" applyNumberFormat="1" applyFont="1" applyFill="1" applyBorder="1" applyAlignment="1" applyProtection="1">
      <alignment horizontal="center" vertical="center" wrapText="1"/>
    </xf>
    <xf numFmtId="164" fontId="4" fillId="4" borderId="82" xfId="0" applyNumberFormat="1" applyFont="1" applyFill="1" applyBorder="1" applyAlignment="1" applyProtection="1">
      <alignment horizontal="center" vertical="center" wrapText="1"/>
    </xf>
    <xf numFmtId="164" fontId="4" fillId="4" borderId="77" xfId="0" applyNumberFormat="1" applyFont="1" applyFill="1" applyBorder="1" applyAlignment="1" applyProtection="1">
      <alignment horizontal="center" vertical="center" wrapText="1"/>
    </xf>
    <xf numFmtId="164" fontId="4" fillId="4" borderId="78" xfId="0" applyNumberFormat="1" applyFont="1" applyFill="1" applyBorder="1" applyAlignment="1" applyProtection="1">
      <alignment horizontal="center" vertical="center" wrapText="1"/>
    </xf>
    <xf numFmtId="2" fontId="4" fillId="4" borderId="78" xfId="0" applyNumberFormat="1" applyFont="1" applyFill="1" applyBorder="1" applyAlignment="1" applyProtection="1">
      <alignment horizontal="center" vertical="center" wrapText="1"/>
    </xf>
    <xf numFmtId="164" fontId="4" fillId="4" borderId="79" xfId="0" applyNumberFormat="1" applyFont="1" applyFill="1" applyBorder="1" applyAlignment="1" applyProtection="1">
      <alignment horizontal="center" vertical="center" wrapText="1"/>
    </xf>
    <xf numFmtId="2" fontId="4" fillId="4" borderId="80" xfId="0" applyNumberFormat="1" applyFont="1" applyFill="1" applyBorder="1" applyAlignment="1" applyProtection="1">
      <alignment horizontal="center" vertical="center" wrapText="1"/>
    </xf>
    <xf numFmtId="164" fontId="4" fillId="4" borderId="81" xfId="0" applyNumberFormat="1" applyFont="1" applyFill="1" applyBorder="1" applyAlignment="1" applyProtection="1">
      <alignment horizontal="center" vertical="center" wrapText="1"/>
    </xf>
    <xf numFmtId="164" fontId="2" fillId="2" borderId="83" xfId="0" applyNumberFormat="1" applyFont="1" applyFill="1" applyBorder="1" applyAlignment="1" applyProtection="1">
      <alignment vertical="center"/>
    </xf>
    <xf numFmtId="0" fontId="2" fillId="2" borderId="47" xfId="0" applyFont="1" applyFill="1" applyBorder="1" applyAlignment="1" applyProtection="1">
      <alignment horizontal="right" vertical="center"/>
    </xf>
    <xf numFmtId="164" fontId="2" fillId="2" borderId="53" xfId="0" applyNumberFormat="1" applyFont="1" applyFill="1" applyBorder="1" applyAlignment="1" applyProtection="1">
      <alignment vertical="center"/>
    </xf>
    <xf numFmtId="164" fontId="2" fillId="2" borderId="37" xfId="0" applyNumberFormat="1" applyFont="1" applyFill="1" applyBorder="1" applyAlignment="1" applyProtection="1">
      <alignment vertical="center"/>
    </xf>
    <xf numFmtId="0" fontId="2" fillId="2" borderId="30" xfId="0" applyFont="1" applyFill="1" applyBorder="1" applyAlignment="1" applyProtection="1">
      <alignment horizontal="right" vertical="center"/>
    </xf>
    <xf numFmtId="164" fontId="2" fillId="2" borderId="84" xfId="0" applyNumberFormat="1" applyFont="1" applyFill="1" applyBorder="1" applyAlignment="1" applyProtection="1">
      <alignment vertical="center"/>
    </xf>
    <xf numFmtId="0" fontId="51" fillId="10" borderId="32" xfId="0" applyFont="1" applyFill="1" applyBorder="1" applyAlignment="1" applyProtection="1">
      <alignment horizontal="center" vertical="center" wrapText="1"/>
    </xf>
    <xf numFmtId="0" fontId="51" fillId="10" borderId="14" xfId="0" applyFont="1" applyFill="1" applyBorder="1" applyAlignment="1" applyProtection="1">
      <alignment horizontal="center" vertical="center" wrapText="1"/>
    </xf>
    <xf numFmtId="0" fontId="51" fillId="10" borderId="33" xfId="0" applyFont="1" applyFill="1" applyBorder="1" applyAlignment="1" applyProtection="1">
      <alignment horizontal="center" vertical="center" wrapText="1"/>
    </xf>
    <xf numFmtId="0" fontId="16" fillId="11" borderId="15" xfId="0" applyFont="1" applyFill="1" applyBorder="1" applyAlignment="1" applyProtection="1">
      <alignment horizontal="center" vertical="center" wrapText="1"/>
    </xf>
    <xf numFmtId="0" fontId="16" fillId="10" borderId="32" xfId="0" applyFont="1" applyFill="1" applyBorder="1" applyAlignment="1" applyProtection="1">
      <alignment horizontal="center" vertical="center" wrapText="1"/>
    </xf>
    <xf numFmtId="0" fontId="16" fillId="10" borderId="28" xfId="0" applyFont="1" applyFill="1" applyBorder="1" applyAlignment="1" applyProtection="1">
      <alignment horizontal="center" vertical="center" wrapText="1"/>
    </xf>
    <xf numFmtId="0" fontId="16" fillId="10" borderId="14" xfId="0" applyFont="1" applyFill="1" applyBorder="1" applyAlignment="1" applyProtection="1">
      <alignment horizontal="center" vertical="center" wrapText="1"/>
    </xf>
    <xf numFmtId="0" fontId="16" fillId="10" borderId="33" xfId="0" applyFont="1" applyFill="1" applyBorder="1" applyAlignment="1" applyProtection="1">
      <alignment horizontal="center" vertical="center" wrapText="1"/>
    </xf>
    <xf numFmtId="0" fontId="71" fillId="12" borderId="1" xfId="0" applyFont="1" applyFill="1" applyBorder="1" applyAlignment="1" applyProtection="1">
      <alignment horizontal="center" vertical="center" wrapText="1"/>
    </xf>
    <xf numFmtId="9" fontId="71" fillId="12" borderId="1" xfId="1" applyFont="1" applyFill="1" applyBorder="1" applyAlignment="1" applyProtection="1">
      <alignment horizontal="center" vertical="center" wrapText="1"/>
    </xf>
    <xf numFmtId="49" fontId="16" fillId="12" borderId="15" xfId="0" applyNumberFormat="1" applyFont="1" applyFill="1" applyBorder="1" applyAlignment="1" applyProtection="1">
      <alignment horizontal="center" vertical="center" wrapText="1"/>
    </xf>
    <xf numFmtId="0" fontId="16" fillId="12" borderId="88" xfId="0" applyFont="1" applyFill="1" applyBorder="1" applyAlignment="1" applyProtection="1">
      <alignment horizontal="center" vertical="center" wrapText="1"/>
    </xf>
    <xf numFmtId="9" fontId="16" fillId="12" borderId="1" xfId="1" applyFont="1" applyFill="1" applyBorder="1" applyAlignment="1" applyProtection="1">
      <alignment horizontal="center" vertical="center" wrapText="1"/>
    </xf>
    <xf numFmtId="0" fontId="11" fillId="12" borderId="1" xfId="0" applyNumberFormat="1" applyFont="1" applyFill="1" applyBorder="1" applyAlignment="1" applyProtection="1">
      <alignment horizontal="center" vertical="center" wrapText="1"/>
    </xf>
    <xf numFmtId="164" fontId="7" fillId="4" borderId="1" xfId="0" applyNumberFormat="1" applyFont="1" applyFill="1" applyBorder="1" applyAlignment="1" applyProtection="1">
      <alignment horizontal="center" vertical="center" wrapText="1"/>
    </xf>
    <xf numFmtId="0" fontId="4" fillId="4" borderId="88" xfId="0" applyFont="1" applyFill="1" applyBorder="1" applyAlignment="1" applyProtection="1">
      <alignment horizontal="center" vertical="center" wrapText="1"/>
    </xf>
    <xf numFmtId="9" fontId="4" fillId="4" borderId="1" xfId="1" applyFont="1" applyFill="1" applyBorder="1" applyAlignment="1" applyProtection="1">
      <alignment horizontal="center" vertical="center" wrapText="1"/>
    </xf>
    <xf numFmtId="0" fontId="51" fillId="0" borderId="1" xfId="0" applyNumberFormat="1" applyFont="1" applyBorder="1" applyAlignment="1" applyProtection="1">
      <alignment horizontal="center" vertical="center" wrapText="1"/>
    </xf>
    <xf numFmtId="0" fontId="18" fillId="0" borderId="0" xfId="0" applyFont="1" applyAlignment="1" applyProtection="1">
      <alignment vertical="center"/>
    </xf>
    <xf numFmtId="0" fontId="2" fillId="2" borderId="30" xfId="0" applyFont="1" applyFill="1" applyBorder="1" applyAlignment="1" applyProtection="1">
      <alignment horizontal="right" vertical="center" wrapText="1"/>
    </xf>
    <xf numFmtId="164" fontId="2" fillId="2" borderId="30" xfId="0" applyNumberFormat="1" applyFont="1" applyFill="1" applyBorder="1" applyAlignment="1" applyProtection="1">
      <alignment vertical="center" wrapText="1"/>
    </xf>
    <xf numFmtId="44" fontId="2" fillId="2" borderId="31" xfId="0" applyNumberFormat="1" applyFont="1" applyFill="1" applyBorder="1" applyAlignment="1" applyProtection="1">
      <alignment vertical="center" wrapText="1"/>
    </xf>
    <xf numFmtId="44" fontId="2" fillId="2" borderId="53" xfId="0" applyNumberFormat="1" applyFont="1" applyFill="1" applyBorder="1" applyAlignment="1" applyProtection="1">
      <alignment vertical="center" wrapText="1"/>
    </xf>
    <xf numFmtId="164" fontId="2" fillId="2" borderId="31" xfId="0" applyNumberFormat="1" applyFont="1" applyFill="1" applyBorder="1" applyAlignment="1" applyProtection="1">
      <alignment vertical="center" wrapText="1"/>
    </xf>
    <xf numFmtId="0" fontId="0" fillId="0" borderId="0" xfId="0" applyAlignment="1" applyProtection="1">
      <alignment horizontal="center"/>
    </xf>
    <xf numFmtId="0" fontId="51" fillId="11" borderId="108" xfId="0" applyFont="1" applyFill="1" applyBorder="1" applyAlignment="1" applyProtection="1">
      <alignment horizontal="center" vertical="center" wrapText="1"/>
    </xf>
    <xf numFmtId="0" fontId="51" fillId="11" borderId="109" xfId="0" applyFont="1" applyFill="1" applyBorder="1" applyAlignment="1" applyProtection="1">
      <alignment horizontal="center" vertical="center" wrapText="1"/>
    </xf>
    <xf numFmtId="0" fontId="51" fillId="11" borderId="110" xfId="0" applyFont="1" applyFill="1" applyBorder="1" applyAlignment="1" applyProtection="1">
      <alignment horizontal="center" vertical="center" wrapText="1"/>
    </xf>
    <xf numFmtId="0" fontId="51" fillId="11" borderId="107" xfId="0" applyFont="1" applyFill="1" applyBorder="1" applyAlignment="1" applyProtection="1">
      <alignment horizontal="center" vertical="center" wrapText="1"/>
    </xf>
    <xf numFmtId="0" fontId="51" fillId="9" borderId="5" xfId="0" applyFont="1" applyFill="1" applyBorder="1" applyAlignment="1" applyProtection="1">
      <alignment horizontal="center" vertical="center" wrapText="1"/>
    </xf>
    <xf numFmtId="0" fontId="51" fillId="9" borderId="57" xfId="0" applyFont="1" applyFill="1" applyBorder="1" applyAlignment="1" applyProtection="1">
      <alignment horizontal="center" vertical="center" wrapText="1"/>
    </xf>
    <xf numFmtId="0" fontId="51" fillId="9" borderId="58" xfId="0" applyFont="1" applyFill="1" applyBorder="1" applyAlignment="1" applyProtection="1">
      <alignment horizontal="center" vertical="center" wrapText="1"/>
    </xf>
    <xf numFmtId="0" fontId="51" fillId="9" borderId="59" xfId="0" applyFont="1" applyFill="1" applyBorder="1" applyAlignment="1" applyProtection="1">
      <alignment horizontal="center" vertical="center" wrapText="1"/>
    </xf>
    <xf numFmtId="0" fontId="51" fillId="9" borderId="60" xfId="0" applyFont="1" applyFill="1" applyBorder="1" applyAlignment="1" applyProtection="1">
      <alignment horizontal="center" vertical="center" wrapText="1"/>
    </xf>
    <xf numFmtId="0" fontId="16" fillId="11" borderId="5" xfId="0" applyFont="1" applyFill="1" applyBorder="1" applyAlignment="1" applyProtection="1">
      <alignment horizontal="center" vertical="center" wrapText="1"/>
    </xf>
    <xf numFmtId="0" fontId="16" fillId="11" borderId="94" xfId="0" applyFont="1" applyFill="1" applyBorder="1" applyAlignment="1" applyProtection="1">
      <alignment horizontal="center" vertical="center" wrapText="1"/>
    </xf>
    <xf numFmtId="0" fontId="16" fillId="11" borderId="95" xfId="0" applyFont="1" applyFill="1" applyBorder="1" applyAlignment="1" applyProtection="1">
      <alignment horizontal="center" vertical="center" wrapText="1"/>
    </xf>
    <xf numFmtId="0" fontId="16" fillId="11" borderId="96" xfId="0" applyFont="1" applyFill="1" applyBorder="1" applyAlignment="1" applyProtection="1">
      <alignment horizontal="center" vertical="center" wrapText="1"/>
    </xf>
    <xf numFmtId="0" fontId="16" fillId="11" borderId="107" xfId="0" applyFont="1" applyFill="1" applyBorder="1" applyAlignment="1" applyProtection="1">
      <alignment horizontal="center" vertical="center" wrapText="1"/>
    </xf>
    <xf numFmtId="0" fontId="16" fillId="9" borderId="32" xfId="0" applyFont="1" applyFill="1" applyBorder="1" applyAlignment="1" applyProtection="1">
      <alignment horizontal="center" vertical="center" wrapText="1"/>
    </xf>
    <xf numFmtId="0" fontId="16" fillId="9" borderId="5" xfId="0" applyFont="1" applyFill="1" applyBorder="1" applyAlignment="1" applyProtection="1">
      <alignment horizontal="center" vertical="center" wrapText="1"/>
    </xf>
    <xf numFmtId="0" fontId="51" fillId="12" borderId="16" xfId="0" applyFont="1" applyFill="1" applyBorder="1" applyAlignment="1" applyProtection="1">
      <alignment horizontal="center" vertical="center"/>
    </xf>
    <xf numFmtId="9" fontId="4" fillId="12" borderId="1" xfId="0" applyNumberFormat="1" applyFont="1" applyFill="1" applyBorder="1" applyAlignment="1" applyProtection="1">
      <alignment horizontal="center" vertical="center" wrapText="1"/>
    </xf>
    <xf numFmtId="2" fontId="4" fillId="12" borderId="1" xfId="0" applyNumberFormat="1" applyFont="1" applyFill="1" applyBorder="1" applyAlignment="1" applyProtection="1">
      <alignment horizontal="center" vertical="center" wrapText="1"/>
    </xf>
    <xf numFmtId="164" fontId="4" fillId="12" borderId="63" xfId="0" applyNumberFormat="1" applyFont="1" applyFill="1" applyBorder="1" applyAlignment="1" applyProtection="1">
      <alignment horizontal="center" vertical="center"/>
    </xf>
    <xf numFmtId="164" fontId="4" fillId="12" borderId="1" xfId="0" applyNumberFormat="1" applyFont="1" applyFill="1" applyBorder="1" applyAlignment="1" applyProtection="1">
      <alignment horizontal="center" vertical="center" wrapText="1"/>
    </xf>
    <xf numFmtId="164" fontId="4" fillId="12" borderId="64" xfId="0" applyNumberFormat="1" applyFont="1" applyFill="1" applyBorder="1" applyAlignment="1" applyProtection="1">
      <alignment horizontal="center" vertical="center" wrapText="1"/>
    </xf>
    <xf numFmtId="164" fontId="4" fillId="12" borderId="65" xfId="0" applyNumberFormat="1" applyFont="1" applyFill="1" applyBorder="1" applyAlignment="1" applyProtection="1">
      <alignment horizontal="center" vertical="center" wrapText="1"/>
    </xf>
    <xf numFmtId="164" fontId="4" fillId="12" borderId="1" xfId="0" applyNumberFormat="1" applyFont="1" applyFill="1" applyBorder="1" applyAlignment="1" applyProtection="1">
      <alignment horizontal="center" vertical="center"/>
    </xf>
    <xf numFmtId="2" fontId="4" fillId="12" borderId="1" xfId="0" applyNumberFormat="1" applyFont="1" applyFill="1" applyBorder="1" applyAlignment="1" applyProtection="1">
      <alignment horizontal="center" vertical="center"/>
    </xf>
    <xf numFmtId="164" fontId="51" fillId="12" borderId="1" xfId="0" applyNumberFormat="1" applyFont="1" applyFill="1" applyBorder="1" applyAlignment="1" applyProtection="1">
      <alignment horizontal="center" vertical="center"/>
    </xf>
    <xf numFmtId="164" fontId="51" fillId="12" borderId="68" xfId="0" applyNumberFormat="1" applyFont="1" applyFill="1" applyBorder="1" applyAlignment="1" applyProtection="1">
      <alignment horizontal="center" vertical="center"/>
    </xf>
    <xf numFmtId="0" fontId="4" fillId="12" borderId="69" xfId="105" applyFont="1" applyFill="1" applyBorder="1" applyAlignment="1" applyProtection="1">
      <alignment horizontal="center" vertical="center" wrapText="1"/>
    </xf>
    <xf numFmtId="0" fontId="4" fillId="12" borderId="111" xfId="0" applyFont="1" applyFill="1" applyBorder="1" applyAlignment="1" applyProtection="1">
      <alignment horizontal="center" vertical="center" wrapText="1"/>
    </xf>
    <xf numFmtId="9" fontId="4" fillId="12" borderId="98" xfId="0" applyNumberFormat="1" applyFont="1" applyFill="1" applyBorder="1" applyAlignment="1" applyProtection="1">
      <alignment horizontal="center" vertical="center" wrapText="1"/>
    </xf>
    <xf numFmtId="0" fontId="4" fillId="12" borderId="99" xfId="0" applyFont="1" applyFill="1" applyBorder="1" applyAlignment="1" applyProtection="1">
      <alignment horizontal="center" vertical="center" wrapText="1"/>
    </xf>
    <xf numFmtId="1" fontId="4" fillId="12" borderId="2" xfId="0" applyNumberFormat="1" applyFont="1" applyFill="1" applyBorder="1" applyAlignment="1" applyProtection="1">
      <alignment horizontal="center" vertical="center" wrapText="1"/>
    </xf>
    <xf numFmtId="164" fontId="4" fillId="12" borderId="63" xfId="0" applyNumberFormat="1" applyFont="1" applyFill="1" applyBorder="1" applyAlignment="1" applyProtection="1">
      <alignment horizontal="center" vertical="center" wrapText="1"/>
    </xf>
    <xf numFmtId="164" fontId="4" fillId="12" borderId="2" xfId="0" applyNumberFormat="1" applyFont="1" applyFill="1" applyBorder="1" applyAlignment="1" applyProtection="1">
      <alignment horizontal="center" vertical="center" wrapText="1"/>
    </xf>
    <xf numFmtId="164" fontId="4" fillId="12" borderId="66" xfId="0" applyNumberFormat="1" applyFont="1" applyFill="1" applyBorder="1" applyAlignment="1" applyProtection="1">
      <alignment horizontal="center" vertical="center" wrapText="1"/>
    </xf>
    <xf numFmtId="0" fontId="4" fillId="12" borderId="3"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xf>
    <xf numFmtId="164" fontId="51" fillId="12" borderId="1" xfId="0" applyNumberFormat="1" applyFont="1" applyFill="1" applyBorder="1" applyAlignment="1" applyProtection="1">
      <alignment horizontal="center" vertical="center" wrapText="1"/>
    </xf>
    <xf numFmtId="164" fontId="4" fillId="12" borderId="1" xfId="105" applyNumberFormat="1" applyFont="1" applyFill="1" applyBorder="1" applyAlignment="1" applyProtection="1">
      <alignment horizontal="center" vertical="center" wrapText="1"/>
    </xf>
    <xf numFmtId="164" fontId="4" fillId="12" borderId="15" xfId="0" applyNumberFormat="1" applyFont="1" applyFill="1" applyBorder="1" applyAlignment="1" applyProtection="1">
      <alignment horizontal="center" vertical="center"/>
    </xf>
    <xf numFmtId="0" fontId="0" fillId="8" borderId="16" xfId="0" applyFill="1" applyBorder="1" applyAlignment="1" applyProtection="1">
      <alignment horizontal="center" vertical="center"/>
    </xf>
    <xf numFmtId="164" fontId="0" fillId="4" borderId="66" xfId="0" applyNumberFormat="1" applyFill="1" applyBorder="1" applyAlignment="1" applyProtection="1">
      <alignment horizontal="center" vertical="center"/>
    </xf>
    <xf numFmtId="164" fontId="51" fillId="4" borderId="67" xfId="0" applyNumberFormat="1" applyFont="1" applyFill="1" applyBorder="1" applyAlignment="1" applyProtection="1">
      <alignment horizontal="center" vertical="center"/>
    </xf>
    <xf numFmtId="164" fontId="2" fillId="4" borderId="68" xfId="0" applyNumberFormat="1" applyFont="1" applyFill="1" applyBorder="1" applyAlignment="1" applyProtection="1">
      <alignment horizontal="center" vertical="center"/>
    </xf>
    <xf numFmtId="0" fontId="4" fillId="4" borderId="111" xfId="0" applyFont="1" applyFill="1" applyBorder="1" applyAlignment="1" applyProtection="1">
      <alignment horizontal="center" vertical="center" wrapText="1"/>
    </xf>
    <xf numFmtId="9" fontId="4" fillId="4" borderId="100" xfId="0" applyNumberFormat="1" applyFont="1" applyFill="1" applyBorder="1" applyAlignment="1" applyProtection="1">
      <alignment horizontal="center" vertical="center" wrapText="1"/>
    </xf>
    <xf numFmtId="0" fontId="4" fillId="4" borderId="99" xfId="0" applyFont="1" applyFill="1" applyBorder="1" applyAlignment="1" applyProtection="1">
      <alignment horizontal="center" vertical="center" wrapText="1"/>
    </xf>
    <xf numFmtId="1" fontId="4" fillId="4" borderId="2"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164" fontId="4" fillId="6" borderId="1" xfId="105" applyNumberFormat="1" applyFont="1" applyFill="1" applyBorder="1" applyAlignment="1" applyProtection="1">
      <alignment horizontal="center" vertical="center" wrapText="1"/>
    </xf>
    <xf numFmtId="9" fontId="4" fillId="4" borderId="101" xfId="0" applyNumberFormat="1" applyFont="1" applyFill="1" applyBorder="1" applyAlignment="1" applyProtection="1">
      <alignment horizontal="center" vertical="center" wrapText="1"/>
    </xf>
    <xf numFmtId="44" fontId="2" fillId="2" borderId="31" xfId="0" applyNumberFormat="1" applyFont="1" applyFill="1" applyBorder="1" applyAlignment="1" applyProtection="1">
      <alignment vertical="center"/>
    </xf>
    <xf numFmtId="44" fontId="2" fillId="2" borderId="112" xfId="0" applyNumberFormat="1" applyFont="1" applyFill="1" applyBorder="1" applyAlignment="1" applyProtection="1">
      <alignment vertical="center"/>
    </xf>
    <xf numFmtId="0" fontId="2" fillId="2" borderId="4" xfId="0" applyFont="1" applyFill="1" applyBorder="1" applyAlignment="1" applyProtection="1">
      <alignment vertical="center"/>
    </xf>
    <xf numFmtId="164" fontId="2" fillId="2" borderId="30" xfId="0" applyNumberFormat="1" applyFont="1" applyFill="1" applyBorder="1" applyAlignment="1" applyProtection="1">
      <alignment vertical="center"/>
    </xf>
    <xf numFmtId="164" fontId="2" fillId="2" borderId="31" xfId="0" applyNumberFormat="1" applyFont="1" applyFill="1" applyBorder="1" applyAlignment="1" applyProtection="1">
      <alignment vertical="center"/>
    </xf>
    <xf numFmtId="0" fontId="0" fillId="0" borderId="0" xfId="0" applyAlignment="1" applyProtection="1">
      <alignment vertical="center" wrapText="1"/>
    </xf>
    <xf numFmtId="0" fontId="4" fillId="0" borderId="0" xfId="0" applyFont="1" applyAlignment="1" applyProtection="1">
      <alignment vertical="center" wrapText="1"/>
    </xf>
    <xf numFmtId="0" fontId="0" fillId="12" borderId="1" xfId="0" applyFill="1" applyBorder="1" applyAlignment="1" applyProtection="1">
      <alignment horizontal="center" vertical="center" wrapText="1"/>
    </xf>
    <xf numFmtId="10" fontId="0" fillId="12" borderId="1" xfId="0" applyNumberFormat="1" applyFill="1" applyBorder="1" applyAlignment="1" applyProtection="1">
      <alignment horizontal="center" vertical="center" wrapText="1"/>
    </xf>
    <xf numFmtId="164" fontId="0" fillId="12" borderId="1" xfId="0" applyNumberFormat="1" applyFill="1" applyBorder="1" applyAlignment="1" applyProtection="1">
      <alignment horizontal="center" vertical="center" wrapText="1"/>
    </xf>
    <xf numFmtId="164" fontId="2" fillId="12" borderId="1" xfId="0" applyNumberFormat="1" applyFont="1" applyFill="1" applyBorder="1" applyAlignment="1" applyProtection="1">
      <alignment horizontal="center" vertical="center" wrapText="1"/>
    </xf>
    <xf numFmtId="0" fontId="2" fillId="12" borderId="1" xfId="0" applyFont="1" applyFill="1" applyBorder="1" applyAlignment="1" applyProtection="1">
      <alignment horizontal="center" vertical="center" wrapText="1"/>
    </xf>
    <xf numFmtId="164" fontId="0" fillId="12" borderId="1" xfId="0" applyNumberFormat="1" applyFill="1" applyBorder="1" applyAlignment="1" applyProtection="1">
      <alignment horizontal="center" vertical="center"/>
    </xf>
    <xf numFmtId="0" fontId="0" fillId="8"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4" borderId="1" xfId="0" applyFill="1" applyBorder="1" applyAlignment="1" applyProtection="1">
      <alignment horizontal="center" vertical="center" wrapText="1"/>
    </xf>
    <xf numFmtId="10" fontId="0" fillId="4" borderId="1" xfId="0" applyNumberFormat="1" applyFill="1" applyBorder="1" applyAlignment="1" applyProtection="1">
      <alignment horizontal="center" vertical="center" wrapText="1"/>
    </xf>
    <xf numFmtId="164" fontId="0" fillId="4" borderId="1" xfId="0" applyNumberFormat="1" applyFill="1" applyBorder="1" applyAlignment="1" applyProtection="1">
      <alignment horizontal="center" vertical="center" wrapText="1"/>
    </xf>
    <xf numFmtId="164" fontId="2" fillId="4" borderId="1" xfId="0" applyNumberFormat="1"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164" fontId="0" fillId="4" borderId="1" xfId="0" applyNumberFormat="1" applyFill="1" applyBorder="1" applyAlignment="1" applyProtection="1">
      <alignment horizontal="center" vertical="center"/>
    </xf>
    <xf numFmtId="0" fontId="2" fillId="2" borderId="2" xfId="0" applyFont="1" applyFill="1" applyBorder="1" applyAlignment="1" applyProtection="1">
      <alignment vertical="center" wrapText="1"/>
    </xf>
    <xf numFmtId="0" fontId="2" fillId="2" borderId="9" xfId="0" applyFont="1" applyFill="1" applyBorder="1" applyAlignment="1" applyProtection="1">
      <alignment vertical="center" wrapText="1"/>
    </xf>
    <xf numFmtId="0" fontId="2" fillId="2" borderId="1" xfId="0" applyFont="1" applyFill="1" applyBorder="1" applyAlignment="1" applyProtection="1">
      <alignment horizontal="right" vertical="center" wrapText="1"/>
    </xf>
    <xf numFmtId="164" fontId="2" fillId="2" borderId="1" xfId="0" applyNumberFormat="1" applyFont="1" applyFill="1" applyBorder="1" applyAlignment="1" applyProtection="1">
      <alignment vertical="center" wrapText="1"/>
    </xf>
    <xf numFmtId="0" fontId="2" fillId="2" borderId="9" xfId="0" applyFont="1" applyFill="1" applyBorder="1" applyAlignment="1" applyProtection="1">
      <alignment horizontal="right" vertical="center" wrapText="1"/>
    </xf>
    <xf numFmtId="0" fontId="0" fillId="2" borderId="2" xfId="0" applyFill="1" applyBorder="1" applyAlignment="1" applyProtection="1">
      <alignment vertical="center" wrapText="1"/>
    </xf>
    <xf numFmtId="0" fontId="51" fillId="12" borderId="30" xfId="0" applyFont="1" applyFill="1" applyBorder="1" applyAlignment="1" applyProtection="1">
      <alignment horizontal="center" vertical="center"/>
    </xf>
    <xf numFmtId="0" fontId="16" fillId="12" borderId="30" xfId="0" applyFont="1" applyFill="1" applyBorder="1" applyAlignment="1" applyProtection="1">
      <alignment horizontal="center" vertical="center" wrapText="1"/>
    </xf>
    <xf numFmtId="49" fontId="4" fillId="12" borderId="30" xfId="0" applyNumberFormat="1" applyFont="1" applyFill="1" applyBorder="1" applyAlignment="1" applyProtection="1">
      <alignment horizontal="center" vertical="center" wrapText="1"/>
    </xf>
    <xf numFmtId="49" fontId="16" fillId="12" borderId="30" xfId="105" applyNumberFormat="1" applyFont="1" applyFill="1" applyBorder="1" applyAlignment="1" applyProtection="1">
      <alignment horizontal="center" vertical="center" wrapText="1"/>
    </xf>
    <xf numFmtId="9" fontId="16" fillId="12" borderId="30" xfId="105" applyNumberFormat="1" applyFont="1" applyFill="1" applyBorder="1" applyAlignment="1" applyProtection="1">
      <alignment horizontal="center" vertical="center" wrapText="1"/>
    </xf>
    <xf numFmtId="0" fontId="16" fillId="12" borderId="30" xfId="105" applyFont="1" applyFill="1" applyBorder="1" applyAlignment="1" applyProtection="1">
      <alignment horizontal="center" vertical="center" wrapText="1"/>
    </xf>
    <xf numFmtId="1" fontId="16" fillId="12" borderId="30" xfId="105" applyNumberFormat="1" applyFont="1" applyFill="1" applyBorder="1" applyAlignment="1" applyProtection="1">
      <alignment horizontal="center" vertical="center" wrapText="1"/>
    </xf>
    <xf numFmtId="164" fontId="16" fillId="12" borderId="30" xfId="105" applyNumberFormat="1" applyFont="1" applyFill="1" applyBorder="1" applyAlignment="1" applyProtection="1">
      <alignment horizontal="center" vertical="center" wrapText="1"/>
    </xf>
    <xf numFmtId="164" fontId="50" fillId="12" borderId="30" xfId="0" applyNumberFormat="1" applyFont="1" applyFill="1" applyBorder="1" applyAlignment="1" applyProtection="1">
      <alignment horizontal="right" vertical="center" wrapText="1"/>
    </xf>
    <xf numFmtId="0" fontId="57" fillId="12" borderId="30" xfId="0" applyFont="1" applyFill="1" applyBorder="1" applyAlignment="1" applyProtection="1">
      <alignment horizontal="center" vertical="center" wrapText="1"/>
    </xf>
    <xf numFmtId="0" fontId="57" fillId="12" borderId="30" xfId="0" quotePrefix="1" applyFont="1" applyFill="1" applyBorder="1" applyAlignment="1" applyProtection="1">
      <alignment horizontal="center" vertical="center" wrapText="1"/>
    </xf>
    <xf numFmtId="0" fontId="4" fillId="8" borderId="14" xfId="0" applyFont="1" applyFill="1" applyBorder="1" applyAlignment="1" applyProtection="1">
      <alignment horizontal="center" vertical="center"/>
    </xf>
    <xf numFmtId="0" fontId="4" fillId="0" borderId="14" xfId="0" applyFont="1" applyBorder="1" applyAlignment="1" applyProtection="1">
      <alignment horizontal="center" vertical="center" wrapText="1"/>
    </xf>
    <xf numFmtId="164" fontId="16" fillId="4" borderId="14" xfId="101" applyNumberFormat="1" applyFont="1" applyFill="1" applyBorder="1" applyAlignment="1" applyProtection="1">
      <alignment horizontal="right" vertical="center" wrapText="1"/>
    </xf>
    <xf numFmtId="0" fontId="4" fillId="4" borderId="14" xfId="0" applyFont="1" applyFill="1" applyBorder="1" applyAlignment="1" applyProtection="1">
      <alignment horizontal="center" vertical="center" wrapText="1"/>
    </xf>
    <xf numFmtId="10" fontId="4" fillId="4" borderId="14" xfId="0" applyNumberFormat="1" applyFont="1" applyFill="1" applyBorder="1" applyAlignment="1" applyProtection="1">
      <alignment horizontal="center" vertical="center" wrapText="1"/>
    </xf>
    <xf numFmtId="1" fontId="4" fillId="4" borderId="14" xfId="0" applyNumberFormat="1" applyFont="1" applyFill="1" applyBorder="1" applyAlignment="1" applyProtection="1">
      <alignment horizontal="center" vertical="center" wrapText="1"/>
    </xf>
    <xf numFmtId="14" fontId="4" fillId="4" borderId="14" xfId="0" applyNumberFormat="1" applyFont="1" applyFill="1" applyBorder="1" applyAlignment="1" applyProtection="1">
      <alignment horizontal="center" vertical="center" wrapText="1"/>
    </xf>
    <xf numFmtId="164" fontId="4"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0" fontId="4" fillId="0" borderId="14" xfId="0" applyFont="1" applyBorder="1" applyProtection="1"/>
    <xf numFmtId="0" fontId="51" fillId="4" borderId="14"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xf>
    <xf numFmtId="1" fontId="4" fillId="4" borderId="1" xfId="0" applyNumberFormat="1" applyFont="1" applyFill="1" applyBorder="1" applyAlignment="1" applyProtection="1">
      <alignment horizontal="center" vertical="center" wrapText="1"/>
    </xf>
    <xf numFmtId="14" fontId="4" fillId="4" borderId="1" xfId="0" applyNumberFormat="1" applyFont="1" applyFill="1" applyBorder="1" applyAlignment="1" applyProtection="1">
      <alignment horizontal="center" vertical="center" wrapText="1"/>
    </xf>
    <xf numFmtId="164" fontId="11" fillId="4" borderId="1" xfId="0" applyNumberFormat="1" applyFont="1" applyFill="1" applyBorder="1" applyAlignment="1" applyProtection="1">
      <alignment horizontal="center" vertical="center" wrapText="1"/>
    </xf>
    <xf numFmtId="0" fontId="4" fillId="0" borderId="1" xfId="0" applyFont="1" applyBorder="1" applyProtection="1"/>
    <xf numFmtId="164" fontId="2" fillId="2" borderId="25" xfId="0" applyNumberFormat="1" applyFont="1" applyFill="1" applyBorder="1" applyAlignment="1" applyProtection="1">
      <alignment vertical="center"/>
    </xf>
    <xf numFmtId="0" fontId="2" fillId="2" borderId="25" xfId="0" applyFont="1" applyFill="1" applyBorder="1" applyAlignment="1" applyProtection="1">
      <alignment vertical="center"/>
    </xf>
    <xf numFmtId="0" fontId="2" fillId="2" borderId="25" xfId="0" applyFont="1" applyFill="1" applyBorder="1" applyAlignment="1" applyProtection="1">
      <alignment horizontal="right" vertical="center"/>
    </xf>
    <xf numFmtId="0" fontId="16" fillId="9" borderId="28" xfId="0" applyFont="1" applyFill="1" applyBorder="1" applyAlignment="1" applyProtection="1">
      <alignment horizontal="center" vertical="center" wrapText="1"/>
    </xf>
    <xf numFmtId="0" fontId="16" fillId="12" borderId="47" xfId="105"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51" fillId="11" borderId="52" xfId="0" applyFont="1" applyFill="1" applyBorder="1" applyAlignment="1" applyProtection="1">
      <alignment horizontal="center" vertical="center" wrapText="1"/>
    </xf>
    <xf numFmtId="0" fontId="16" fillId="12" borderId="31" xfId="0" applyFont="1" applyFill="1" applyBorder="1" applyAlignment="1" applyProtection="1">
      <alignment horizontal="center" vertical="center" wrapText="1"/>
    </xf>
    <xf numFmtId="0" fontId="4" fillId="0" borderId="33"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2" borderId="107" xfId="0" applyFont="1" applyFill="1" applyBorder="1" applyAlignment="1" applyProtection="1">
      <alignment vertical="center"/>
    </xf>
    <xf numFmtId="0" fontId="0" fillId="12" borderId="3"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0" fontId="16" fillId="12" borderId="15" xfId="0" applyFont="1" applyFill="1" applyBorder="1" applyAlignment="1" applyProtection="1">
      <alignment horizontal="center" vertical="center" wrapText="1"/>
    </xf>
    <xf numFmtId="0" fontId="0" fillId="0" borderId="15" xfId="0" applyBorder="1" applyAlignment="1" applyProtection="1">
      <alignment horizontal="center" vertical="center" wrapText="1"/>
      <protection locked="0"/>
    </xf>
    <xf numFmtId="0" fontId="0" fillId="2" borderId="15" xfId="0" applyFill="1" applyBorder="1" applyAlignment="1" applyProtection="1">
      <alignment vertical="center" wrapText="1"/>
    </xf>
    <xf numFmtId="0" fontId="17" fillId="0" borderId="0" xfId="0" applyFont="1" applyAlignment="1" applyProtection="1">
      <alignment vertical="center" wrapText="1"/>
    </xf>
    <xf numFmtId="0" fontId="60" fillId="0" borderId="0" xfId="0" applyFont="1" applyAlignment="1" applyProtection="1">
      <alignment vertical="center" wrapText="1"/>
    </xf>
    <xf numFmtId="0" fontId="51" fillId="11" borderId="16" xfId="0" applyFont="1" applyFill="1" applyBorder="1" applyAlignment="1" applyProtection="1">
      <alignment horizontal="center" vertical="center" wrapText="1"/>
    </xf>
    <xf numFmtId="0" fontId="51" fillId="11" borderId="15" xfId="0" applyFont="1" applyFill="1" applyBorder="1" applyAlignment="1" applyProtection="1">
      <alignment horizontal="center" vertical="center" wrapText="1"/>
    </xf>
    <xf numFmtId="0" fontId="51" fillId="9" borderId="16" xfId="0" applyFont="1" applyFill="1" applyBorder="1" applyAlignment="1" applyProtection="1">
      <alignment horizontal="center" vertical="center" wrapText="1"/>
    </xf>
    <xf numFmtId="0" fontId="51" fillId="9" borderId="3"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wrapText="1"/>
    </xf>
    <xf numFmtId="0" fontId="16" fillId="11" borderId="16" xfId="0" applyFont="1" applyFill="1" applyBorder="1" applyAlignment="1" applyProtection="1">
      <alignment horizontal="center" vertical="center" wrapText="1"/>
    </xf>
    <xf numFmtId="164" fontId="4" fillId="12" borderId="1" xfId="101" applyNumberFormat="1" applyFont="1" applyFill="1" applyBorder="1" applyAlignment="1" applyProtection="1">
      <alignment horizontal="center" vertical="center" wrapText="1"/>
    </xf>
    <xf numFmtId="0" fontId="4" fillId="12" borderId="15" xfId="0" applyFont="1" applyFill="1" applyBorder="1" applyAlignment="1" applyProtection="1">
      <alignment horizontal="center" vertical="center" wrapText="1"/>
    </xf>
    <xf numFmtId="164" fontId="4" fillId="12" borderId="3" xfId="0" applyNumberFormat="1" applyFont="1" applyFill="1" applyBorder="1" applyAlignment="1" applyProtection="1">
      <alignment horizontal="center" vertical="center" wrapText="1"/>
    </xf>
    <xf numFmtId="0" fontId="4" fillId="12" borderId="16" xfId="0" applyFont="1" applyFill="1" applyBorder="1" applyAlignment="1" applyProtection="1">
      <alignment horizontal="left" vertical="center" wrapText="1"/>
    </xf>
    <xf numFmtId="0" fontId="4" fillId="12" borderId="1" xfId="0" applyFont="1" applyFill="1" applyBorder="1" applyAlignment="1" applyProtection="1">
      <alignment horizontal="left" vertical="center" wrapText="1"/>
    </xf>
    <xf numFmtId="164" fontId="4" fillId="4" borderId="1" xfId="101" applyNumberFormat="1" applyFont="1" applyFill="1" applyBorder="1" applyAlignment="1" applyProtection="1">
      <alignment horizontal="center" vertical="center" wrapText="1"/>
    </xf>
    <xf numFmtId="164" fontId="4" fillId="4" borderId="11" xfId="101" applyNumberFormat="1" applyFont="1" applyFill="1" applyBorder="1" applyAlignment="1" applyProtection="1">
      <alignment horizontal="center" vertical="center" wrapText="1"/>
    </xf>
    <xf numFmtId="0" fontId="4" fillId="8" borderId="3" xfId="0" applyFont="1" applyFill="1" applyBorder="1" applyAlignment="1" applyProtection="1">
      <alignment horizontal="left" vertical="center" wrapText="1"/>
    </xf>
    <xf numFmtId="2" fontId="4" fillId="4" borderId="11" xfId="0" applyNumberFormat="1" applyFont="1" applyFill="1" applyBorder="1" applyAlignment="1" applyProtection="1">
      <alignment horizontal="center" vertical="center" wrapText="1"/>
    </xf>
    <xf numFmtId="0" fontId="51" fillId="4" borderId="11" xfId="0" applyFont="1" applyFill="1" applyBorder="1" applyAlignment="1" applyProtection="1">
      <alignment vertical="center" wrapText="1"/>
    </xf>
    <xf numFmtId="164" fontId="4" fillId="4" borderId="11" xfId="0" applyNumberFormat="1" applyFont="1" applyFill="1" applyBorder="1" applyAlignment="1" applyProtection="1">
      <alignment vertical="center"/>
    </xf>
    <xf numFmtId="0" fontId="4" fillId="12" borderId="29" xfId="0" applyFont="1" applyFill="1" applyBorder="1" applyAlignment="1" applyProtection="1">
      <alignment horizontal="left" vertical="center" wrapText="1"/>
    </xf>
    <xf numFmtId="0" fontId="4" fillId="12" borderId="30" xfId="0" applyFont="1" applyFill="1" applyBorder="1" applyAlignment="1" applyProtection="1">
      <alignment horizontal="left" vertical="center" wrapText="1"/>
    </xf>
    <xf numFmtId="164" fontId="4" fillId="4" borderId="30" xfId="101" applyNumberFormat="1" applyFont="1" applyFill="1" applyBorder="1" applyAlignment="1" applyProtection="1">
      <alignment horizontal="center" vertical="center" wrapText="1"/>
    </xf>
    <xf numFmtId="0" fontId="4" fillId="8" borderId="17" xfId="0" applyFont="1" applyFill="1" applyBorder="1" applyAlignment="1" applyProtection="1">
      <alignment horizontal="center" vertical="center" wrapText="1"/>
    </xf>
    <xf numFmtId="0" fontId="4" fillId="8" borderId="54" xfId="0" applyFont="1" applyFill="1" applyBorder="1" applyAlignment="1" applyProtection="1">
      <alignment horizontal="left" vertical="center" wrapText="1"/>
    </xf>
    <xf numFmtId="0" fontId="4" fillId="0" borderId="11" xfId="0" applyFont="1" applyBorder="1" applyAlignment="1" applyProtection="1">
      <alignment horizontal="center" vertical="center" wrapText="1"/>
    </xf>
    <xf numFmtId="164" fontId="2" fillId="2" borderId="14" xfId="0" applyNumberFormat="1" applyFont="1" applyFill="1" applyBorder="1" applyAlignment="1" applyProtection="1">
      <alignment horizontal="center" vertical="center"/>
    </xf>
    <xf numFmtId="164" fontId="2" fillId="2" borderId="1" xfId="0" applyNumberFormat="1" applyFont="1" applyFill="1" applyBorder="1" applyAlignment="1" applyProtection="1">
      <alignment horizontal="center" vertical="center"/>
    </xf>
    <xf numFmtId="0" fontId="4" fillId="6" borderId="11" xfId="101" applyNumberFormat="1" applyFont="1" applyFill="1" applyBorder="1" applyAlignment="1" applyProtection="1">
      <alignment horizontal="center" vertical="center" wrapText="1"/>
      <protection locked="0"/>
    </xf>
    <xf numFmtId="0" fontId="4" fillId="6" borderId="30" xfId="101" applyNumberFormat="1" applyFont="1" applyFill="1" applyBorder="1" applyAlignment="1" applyProtection="1">
      <alignment horizontal="center" vertical="center" wrapText="1"/>
      <protection locked="0"/>
    </xf>
    <xf numFmtId="2" fontId="4" fillId="0" borderId="18" xfId="0" applyNumberFormat="1" applyFont="1" applyBorder="1" applyAlignment="1" applyProtection="1">
      <alignment horizontal="center" vertical="center" wrapText="1"/>
      <protection locked="0"/>
    </xf>
    <xf numFmtId="2" fontId="4" fillId="0" borderId="31" xfId="0" applyNumberFormat="1" applyFont="1" applyBorder="1" applyAlignment="1" applyProtection="1">
      <alignment horizontal="center" vertical="center" wrapText="1"/>
      <protection locked="0"/>
    </xf>
    <xf numFmtId="0" fontId="51" fillId="9" borderId="15" xfId="0" applyFont="1" applyFill="1" applyBorder="1" applyAlignment="1" applyProtection="1">
      <alignment horizontal="center" vertical="center" wrapText="1"/>
    </xf>
    <xf numFmtId="1" fontId="4" fillId="12" borderId="1" xfId="101" applyNumberFormat="1" applyFont="1" applyFill="1" applyBorder="1" applyAlignment="1" applyProtection="1">
      <alignment horizontal="center" vertical="center" wrapText="1"/>
    </xf>
    <xf numFmtId="2" fontId="4" fillId="12" borderId="26" xfId="0" applyNumberFormat="1" applyFont="1" applyFill="1" applyBorder="1" applyAlignment="1" applyProtection="1">
      <alignment horizontal="center" vertical="center" wrapText="1"/>
    </xf>
    <xf numFmtId="164" fontId="0" fillId="12" borderId="1" xfId="101" applyNumberFormat="1" applyFont="1" applyFill="1" applyBorder="1" applyAlignment="1" applyProtection="1">
      <alignment horizontal="center" vertical="center" wrapText="1"/>
    </xf>
    <xf numFmtId="0" fontId="4" fillId="12" borderId="11" xfId="0" applyFont="1" applyFill="1" applyBorder="1" applyAlignment="1" applyProtection="1">
      <alignment horizontal="center" vertical="center" wrapText="1"/>
    </xf>
    <xf numFmtId="0" fontId="4" fillId="12" borderId="14" xfId="0" applyFont="1" applyFill="1" applyBorder="1" applyAlignment="1" applyProtection="1">
      <alignment horizontal="center" vertical="center" wrapText="1"/>
    </xf>
    <xf numFmtId="0" fontId="2" fillId="12" borderId="11" xfId="0" applyFont="1" applyFill="1" applyBorder="1" applyAlignment="1" applyProtection="1">
      <alignment horizontal="center" vertical="center" wrapText="1"/>
    </xf>
    <xf numFmtId="164" fontId="0" fillId="12" borderId="18" xfId="0" applyNumberFormat="1" applyFill="1" applyBorder="1" applyAlignment="1" applyProtection="1">
      <alignment vertical="center"/>
    </xf>
    <xf numFmtId="164" fontId="0" fillId="4" borderId="1" xfId="101" applyNumberFormat="1"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164" fontId="0" fillId="4" borderId="18" xfId="0" applyNumberFormat="1" applyFill="1" applyBorder="1" applyAlignment="1" applyProtection="1">
      <alignment vertical="center"/>
    </xf>
    <xf numFmtId="0" fontId="4" fillId="12" borderId="17" xfId="0" applyFont="1" applyFill="1" applyBorder="1" applyAlignment="1" applyProtection="1">
      <alignment horizontal="left" vertical="center" wrapText="1"/>
    </xf>
    <xf numFmtId="164" fontId="0" fillId="4" borderId="11" xfId="101" applyNumberFormat="1"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51" fillId="12" borderId="29" xfId="0" applyFont="1" applyFill="1" applyBorder="1" applyAlignment="1" applyProtection="1">
      <alignment horizontal="center" vertical="center" wrapText="1"/>
    </xf>
    <xf numFmtId="164" fontId="4" fillId="12" borderId="30" xfId="0" applyNumberFormat="1" applyFont="1" applyFill="1" applyBorder="1" applyAlignment="1" applyProtection="1">
      <alignment horizontal="center" vertical="center" wrapText="1"/>
    </xf>
    <xf numFmtId="164" fontId="51" fillId="12" borderId="30" xfId="0" applyNumberFormat="1" applyFont="1" applyFill="1" applyBorder="1" applyAlignment="1" applyProtection="1">
      <alignment horizontal="right" vertical="center" wrapText="1"/>
    </xf>
    <xf numFmtId="164" fontId="2" fillId="12" borderId="30" xfId="0" applyNumberFormat="1" applyFont="1" applyFill="1" applyBorder="1" applyAlignment="1" applyProtection="1">
      <alignment vertical="center" wrapText="1"/>
    </xf>
    <xf numFmtId="0" fontId="0" fillId="12" borderId="30" xfId="0" applyFill="1" applyBorder="1" applyAlignment="1" applyProtection="1">
      <alignment vertical="center" wrapText="1"/>
    </xf>
    <xf numFmtId="2" fontId="2" fillId="12" borderId="31" xfId="0" applyNumberFormat="1" applyFont="1" applyFill="1" applyBorder="1" applyAlignment="1" applyProtection="1">
      <alignment horizontal="center" vertical="center" wrapText="1"/>
    </xf>
    <xf numFmtId="0" fontId="0" fillId="12" borderId="29" xfId="0" applyFill="1" applyBorder="1" applyProtection="1"/>
    <xf numFmtId="0" fontId="0" fillId="12" borderId="30" xfId="0" applyFill="1" applyBorder="1" applyProtection="1"/>
    <xf numFmtId="0" fontId="51" fillId="12" borderId="30" xfId="0" applyFont="1" applyFill="1" applyBorder="1" applyAlignment="1" applyProtection="1">
      <alignment horizontal="center" vertical="center" wrapText="1"/>
    </xf>
    <xf numFmtId="164" fontId="51" fillId="12" borderId="30" xfId="0" applyNumberFormat="1" applyFont="1" applyFill="1" applyBorder="1" applyAlignment="1" applyProtection="1">
      <alignment horizontal="center" vertical="center" wrapText="1"/>
    </xf>
    <xf numFmtId="2" fontId="4" fillId="12" borderId="30" xfId="0" applyNumberFormat="1" applyFont="1" applyFill="1" applyBorder="1" applyAlignment="1" applyProtection="1">
      <alignment horizontal="center" vertical="center" wrapText="1"/>
    </xf>
    <xf numFmtId="0" fontId="0" fillId="12" borderId="30" xfId="0" applyFill="1" applyBorder="1" applyAlignment="1" applyProtection="1">
      <alignment horizontal="center" vertical="center" wrapText="1"/>
    </xf>
    <xf numFmtId="0" fontId="2" fillId="12" borderId="30" xfId="0" applyFont="1" applyFill="1" applyBorder="1" applyAlignment="1" applyProtection="1">
      <alignment horizontal="center" vertical="center" wrapText="1"/>
    </xf>
    <xf numFmtId="164" fontId="2" fillId="12" borderId="31" xfId="0" applyNumberFormat="1" applyFont="1" applyFill="1" applyBorder="1" applyAlignment="1" applyProtection="1">
      <alignment vertical="center"/>
    </xf>
    <xf numFmtId="1" fontId="0" fillId="0" borderId="11" xfId="101" applyNumberFormat="1" applyFont="1" applyFill="1" applyBorder="1" applyAlignment="1" applyProtection="1">
      <alignment horizontal="center" vertical="center" wrapText="1"/>
      <protection locked="0"/>
    </xf>
    <xf numFmtId="2" fontId="0" fillId="0" borderId="18" xfId="0" applyNumberFormat="1" applyBorder="1" applyAlignment="1" applyProtection="1">
      <alignment horizontal="center" vertical="center" wrapText="1"/>
      <protection locked="0"/>
    </xf>
    <xf numFmtId="0" fontId="17" fillId="2" borderId="114" xfId="0" applyFont="1" applyFill="1" applyBorder="1" applyAlignment="1" applyProtection="1">
      <alignment horizontal="center" vertical="center" wrapText="1"/>
    </xf>
    <xf numFmtId="0" fontId="18" fillId="0" borderId="0" xfId="0" applyFont="1" applyProtection="1"/>
    <xf numFmtId="0" fontId="10" fillId="0" borderId="0" xfId="6" quotePrefix="1" applyBorder="1" applyAlignment="1" applyProtection="1">
      <alignment vertical="center"/>
    </xf>
    <xf numFmtId="164" fontId="18" fillId="4" borderId="105" xfId="0" applyNumberFormat="1" applyFont="1" applyFill="1" applyBorder="1" applyAlignment="1" applyProtection="1">
      <alignment vertical="center" wrapText="1"/>
    </xf>
    <xf numFmtId="164" fontId="18" fillId="4" borderId="106" xfId="0" applyNumberFormat="1" applyFont="1" applyFill="1" applyBorder="1" applyAlignment="1" applyProtection="1">
      <alignment vertical="center" wrapText="1"/>
    </xf>
    <xf numFmtId="0" fontId="0" fillId="0" borderId="0" xfId="0" quotePrefix="1" applyProtection="1"/>
    <xf numFmtId="164" fontId="17" fillId="2" borderId="87" xfId="0" applyNumberFormat="1" applyFont="1" applyFill="1" applyBorder="1" applyAlignment="1" applyProtection="1">
      <alignment horizontal="right" vertical="center"/>
    </xf>
    <xf numFmtId="164" fontId="18" fillId="4" borderId="90" xfId="0" applyNumberFormat="1" applyFont="1" applyFill="1" applyBorder="1" applyAlignment="1" applyProtection="1">
      <alignment vertical="center" wrapText="1"/>
    </xf>
    <xf numFmtId="0" fontId="28" fillId="4" borderId="8" xfId="0" applyFont="1" applyFill="1" applyBorder="1" applyAlignment="1" applyProtection="1">
      <alignment horizontal="center" vertical="center" wrapText="1"/>
    </xf>
    <xf numFmtId="0" fontId="28" fillId="4" borderId="35" xfId="0" applyFont="1" applyFill="1" applyBorder="1" applyAlignment="1" applyProtection="1">
      <alignment horizontal="center" vertical="center" wrapText="1"/>
    </xf>
    <xf numFmtId="7" fontId="63" fillId="30" borderId="85" xfId="0" applyNumberFormat="1" applyFont="1" applyFill="1" applyBorder="1" applyAlignment="1" applyProtection="1">
      <alignment horizontal="right" vertical="center" wrapText="1"/>
    </xf>
    <xf numFmtId="0" fontId="28" fillId="4" borderId="102" xfId="0" applyFont="1" applyFill="1" applyBorder="1" applyAlignment="1" applyProtection="1">
      <alignment horizontal="center" vertical="center" wrapText="1"/>
    </xf>
    <xf numFmtId="164" fontId="28" fillId="4" borderId="18" xfId="0" applyNumberFormat="1" applyFont="1" applyFill="1" applyBorder="1" applyAlignment="1" applyProtection="1">
      <alignment horizontal="center" vertical="center" wrapText="1"/>
    </xf>
    <xf numFmtId="0" fontId="9" fillId="11" borderId="1" xfId="0" applyFont="1" applyFill="1" applyBorder="1" applyAlignment="1" applyProtection="1">
      <alignment horizontal="center" vertical="center" wrapText="1"/>
    </xf>
    <xf numFmtId="7" fontId="63" fillId="30" borderId="76" xfId="0" applyNumberFormat="1" applyFont="1" applyFill="1" applyBorder="1" applyAlignment="1" applyProtection="1">
      <alignment horizontal="right" vertical="center" wrapText="1"/>
    </xf>
    <xf numFmtId="0" fontId="28" fillId="4" borderId="18" xfId="0" applyFont="1" applyFill="1" applyBorder="1" applyAlignment="1" applyProtection="1">
      <alignment horizontal="center" vertical="center" wrapText="1"/>
    </xf>
    <xf numFmtId="0" fontId="9" fillId="28" borderId="1" xfId="0" applyFont="1" applyFill="1" applyBorder="1" applyAlignment="1" applyProtection="1">
      <alignment horizontal="center" vertical="center" wrapText="1"/>
    </xf>
    <xf numFmtId="7" fontId="63" fillId="4" borderId="105" xfId="0" applyNumberFormat="1" applyFont="1" applyFill="1" applyBorder="1" applyAlignment="1" applyProtection="1">
      <alignment horizontal="right" vertical="center" wrapText="1"/>
    </xf>
    <xf numFmtId="0" fontId="28" fillId="4" borderId="15" xfId="0" applyFont="1" applyFill="1" applyBorder="1" applyAlignment="1" applyProtection="1">
      <alignment horizontal="center" vertical="center" wrapText="1"/>
    </xf>
    <xf numFmtId="7" fontId="63" fillId="4" borderId="86" xfId="0" applyNumberFormat="1" applyFont="1" applyFill="1" applyBorder="1" applyAlignment="1" applyProtection="1">
      <alignment horizontal="right" vertical="center" wrapText="1"/>
    </xf>
    <xf numFmtId="7" fontId="63" fillId="4" borderId="87" xfId="0" applyNumberFormat="1" applyFont="1" applyFill="1" applyBorder="1" applyAlignment="1" applyProtection="1">
      <alignment horizontal="right" vertical="center" wrapText="1"/>
    </xf>
    <xf numFmtId="0" fontId="28" fillId="4" borderId="36" xfId="0" applyFont="1" applyFill="1" applyBorder="1" applyAlignment="1" applyProtection="1">
      <alignment horizontal="center" vertical="center" wrapText="1"/>
    </xf>
    <xf numFmtId="0" fontId="28" fillId="4" borderId="31" xfId="0" applyFont="1" applyFill="1" applyBorder="1" applyAlignment="1" applyProtection="1">
      <alignment horizontal="center" vertical="center" wrapText="1"/>
    </xf>
    <xf numFmtId="0" fontId="64" fillId="11" borderId="48" xfId="0" applyFont="1" applyFill="1" applyBorder="1" applyAlignment="1" applyProtection="1">
      <alignment horizontal="center" vertical="center" wrapText="1"/>
    </xf>
    <xf numFmtId="0" fontId="64" fillId="11" borderId="52" xfId="0" applyFont="1" applyFill="1" applyBorder="1" applyAlignment="1" applyProtection="1">
      <alignment horizontal="center" vertical="center" wrapText="1"/>
    </xf>
    <xf numFmtId="0" fontId="66" fillId="11" borderId="11" xfId="0" applyFont="1" applyFill="1" applyBorder="1" applyAlignment="1" applyProtection="1">
      <alignment horizontal="center" vertical="center" wrapText="1"/>
    </xf>
    <xf numFmtId="0" fontId="64" fillId="11" borderId="11" xfId="0" applyFont="1" applyFill="1" applyBorder="1" applyAlignment="1" applyProtection="1">
      <alignment horizontal="center" vertical="center" wrapText="1"/>
    </xf>
    <xf numFmtId="0" fontId="64" fillId="11" borderId="18" xfId="0" applyFont="1" applyFill="1" applyBorder="1" applyAlignment="1" applyProtection="1">
      <alignment horizontal="center" vertical="center" wrapText="1"/>
    </xf>
    <xf numFmtId="0" fontId="4" fillId="4" borderId="38" xfId="0" applyFont="1" applyFill="1" applyBorder="1" applyAlignment="1" applyProtection="1">
      <alignment horizontal="center" vertical="center" wrapText="1"/>
    </xf>
    <xf numFmtId="164" fontId="0" fillId="4" borderId="48" xfId="1" applyNumberFormat="1" applyFont="1" applyFill="1" applyBorder="1" applyAlignment="1" applyProtection="1">
      <alignment horizontal="center" vertical="center"/>
    </xf>
    <xf numFmtId="10" fontId="0" fillId="4" borderId="40" xfId="1" applyNumberFormat="1" applyFont="1" applyFill="1" applyBorder="1" applyAlignment="1" applyProtection="1">
      <alignment horizontal="center" vertical="center"/>
    </xf>
    <xf numFmtId="7" fontId="0" fillId="4" borderId="49" xfId="0" applyNumberFormat="1" applyFill="1" applyBorder="1" applyAlignment="1" applyProtection="1">
      <alignment horizontal="center" vertical="center"/>
    </xf>
    <xf numFmtId="164" fontId="0" fillId="4" borderId="48" xfId="0" applyNumberFormat="1" applyFill="1" applyBorder="1" applyAlignment="1" applyProtection="1">
      <alignment vertical="center"/>
    </xf>
    <xf numFmtId="164" fontId="0" fillId="4" borderId="1" xfId="1" applyNumberFormat="1" applyFont="1" applyFill="1" applyBorder="1" applyAlignment="1" applyProtection="1">
      <alignment horizontal="center" vertical="center"/>
    </xf>
    <xf numFmtId="10" fontId="0" fillId="4" borderId="69" xfId="1" applyNumberFormat="1" applyFont="1" applyFill="1" applyBorder="1" applyAlignment="1" applyProtection="1">
      <alignment horizontal="center" vertical="center"/>
    </xf>
    <xf numFmtId="7" fontId="0" fillId="4" borderId="1" xfId="0" applyNumberFormat="1" applyFill="1" applyBorder="1" applyAlignment="1" applyProtection="1">
      <alignment horizontal="center" vertical="center"/>
    </xf>
    <xf numFmtId="164" fontId="0" fillId="4" borderId="1" xfId="0" applyNumberFormat="1" applyFill="1" applyBorder="1" applyAlignment="1" applyProtection="1">
      <alignment vertical="center"/>
    </xf>
    <xf numFmtId="9" fontId="0" fillId="4" borderId="15" xfId="1" applyFont="1" applyFill="1" applyBorder="1" applyAlignment="1" applyProtection="1">
      <alignment horizontal="center" vertical="center"/>
    </xf>
    <xf numFmtId="7" fontId="0" fillId="4" borderId="14" xfId="0" applyNumberFormat="1" applyFill="1" applyBorder="1" applyAlignment="1" applyProtection="1">
      <alignment horizontal="center" vertical="center"/>
    </xf>
    <xf numFmtId="0" fontId="2" fillId="3" borderId="23" xfId="0" applyFont="1" applyFill="1" applyBorder="1" applyAlignment="1" applyProtection="1">
      <alignment horizontal="center" vertical="center"/>
    </xf>
    <xf numFmtId="7" fontId="2" fillId="3" borderId="83" xfId="0" applyNumberFormat="1" applyFont="1" applyFill="1" applyBorder="1" applyAlignment="1" applyProtection="1">
      <alignment horizontal="right" vertical="center"/>
    </xf>
    <xf numFmtId="9" fontId="2" fillId="3" borderId="84" xfId="1" applyFont="1" applyFill="1" applyBorder="1" applyAlignment="1" applyProtection="1">
      <alignment vertical="center"/>
    </xf>
    <xf numFmtId="9" fontId="2" fillId="3" borderId="24" xfId="1" applyFont="1" applyFill="1" applyBorder="1" applyAlignment="1" applyProtection="1">
      <alignment vertical="center"/>
    </xf>
    <xf numFmtId="164" fontId="2" fillId="3" borderId="84" xfId="1" applyNumberFormat="1" applyFont="1" applyFill="1" applyBorder="1" applyAlignment="1" applyProtection="1">
      <alignment vertical="center"/>
    </xf>
    <xf numFmtId="164" fontId="2" fillId="3" borderId="83" xfId="0" applyNumberFormat="1" applyFont="1" applyFill="1" applyBorder="1" applyAlignment="1" applyProtection="1">
      <alignment horizontal="right" vertical="center"/>
    </xf>
    <xf numFmtId="9" fontId="2" fillId="3" borderId="84" xfId="1" applyFont="1" applyFill="1" applyBorder="1" applyAlignment="1" applyProtection="1">
      <alignment horizontal="center" vertical="center"/>
    </xf>
    <xf numFmtId="9" fontId="0" fillId="0" borderId="89" xfId="1" applyFont="1" applyFill="1" applyBorder="1" applyAlignment="1" applyProtection="1">
      <alignment vertical="center"/>
      <protection locked="0"/>
    </xf>
    <xf numFmtId="9" fontId="0" fillId="0" borderId="3" xfId="1" applyFont="1" applyFill="1" applyBorder="1" applyAlignment="1" applyProtection="1">
      <alignment vertical="center"/>
      <protection locked="0"/>
    </xf>
    <xf numFmtId="0" fontId="17" fillId="2" borderId="83" xfId="0" applyFont="1" applyFill="1" applyBorder="1" applyAlignment="1" applyProtection="1">
      <alignment horizontal="center" vertical="center" wrapText="1"/>
    </xf>
    <xf numFmtId="0" fontId="17" fillId="2" borderId="84" xfId="0" applyFont="1" applyFill="1" applyBorder="1" applyAlignment="1" applyProtection="1">
      <alignment horizontal="center" vertical="center" wrapText="1"/>
    </xf>
    <xf numFmtId="44" fontId="18" fillId="4" borderId="14" xfId="0" applyNumberFormat="1" applyFont="1" applyFill="1" applyBorder="1" applyAlignment="1" applyProtection="1">
      <alignment horizontal="right" vertical="center" wrapText="1"/>
    </xf>
    <xf numFmtId="164" fontId="18" fillId="4" borderId="33" xfId="0" applyNumberFormat="1" applyFont="1" applyFill="1" applyBorder="1" applyAlignment="1" applyProtection="1">
      <alignment horizontal="right" vertical="center" wrapText="1"/>
    </xf>
    <xf numFmtId="164" fontId="18" fillId="4" borderId="11" xfId="0" applyNumberFormat="1" applyFont="1" applyFill="1" applyBorder="1" applyAlignment="1" applyProtection="1">
      <alignment horizontal="right" vertical="center" wrapText="1"/>
    </xf>
    <xf numFmtId="164" fontId="18" fillId="4" borderId="18" xfId="0" applyNumberFormat="1" applyFont="1" applyFill="1" applyBorder="1" applyAlignment="1" applyProtection="1">
      <alignment horizontal="right" vertical="center" wrapText="1"/>
    </xf>
    <xf numFmtId="164" fontId="17" fillId="2" borderId="30" xfId="0" applyNumberFormat="1" applyFont="1" applyFill="1" applyBorder="1" applyAlignment="1" applyProtection="1">
      <alignment horizontal="right" vertical="center"/>
    </xf>
    <xf numFmtId="164" fontId="17" fillId="2" borderId="31" xfId="0" applyNumberFormat="1" applyFont="1" applyFill="1" applyBorder="1" applyAlignment="1" applyProtection="1">
      <alignment horizontal="right" vertical="center"/>
    </xf>
    <xf numFmtId="164" fontId="18" fillId="4" borderId="48" xfId="0" applyNumberFormat="1" applyFont="1" applyFill="1" applyBorder="1" applyAlignment="1" applyProtection="1">
      <alignment horizontal="right" vertical="center" wrapText="1"/>
    </xf>
    <xf numFmtId="164" fontId="18" fillId="4" borderId="52" xfId="0" applyNumberFormat="1" applyFont="1" applyFill="1" applyBorder="1" applyAlignment="1" applyProtection="1">
      <alignment horizontal="right"/>
    </xf>
    <xf numFmtId="164" fontId="63" fillId="30" borderId="92" xfId="0" applyNumberFormat="1" applyFont="1" applyFill="1" applyBorder="1" applyAlignment="1" applyProtection="1">
      <alignment horizontal="right" vertical="center" wrapText="1"/>
    </xf>
    <xf numFmtId="164" fontId="63" fillId="30" borderId="52" xfId="0" applyNumberFormat="1" applyFont="1" applyFill="1" applyBorder="1" applyAlignment="1" applyProtection="1">
      <alignment horizontal="right" vertical="center" wrapText="1"/>
    </xf>
    <xf numFmtId="0" fontId="9" fillId="9" borderId="1" xfId="0" applyFont="1" applyFill="1" applyBorder="1" applyAlignment="1" applyProtection="1">
      <alignment horizontal="center" vertical="center" wrapText="1"/>
    </xf>
    <xf numFmtId="164" fontId="63" fillId="30" borderId="19" xfId="0" applyNumberFormat="1" applyFont="1" applyFill="1" applyBorder="1" applyAlignment="1" applyProtection="1">
      <alignment horizontal="right" vertical="center" wrapText="1"/>
    </xf>
    <xf numFmtId="164" fontId="63" fillId="30" borderId="50" xfId="0" applyNumberFormat="1" applyFont="1" applyFill="1" applyBorder="1" applyAlignment="1" applyProtection="1">
      <alignment horizontal="right" vertical="center" wrapText="1"/>
    </xf>
    <xf numFmtId="0" fontId="9" fillId="10" borderId="1" xfId="0" applyFont="1" applyFill="1" applyBorder="1" applyAlignment="1" applyProtection="1">
      <alignment horizontal="center" vertical="center" wrapText="1"/>
    </xf>
    <xf numFmtId="164" fontId="63" fillId="9" borderId="33" xfId="0" applyNumberFormat="1" applyFont="1" applyFill="1" applyBorder="1" applyAlignment="1" applyProtection="1">
      <alignment horizontal="right" vertical="center" wrapText="1"/>
    </xf>
    <xf numFmtId="164" fontId="63" fillId="9" borderId="85" xfId="0" applyNumberFormat="1" applyFont="1" applyFill="1" applyBorder="1" applyAlignment="1" applyProtection="1">
      <alignment horizontal="right" vertical="center" wrapText="1"/>
    </xf>
    <xf numFmtId="164" fontId="63" fillId="9" borderId="15" xfId="0" applyNumberFormat="1" applyFont="1" applyFill="1" applyBorder="1" applyAlignment="1" applyProtection="1">
      <alignment horizontal="right" vertical="center" wrapText="1"/>
    </xf>
    <xf numFmtId="164" fontId="63" fillId="9" borderId="31" xfId="0" applyNumberFormat="1" applyFont="1" applyFill="1" applyBorder="1" applyAlignment="1" applyProtection="1">
      <alignment horizontal="right" vertical="center" wrapText="1"/>
    </xf>
    <xf numFmtId="0" fontId="2" fillId="9" borderId="48" xfId="0" applyFont="1" applyFill="1" applyBorder="1" applyAlignment="1" applyProtection="1">
      <alignment horizontal="center" vertical="center" wrapText="1"/>
    </xf>
    <xf numFmtId="0" fontId="2" fillId="9" borderId="52" xfId="0" applyFont="1" applyFill="1" applyBorder="1" applyAlignment="1" applyProtection="1">
      <alignment horizontal="center" vertical="center" wrapText="1"/>
    </xf>
    <xf numFmtId="0" fontId="66" fillId="9" borderId="30" xfId="0" applyFont="1" applyFill="1" applyBorder="1" applyAlignment="1" applyProtection="1">
      <alignment horizontal="center" vertical="center" wrapText="1"/>
    </xf>
    <xf numFmtId="0" fontId="2" fillId="9" borderId="30" xfId="0" applyFont="1" applyFill="1" applyBorder="1" applyAlignment="1" applyProtection="1">
      <alignment horizontal="center" vertical="center" wrapText="1"/>
    </xf>
    <xf numFmtId="0" fontId="50" fillId="9" borderId="30" xfId="0" quotePrefix="1" applyFont="1" applyFill="1" applyBorder="1" applyAlignment="1" applyProtection="1">
      <alignment horizontal="center" vertical="center" wrapText="1"/>
    </xf>
    <xf numFmtId="0" fontId="64" fillId="9" borderId="30" xfId="0" applyFont="1" applyFill="1" applyBorder="1" applyAlignment="1" applyProtection="1">
      <alignment horizontal="center" vertical="center" wrapText="1"/>
    </xf>
    <xf numFmtId="0" fontId="50" fillId="9" borderId="30" xfId="0" applyFont="1" applyFill="1" applyBorder="1" applyAlignment="1" applyProtection="1">
      <alignment horizontal="center" vertical="center" wrapText="1"/>
    </xf>
    <xf numFmtId="0" fontId="2" fillId="9" borderId="53" xfId="0" applyFont="1" applyFill="1" applyBorder="1" applyAlignment="1" applyProtection="1">
      <alignment horizontal="center" vertical="center" wrapText="1"/>
    </xf>
    <xf numFmtId="0" fontId="2" fillId="9" borderId="31" xfId="0" applyFont="1" applyFill="1" applyBorder="1" applyAlignment="1" applyProtection="1">
      <alignment horizontal="center" vertical="center" wrapText="1"/>
    </xf>
    <xf numFmtId="164" fontId="0" fillId="4" borderId="14" xfId="1" applyNumberFormat="1" applyFont="1" applyFill="1" applyBorder="1" applyAlignment="1" applyProtection="1">
      <alignment horizontal="center" vertical="center"/>
    </xf>
    <xf numFmtId="10" fontId="0" fillId="4" borderId="14" xfId="1" applyNumberFormat="1" applyFont="1" applyFill="1" applyBorder="1" applyAlignment="1" applyProtection="1">
      <alignment horizontal="center" vertical="center"/>
    </xf>
    <xf numFmtId="9" fontId="0" fillId="4" borderId="5" xfId="1" applyFont="1" applyFill="1" applyBorder="1" applyAlignment="1" applyProtection="1">
      <alignment vertical="center"/>
    </xf>
    <xf numFmtId="164" fontId="0" fillId="4" borderId="14" xfId="0" applyNumberFormat="1" applyFill="1" applyBorder="1" applyAlignment="1" applyProtection="1">
      <alignment vertical="center"/>
    </xf>
    <xf numFmtId="164" fontId="0" fillId="4" borderId="5" xfId="0" applyNumberFormat="1" applyFill="1" applyBorder="1" applyAlignment="1" applyProtection="1">
      <alignment vertical="center"/>
    </xf>
    <xf numFmtId="10" fontId="0" fillId="4" borderId="5" xfId="0" applyNumberFormat="1" applyFill="1" applyBorder="1" applyAlignment="1" applyProtection="1">
      <alignment horizontal="center" vertical="center"/>
    </xf>
    <xf numFmtId="0" fontId="0" fillId="6" borderId="14" xfId="0" applyFill="1" applyBorder="1" applyAlignment="1" applyProtection="1">
      <alignment vertical="center"/>
    </xf>
    <xf numFmtId="10" fontId="0" fillId="4" borderId="1" xfId="1" applyNumberFormat="1" applyFont="1" applyFill="1" applyBorder="1" applyAlignment="1" applyProtection="1">
      <alignment horizontal="center" vertical="center"/>
    </xf>
    <xf numFmtId="164" fontId="0" fillId="4" borderId="2" xfId="0" applyNumberFormat="1" applyFill="1" applyBorder="1" applyAlignment="1" applyProtection="1">
      <alignment vertical="center"/>
    </xf>
    <xf numFmtId="10" fontId="0" fillId="4" borderId="2" xfId="0" applyNumberFormat="1" applyFill="1" applyBorder="1" applyAlignment="1" applyProtection="1">
      <alignment horizontal="center" vertical="center"/>
    </xf>
    <xf numFmtId="0" fontId="0" fillId="6" borderId="1" xfId="0" applyFill="1" applyBorder="1" applyAlignment="1" applyProtection="1">
      <alignment vertical="center"/>
    </xf>
    <xf numFmtId="0" fontId="2" fillId="3" borderId="27" xfId="0" applyFont="1" applyFill="1" applyBorder="1" applyAlignment="1" applyProtection="1">
      <alignment vertical="center"/>
    </xf>
    <xf numFmtId="7" fontId="2" fillId="3" borderId="19" xfId="0" applyNumberFormat="1" applyFont="1" applyFill="1" applyBorder="1" applyAlignment="1" applyProtection="1">
      <alignment horizontal="right" vertical="center"/>
    </xf>
    <xf numFmtId="9" fontId="2" fillId="3" borderId="20" xfId="1" applyFont="1" applyFill="1" applyBorder="1" applyAlignment="1" applyProtection="1">
      <alignment vertical="center"/>
    </xf>
    <xf numFmtId="164" fontId="2" fillId="3" borderId="20" xfId="1" applyNumberFormat="1" applyFont="1" applyFill="1" applyBorder="1" applyAlignment="1" applyProtection="1">
      <alignment vertical="center"/>
    </xf>
    <xf numFmtId="164" fontId="2" fillId="3" borderId="19" xfId="0" applyNumberFormat="1" applyFont="1" applyFill="1" applyBorder="1" applyAlignment="1" applyProtection="1">
      <alignment horizontal="right" vertical="center"/>
    </xf>
    <xf numFmtId="9" fontId="2" fillId="3" borderId="20" xfId="1" applyFont="1" applyFill="1" applyBorder="1" applyAlignment="1" applyProtection="1">
      <alignment horizontal="center" vertical="center"/>
    </xf>
    <xf numFmtId="164" fontId="2" fillId="3" borderId="20" xfId="0" applyNumberFormat="1" applyFont="1" applyFill="1" applyBorder="1" applyAlignment="1" applyProtection="1">
      <alignment horizontal="right" vertical="center"/>
    </xf>
    <xf numFmtId="0" fontId="26" fillId="13" borderId="8" xfId="0" applyFont="1" applyFill="1" applyBorder="1" applyAlignment="1" applyProtection="1">
      <alignment horizontal="left" vertical="center" wrapText="1"/>
    </xf>
    <xf numFmtId="0" fontId="26" fillId="13" borderId="0" xfId="0" applyFont="1" applyFill="1" applyAlignment="1" applyProtection="1">
      <alignment horizontal="left" vertical="center"/>
    </xf>
    <xf numFmtId="0" fontId="26" fillId="13" borderId="0" xfId="0" applyFont="1" applyFill="1" applyAlignment="1" applyProtection="1">
      <alignment horizontal="left" vertical="center" wrapText="1"/>
    </xf>
    <xf numFmtId="0" fontId="1" fillId="13" borderId="8" xfId="0" applyFont="1" applyFill="1" applyBorder="1" applyAlignment="1" applyProtection="1">
      <alignment horizontal="left" vertical="center" wrapText="1"/>
    </xf>
    <xf numFmtId="0" fontId="1" fillId="13" borderId="0" xfId="0" applyFont="1" applyFill="1" applyAlignment="1" applyProtection="1">
      <alignment horizontal="left" vertical="center" wrapText="1"/>
    </xf>
    <xf numFmtId="0" fontId="22" fillId="0" borderId="8" xfId="0" applyFont="1" applyBorder="1" applyAlignment="1" applyProtection="1">
      <alignment horizontal="left" vertical="center"/>
    </xf>
    <xf numFmtId="0" fontId="22" fillId="0" borderId="0" xfId="0" applyFont="1" applyAlignment="1" applyProtection="1">
      <alignment horizontal="left" vertical="center"/>
    </xf>
    <xf numFmtId="0" fontId="17" fillId="0" borderId="8" xfId="0" applyFont="1" applyBorder="1" applyAlignment="1" applyProtection="1">
      <alignment horizontal="left" vertical="center"/>
    </xf>
    <xf numFmtId="0" fontId="17" fillId="0" borderId="0" xfId="0" applyFont="1" applyAlignment="1" applyProtection="1">
      <alignment horizontal="left" vertical="center"/>
    </xf>
    <xf numFmtId="0" fontId="24" fillId="0" borderId="8" xfId="0" applyFont="1" applyBorder="1" applyAlignment="1" applyProtection="1">
      <alignment horizontal="center" vertical="center"/>
    </xf>
    <xf numFmtId="0" fontId="24" fillId="0" borderId="0" xfId="0" applyFont="1" applyAlignment="1" applyProtection="1">
      <alignment horizontal="center" vertical="center"/>
    </xf>
    <xf numFmtId="0" fontId="24" fillId="0" borderId="22" xfId="0" applyFont="1" applyBorder="1" applyAlignment="1" applyProtection="1">
      <alignment horizontal="center" vertical="center"/>
    </xf>
    <xf numFmtId="0" fontId="22" fillId="0" borderId="0" xfId="0" applyFont="1" applyAlignment="1" applyProtection="1">
      <alignment horizontal="center" vertical="center" wrapText="1"/>
    </xf>
    <xf numFmtId="0" fontId="29" fillId="0" borderId="8"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22"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0" xfId="0" applyFont="1" applyAlignment="1" applyProtection="1">
      <alignment horizontal="center" vertical="center"/>
    </xf>
    <xf numFmtId="0" fontId="19" fillId="0" borderId="22" xfId="0" applyFont="1" applyBorder="1" applyAlignment="1" applyProtection="1">
      <alignment horizontal="center" vertical="center"/>
    </xf>
    <xf numFmtId="0" fontId="24" fillId="33" borderId="12" xfId="0" applyFont="1" applyFill="1" applyBorder="1" applyAlignment="1" applyProtection="1">
      <alignment horizontal="center" vertical="center"/>
      <protection locked="0"/>
    </xf>
    <xf numFmtId="0" fontId="24" fillId="33" borderId="13" xfId="0" applyFont="1" applyFill="1" applyBorder="1" applyAlignment="1" applyProtection="1">
      <alignment horizontal="center" vertical="center"/>
      <protection locked="0"/>
    </xf>
    <xf numFmtId="0" fontId="24" fillId="33" borderId="10" xfId="0" applyFont="1" applyFill="1" applyBorder="1" applyAlignment="1" applyProtection="1">
      <alignment horizontal="center" vertical="center"/>
      <protection locked="0"/>
    </xf>
    <xf numFmtId="0" fontId="24" fillId="0" borderId="10"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3" xfId="0" applyFont="1" applyBorder="1" applyAlignment="1" applyProtection="1">
      <alignment horizontal="center" vertical="center"/>
    </xf>
    <xf numFmtId="0" fontId="24" fillId="33" borderId="23" xfId="0" applyFont="1" applyFill="1" applyBorder="1" applyAlignment="1" applyProtection="1">
      <alignment horizontal="center" vertical="center"/>
      <protection locked="0"/>
    </xf>
    <xf numFmtId="0" fontId="24" fillId="33" borderId="4" xfId="0" applyFont="1" applyFill="1" applyBorder="1" applyAlignment="1" applyProtection="1">
      <alignment horizontal="center" vertical="center"/>
      <protection locked="0"/>
    </xf>
    <xf numFmtId="0" fontId="24" fillId="33" borderId="24" xfId="0" applyFont="1" applyFill="1" applyBorder="1" applyAlignment="1" applyProtection="1">
      <alignment horizontal="center" vertical="center"/>
      <protection locked="0"/>
    </xf>
    <xf numFmtId="0" fontId="26" fillId="0" borderId="0" xfId="0" applyFont="1" applyAlignment="1" applyProtection="1">
      <alignment horizontal="center" vertical="center"/>
    </xf>
    <xf numFmtId="0" fontId="21" fillId="0" borderId="8" xfId="0" applyFont="1" applyBorder="1" applyAlignment="1" applyProtection="1">
      <alignment horizontal="center" vertical="center"/>
    </xf>
    <xf numFmtId="0" fontId="21" fillId="0" borderId="0" xfId="0" applyFont="1" applyAlignment="1" applyProtection="1">
      <alignment horizontal="center" vertical="center"/>
    </xf>
    <xf numFmtId="0" fontId="21" fillId="0" borderId="22" xfId="0" applyFont="1" applyBorder="1" applyAlignment="1" applyProtection="1">
      <alignment horizontal="center" vertical="center"/>
    </xf>
    <xf numFmtId="0" fontId="24" fillId="7" borderId="8" xfId="0" applyFont="1" applyFill="1" applyBorder="1" applyAlignment="1" applyProtection="1">
      <alignment horizontal="center" vertical="center"/>
      <protection locked="0"/>
    </xf>
    <xf numFmtId="0" fontId="24" fillId="7" borderId="0" xfId="0" applyFont="1" applyFill="1" applyAlignment="1" applyProtection="1">
      <alignment horizontal="center" vertical="center"/>
      <protection locked="0"/>
    </xf>
    <xf numFmtId="0" fontId="24" fillId="7" borderId="22" xfId="0" applyFont="1" applyFill="1" applyBorder="1" applyAlignment="1" applyProtection="1">
      <alignment horizontal="center" vertical="center"/>
      <protection locked="0"/>
    </xf>
    <xf numFmtId="0" fontId="52" fillId="13" borderId="10" xfId="0" applyFont="1" applyFill="1" applyBorder="1" applyAlignment="1" applyProtection="1">
      <alignment horizontal="center" vertical="center" wrapText="1"/>
    </xf>
    <xf numFmtId="0" fontId="52" fillId="13" borderId="12" xfId="0" applyFont="1" applyFill="1" applyBorder="1" applyAlignment="1" applyProtection="1">
      <alignment horizontal="center" vertical="center" wrapText="1"/>
    </xf>
    <xf numFmtId="0" fontId="52" fillId="13" borderId="13" xfId="0" applyFont="1" applyFill="1" applyBorder="1" applyAlignment="1" applyProtection="1">
      <alignment horizontal="center" vertical="center" wrapText="1"/>
    </xf>
    <xf numFmtId="0" fontId="52" fillId="27" borderId="27" xfId="0" applyFont="1" applyFill="1" applyBorder="1" applyAlignment="1" applyProtection="1">
      <alignment horizontal="center" vertical="center" wrapText="1"/>
    </xf>
    <xf numFmtId="0" fontId="52" fillId="27" borderId="19" xfId="0" applyFont="1" applyFill="1" applyBorder="1" applyAlignment="1" applyProtection="1">
      <alignment horizontal="center" vertical="center" wrapText="1"/>
    </xf>
    <xf numFmtId="0" fontId="52" fillId="27" borderId="20" xfId="0" applyFont="1" applyFill="1" applyBorder="1" applyAlignment="1" applyProtection="1">
      <alignment horizontal="center" vertical="center" wrapText="1"/>
    </xf>
    <xf numFmtId="0" fontId="51" fillId="11" borderId="34" xfId="0" applyFont="1" applyFill="1" applyBorder="1" applyAlignment="1" applyProtection="1">
      <alignment horizontal="center" vertical="center" wrapText="1"/>
    </xf>
    <xf numFmtId="0" fontId="51" fillId="11" borderId="32" xfId="0" applyFont="1" applyFill="1" applyBorder="1" applyAlignment="1" applyProtection="1">
      <alignment horizontal="center" vertical="center" wrapText="1"/>
    </xf>
    <xf numFmtId="0" fontId="51" fillId="2" borderId="29" xfId="0" applyFont="1" applyFill="1" applyBorder="1" applyAlignment="1" applyProtection="1">
      <alignment horizontal="right" vertical="center" wrapText="1"/>
    </xf>
    <xf numFmtId="0" fontId="51" fillId="2" borderId="30" xfId="0" applyFont="1" applyFill="1" applyBorder="1" applyAlignment="1" applyProtection="1">
      <alignment horizontal="right" vertical="center" wrapText="1"/>
    </xf>
    <xf numFmtId="164" fontId="51" fillId="2" borderId="53" xfId="0" applyNumberFormat="1" applyFont="1" applyFill="1" applyBorder="1" applyAlignment="1" applyProtection="1">
      <alignment horizontal="center" vertical="center" wrapText="1"/>
    </xf>
    <xf numFmtId="164" fontId="51" fillId="2" borderId="47" xfId="0" applyNumberFormat="1" applyFont="1" applyFill="1" applyBorder="1" applyAlignment="1" applyProtection="1">
      <alignment horizontal="center" vertical="center" wrapText="1"/>
    </xf>
    <xf numFmtId="0" fontId="14" fillId="12" borderId="16" xfId="0" applyFont="1" applyFill="1" applyBorder="1" applyAlignment="1" applyProtection="1">
      <alignment horizontal="center" vertical="center" wrapText="1"/>
    </xf>
    <xf numFmtId="0" fontId="14" fillId="12" borderId="29" xfId="0" applyFont="1" applyFill="1" applyBorder="1" applyAlignment="1" applyProtection="1">
      <alignment horizontal="center" vertical="center" wrapText="1"/>
    </xf>
    <xf numFmtId="0" fontId="14" fillId="12" borderId="6" xfId="0" applyFont="1" applyFill="1" applyBorder="1" applyAlignment="1" applyProtection="1">
      <alignment horizontal="center" vertical="top" wrapText="1"/>
    </xf>
    <xf numFmtId="0" fontId="14" fillId="12" borderId="8" xfId="0" applyFont="1" applyFill="1" applyBorder="1" applyAlignment="1" applyProtection="1">
      <alignment horizontal="center" vertical="top" wrapText="1"/>
    </xf>
    <xf numFmtId="0" fontId="14" fillId="12" borderId="23" xfId="0" applyFont="1" applyFill="1" applyBorder="1" applyAlignment="1" applyProtection="1">
      <alignment horizontal="center" vertical="top" wrapText="1"/>
    </xf>
    <xf numFmtId="0" fontId="14" fillId="12" borderId="55" xfId="0" applyFont="1" applyFill="1" applyBorder="1" applyAlignment="1" applyProtection="1">
      <alignment horizontal="center" vertical="center" wrapText="1"/>
    </xf>
    <xf numFmtId="0" fontId="14" fillId="12" borderId="34" xfId="0" applyFont="1" applyFill="1" applyBorder="1" applyAlignment="1" applyProtection="1">
      <alignment horizontal="center" vertical="center" wrapText="1"/>
    </xf>
    <xf numFmtId="0" fontId="27" fillId="13" borderId="10" xfId="0" applyFont="1" applyFill="1" applyBorder="1" applyAlignment="1" applyProtection="1">
      <alignment horizontal="center" vertical="center" wrapText="1"/>
    </xf>
    <xf numFmtId="0" fontId="27" fillId="13" borderId="12" xfId="0" applyFont="1" applyFill="1" applyBorder="1" applyAlignment="1" applyProtection="1">
      <alignment horizontal="center" vertical="center" wrapText="1"/>
    </xf>
    <xf numFmtId="0" fontId="27" fillId="13" borderId="115" xfId="0" applyFont="1" applyFill="1" applyBorder="1" applyAlignment="1" applyProtection="1">
      <alignment horizontal="center" vertical="center" wrapText="1"/>
    </xf>
    <xf numFmtId="0" fontId="17" fillId="32" borderId="6" xfId="0" applyFont="1" applyFill="1" applyBorder="1" applyAlignment="1" applyProtection="1">
      <alignment horizontal="left" vertical="center" wrapText="1"/>
    </xf>
    <xf numFmtId="0" fontId="17" fillId="32" borderId="7" xfId="0" applyFont="1" applyFill="1" applyBorder="1" applyAlignment="1" applyProtection="1">
      <alignment horizontal="left" vertical="center" wrapText="1"/>
    </xf>
    <xf numFmtId="0" fontId="17" fillId="32" borderId="21" xfId="0" applyFont="1" applyFill="1" applyBorder="1" applyAlignment="1" applyProtection="1">
      <alignment horizontal="left" vertical="center" wrapText="1"/>
    </xf>
    <xf numFmtId="0" fontId="60" fillId="32" borderId="23" xfId="0" applyFont="1" applyFill="1" applyBorder="1" applyAlignment="1" applyProtection="1">
      <alignment horizontal="left" vertical="center" wrapText="1"/>
    </xf>
    <xf numFmtId="0" fontId="60" fillId="32" borderId="4" xfId="0" applyFont="1" applyFill="1" applyBorder="1" applyAlignment="1" applyProtection="1">
      <alignment horizontal="left" vertical="center" wrapText="1"/>
    </xf>
    <xf numFmtId="0" fontId="60" fillId="32" borderId="24" xfId="0" applyFont="1" applyFill="1" applyBorder="1" applyAlignment="1" applyProtection="1">
      <alignment horizontal="left" vertical="center" wrapText="1"/>
    </xf>
    <xf numFmtId="0" fontId="12" fillId="27" borderId="76" xfId="0" applyFont="1" applyFill="1" applyBorder="1" applyAlignment="1" applyProtection="1">
      <alignment horizontal="center" vertical="center"/>
    </xf>
    <xf numFmtId="44" fontId="2" fillId="2" borderId="104" xfId="0" applyNumberFormat="1" applyFont="1" applyFill="1" applyBorder="1" applyAlignment="1" applyProtection="1">
      <alignment horizontal="center" vertical="center"/>
    </xf>
    <xf numFmtId="44" fontId="2" fillId="2" borderId="4" xfId="0" applyNumberFormat="1" applyFont="1" applyFill="1" applyBorder="1" applyAlignment="1" applyProtection="1">
      <alignment horizontal="center" vertical="center"/>
    </xf>
    <xf numFmtId="44" fontId="2" fillId="2" borderId="24" xfId="0" applyNumberFormat="1" applyFont="1" applyFill="1" applyBorder="1" applyAlignment="1" applyProtection="1">
      <alignment horizontal="center" vertical="center"/>
    </xf>
    <xf numFmtId="0" fontId="12" fillId="13" borderId="76" xfId="0" applyFont="1" applyFill="1" applyBorder="1" applyAlignment="1" applyProtection="1">
      <alignment horizontal="center" vertical="center"/>
    </xf>
    <xf numFmtId="0" fontId="51" fillId="11" borderId="16" xfId="0" applyFont="1" applyFill="1" applyBorder="1" applyAlignment="1" applyProtection="1">
      <alignment horizontal="center" vertical="center" wrapText="1"/>
    </xf>
    <xf numFmtId="0" fontId="2" fillId="2" borderId="23" xfId="0" applyFont="1" applyFill="1" applyBorder="1" applyAlignment="1" applyProtection="1">
      <alignment horizontal="right" vertical="center"/>
    </xf>
    <xf numFmtId="0" fontId="2" fillId="2" borderId="4" xfId="0" applyFont="1" applyFill="1" applyBorder="1" applyAlignment="1" applyProtection="1">
      <alignment horizontal="right" vertical="center"/>
    </xf>
    <xf numFmtId="0" fontId="2" fillId="2" borderId="113" xfId="0" applyFont="1" applyFill="1" applyBorder="1" applyAlignment="1" applyProtection="1">
      <alignment horizontal="right" vertical="center"/>
    </xf>
    <xf numFmtId="0" fontId="51" fillId="10" borderId="5" xfId="0" applyFont="1" applyFill="1" applyBorder="1" applyAlignment="1" applyProtection="1">
      <alignment horizontal="center" vertical="center" wrapText="1"/>
    </xf>
    <xf numFmtId="0" fontId="51" fillId="10" borderId="25" xfId="0" applyFont="1" applyFill="1" applyBorder="1" applyAlignment="1" applyProtection="1">
      <alignment horizontal="center" vertical="center" wrapText="1"/>
    </xf>
    <xf numFmtId="0" fontId="51" fillId="10" borderId="28" xfId="0" applyFont="1" applyFill="1" applyBorder="1" applyAlignment="1" applyProtection="1">
      <alignment horizontal="center" vertical="center" wrapText="1"/>
    </xf>
    <xf numFmtId="0" fontId="2" fillId="2" borderId="36" xfId="0" applyFont="1" applyFill="1" applyBorder="1" applyAlignment="1" applyProtection="1">
      <alignment horizontal="right" vertical="center" wrapText="1"/>
    </xf>
    <xf numFmtId="0" fontId="2" fillId="2" borderId="37" xfId="0" applyFont="1" applyFill="1" applyBorder="1" applyAlignment="1" applyProtection="1">
      <alignment horizontal="right" vertical="center" wrapText="1"/>
    </xf>
    <xf numFmtId="0" fontId="2" fillId="2" borderId="36"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47" xfId="0" applyFont="1" applyFill="1" applyBorder="1" applyAlignment="1" applyProtection="1">
      <alignment horizontal="center" vertical="center" wrapText="1"/>
    </xf>
    <xf numFmtId="0" fontId="69" fillId="32" borderId="23" xfId="0" applyFont="1" applyFill="1" applyBorder="1" applyAlignment="1" applyProtection="1">
      <alignment horizontal="left" vertical="center" wrapText="1"/>
    </xf>
    <xf numFmtId="0" fontId="69" fillId="32" borderId="4" xfId="0" applyFont="1" applyFill="1" applyBorder="1" applyAlignment="1" applyProtection="1">
      <alignment horizontal="left" vertical="center" wrapText="1"/>
    </xf>
    <xf numFmtId="0" fontId="69" fillId="32" borderId="24" xfId="0" applyFont="1" applyFill="1" applyBorder="1" applyAlignment="1" applyProtection="1">
      <alignment horizontal="left" vertical="center" wrapText="1"/>
    </xf>
    <xf numFmtId="0" fontId="51" fillId="11" borderId="5" xfId="0" applyFont="1" applyFill="1" applyBorder="1" applyAlignment="1" applyProtection="1">
      <alignment horizontal="center" vertical="center" wrapText="1"/>
    </xf>
    <xf numFmtId="0" fontId="51" fillId="11" borderId="25" xfId="0" applyFont="1" applyFill="1" applyBorder="1" applyAlignment="1" applyProtection="1">
      <alignment horizontal="center" vertical="center" wrapText="1"/>
    </xf>
    <xf numFmtId="0" fontId="51" fillId="11" borderId="28" xfId="0" applyFont="1" applyFill="1" applyBorder="1" applyAlignment="1" applyProtection="1">
      <alignment horizontal="center" vertical="center" wrapText="1"/>
    </xf>
    <xf numFmtId="0" fontId="12" fillId="13" borderId="10" xfId="0" applyFont="1" applyFill="1" applyBorder="1" applyAlignment="1" applyProtection="1">
      <alignment horizontal="center" vertical="center" wrapText="1"/>
    </xf>
    <xf numFmtId="0" fontId="12" fillId="13" borderId="12" xfId="0" applyFont="1" applyFill="1" applyBorder="1" applyAlignment="1" applyProtection="1">
      <alignment horizontal="center" vertical="center" wrapText="1"/>
    </xf>
    <xf numFmtId="0" fontId="12" fillId="13" borderId="13" xfId="0" applyFont="1" applyFill="1" applyBorder="1" applyAlignment="1" applyProtection="1">
      <alignment horizontal="center" vertical="center" wrapText="1"/>
    </xf>
    <xf numFmtId="0" fontId="12" fillId="27" borderId="10" xfId="0" applyFont="1" applyFill="1" applyBorder="1" applyAlignment="1" applyProtection="1">
      <alignment horizontal="center" vertical="center" wrapText="1"/>
    </xf>
    <xf numFmtId="0" fontId="12" fillId="27" borderId="12" xfId="0" applyFont="1" applyFill="1" applyBorder="1" applyAlignment="1" applyProtection="1">
      <alignment horizontal="center" vertical="center" wrapText="1"/>
    </xf>
    <xf numFmtId="0" fontId="12" fillId="27" borderId="13" xfId="0" applyFont="1" applyFill="1" applyBorder="1" applyAlignment="1" applyProtection="1">
      <alignment horizontal="center" vertical="center" wrapText="1"/>
    </xf>
    <xf numFmtId="0" fontId="12" fillId="13" borderId="12" xfId="0" applyFont="1" applyFill="1" applyBorder="1" applyAlignment="1" applyProtection="1">
      <alignment horizontal="center" vertical="center"/>
    </xf>
    <xf numFmtId="0" fontId="12" fillId="13" borderId="13" xfId="0" applyFont="1" applyFill="1" applyBorder="1" applyAlignment="1" applyProtection="1">
      <alignment horizontal="center" vertical="center"/>
    </xf>
    <xf numFmtId="0" fontId="12" fillId="27" borderId="10" xfId="0" applyFont="1" applyFill="1" applyBorder="1" applyAlignment="1" applyProtection="1">
      <alignment horizontal="center" vertical="center"/>
    </xf>
    <xf numFmtId="0" fontId="12" fillId="27" borderId="12" xfId="0" applyFont="1" applyFill="1" applyBorder="1" applyAlignment="1" applyProtection="1">
      <alignment horizontal="center" vertical="center"/>
    </xf>
    <xf numFmtId="0" fontId="12" fillId="27" borderId="13" xfId="0" applyFont="1" applyFill="1" applyBorder="1" applyAlignment="1" applyProtection="1">
      <alignment horizontal="center" vertical="center"/>
    </xf>
    <xf numFmtId="0" fontId="0" fillId="2" borderId="37" xfId="0" applyFill="1" applyBorder="1" applyAlignment="1" applyProtection="1">
      <alignment horizontal="center"/>
    </xf>
    <xf numFmtId="0" fontId="12" fillId="13" borderId="27" xfId="0" applyFont="1" applyFill="1" applyBorder="1" applyAlignment="1" applyProtection="1">
      <alignment horizontal="center" vertical="center" wrapText="1"/>
    </xf>
    <xf numFmtId="0" fontId="12" fillId="13" borderId="19" xfId="0" applyFont="1" applyFill="1" applyBorder="1" applyAlignment="1" applyProtection="1">
      <alignment horizontal="center" vertical="center" wrapText="1"/>
    </xf>
    <xf numFmtId="0" fontId="12" fillId="13" borderId="20" xfId="0" applyFont="1" applyFill="1" applyBorder="1" applyAlignment="1" applyProtection="1">
      <alignment horizontal="center" vertical="center" wrapText="1"/>
    </xf>
    <xf numFmtId="0" fontId="51" fillId="11" borderId="26" xfId="0" applyFont="1" applyFill="1" applyBorder="1" applyAlignment="1" applyProtection="1">
      <alignment horizontal="center" vertical="center" wrapText="1"/>
    </xf>
    <xf numFmtId="0" fontId="51" fillId="11" borderId="14" xfId="0" applyFont="1" applyFill="1" applyBorder="1" applyAlignment="1" applyProtection="1">
      <alignment horizontal="center" vertical="center" wrapText="1"/>
    </xf>
    <xf numFmtId="0" fontId="51" fillId="9" borderId="14" xfId="0" applyFont="1" applyFill="1" applyBorder="1" applyAlignment="1" applyProtection="1">
      <alignment horizontal="center" vertical="center" wrapText="1"/>
    </xf>
    <xf numFmtId="0" fontId="2" fillId="2" borderId="2" xfId="0" applyFont="1" applyFill="1" applyBorder="1" applyAlignment="1" applyProtection="1">
      <alignment horizontal="right" vertical="center"/>
    </xf>
    <xf numFmtId="0" fontId="2" fillId="2" borderId="9" xfId="0" applyFont="1" applyFill="1" applyBorder="1" applyAlignment="1" applyProtection="1">
      <alignment horizontal="right" vertical="center"/>
    </xf>
    <xf numFmtId="0" fontId="2" fillId="2" borderId="3" xfId="0" applyFont="1" applyFill="1" applyBorder="1" applyAlignment="1" applyProtection="1">
      <alignment horizontal="right" vertical="center"/>
    </xf>
    <xf numFmtId="0" fontId="2" fillId="2" borderId="5" xfId="0" applyFont="1" applyFill="1" applyBorder="1" applyAlignment="1" applyProtection="1">
      <alignment horizontal="right" vertical="center"/>
    </xf>
    <xf numFmtId="0" fontId="2" fillId="2" borderId="25" xfId="0" applyFont="1" applyFill="1" applyBorder="1" applyAlignment="1" applyProtection="1">
      <alignment horizontal="right" vertical="center"/>
    </xf>
    <xf numFmtId="0" fontId="2" fillId="2" borderId="28" xfId="0" applyFont="1" applyFill="1" applyBorder="1" applyAlignment="1" applyProtection="1">
      <alignment horizontal="right" vertical="center"/>
    </xf>
    <xf numFmtId="0" fontId="12" fillId="27" borderId="88" xfId="0" applyFont="1" applyFill="1" applyBorder="1" applyAlignment="1" applyProtection="1">
      <alignment horizontal="center" vertical="center" wrapText="1"/>
    </xf>
    <xf numFmtId="0" fontId="12" fillId="27" borderId="9" xfId="0" applyFont="1" applyFill="1" applyBorder="1" applyAlignment="1" applyProtection="1">
      <alignment horizontal="center" vertical="center" wrapText="1"/>
    </xf>
    <xf numFmtId="0" fontId="12" fillId="27" borderId="3" xfId="0" applyFont="1" applyFill="1" applyBorder="1" applyAlignment="1" applyProtection="1">
      <alignment horizontal="center" vertical="center" wrapText="1"/>
    </xf>
    <xf numFmtId="0" fontId="62" fillId="13" borderId="32" xfId="0" applyFont="1" applyFill="1" applyBorder="1" applyAlignment="1" applyProtection="1">
      <alignment horizontal="center" vertical="center" wrapText="1"/>
    </xf>
    <xf numFmtId="0" fontId="62" fillId="13" borderId="14" xfId="0" applyFont="1" applyFill="1" applyBorder="1" applyAlignment="1" applyProtection="1">
      <alignment horizontal="center" vertical="center" wrapText="1"/>
    </xf>
    <xf numFmtId="0" fontId="62" fillId="13" borderId="33" xfId="0" applyFont="1" applyFill="1" applyBorder="1" applyAlignment="1" applyProtection="1">
      <alignment horizontal="center" vertical="center" wrapText="1"/>
    </xf>
    <xf numFmtId="0" fontId="52" fillId="27" borderId="16" xfId="0" applyFont="1" applyFill="1" applyBorder="1" applyAlignment="1" applyProtection="1">
      <alignment horizontal="center" vertical="center" wrapText="1"/>
    </xf>
    <xf numFmtId="0" fontId="52" fillId="27" borderId="3" xfId="0" applyFont="1" applyFill="1" applyBorder="1" applyAlignment="1" applyProtection="1">
      <alignment horizontal="center" vertical="center" wrapText="1"/>
    </xf>
    <xf numFmtId="0" fontId="52" fillId="27" borderId="1" xfId="0" applyFont="1" applyFill="1" applyBorder="1" applyAlignment="1" applyProtection="1">
      <alignment horizontal="center" vertical="center" wrapText="1"/>
    </xf>
    <xf numFmtId="0" fontId="12" fillId="27" borderId="38" xfId="0" applyFont="1" applyFill="1" applyBorder="1" applyAlignment="1" applyProtection="1">
      <alignment horizontal="center" vertical="center" wrapText="1"/>
    </xf>
    <xf numFmtId="0" fontId="12" fillId="27" borderId="39" xfId="0" applyFont="1" applyFill="1" applyBorder="1" applyAlignment="1" applyProtection="1">
      <alignment horizontal="center" vertical="center" wrapText="1"/>
    </xf>
    <xf numFmtId="0" fontId="12" fillId="27" borderId="40" xfId="0" applyFont="1" applyFill="1" applyBorder="1" applyAlignment="1" applyProtection="1">
      <alignment horizontal="center" vertical="center" wrapText="1"/>
    </xf>
    <xf numFmtId="0" fontId="12" fillId="27" borderId="69" xfId="0" applyFont="1" applyFill="1" applyBorder="1" applyAlignment="1" applyProtection="1">
      <alignment horizontal="center" vertical="center" wrapText="1"/>
    </xf>
    <xf numFmtId="0" fontId="27" fillId="13" borderId="93" xfId="0" applyFont="1" applyFill="1" applyBorder="1" applyAlignment="1" applyProtection="1">
      <alignment horizontal="center" vertical="center" wrapText="1"/>
    </xf>
    <xf numFmtId="0" fontId="27" fillId="13" borderId="25" xfId="0" applyFont="1" applyFill="1" applyBorder="1" applyAlignment="1" applyProtection="1">
      <alignment horizontal="center" vertical="center" wrapText="1"/>
    </xf>
    <xf numFmtId="0" fontId="27" fillId="13" borderId="107"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19" fillId="4" borderId="23" xfId="0" applyFont="1" applyFill="1" applyBorder="1" applyAlignment="1" applyProtection="1">
      <alignment horizontal="center" vertical="center" wrapText="1"/>
    </xf>
    <xf numFmtId="0" fontId="19" fillId="4" borderId="24" xfId="0" applyFont="1" applyFill="1" applyBorder="1" applyAlignment="1" applyProtection="1">
      <alignment horizontal="center" vertical="center" wrapText="1"/>
    </xf>
    <xf numFmtId="9" fontId="0" fillId="4" borderId="48" xfId="1" applyFont="1" applyFill="1" applyBorder="1" applyAlignment="1" applyProtection="1">
      <alignment horizontal="center" vertical="center"/>
    </xf>
    <xf numFmtId="9" fontId="0" fillId="4" borderId="1" xfId="1" applyFont="1" applyFill="1" applyBorder="1" applyAlignment="1" applyProtection="1">
      <alignment horizontal="center" vertical="center"/>
    </xf>
    <xf numFmtId="0" fontId="9" fillId="28" borderId="2" xfId="0" applyFont="1" applyFill="1" applyBorder="1" applyAlignment="1" applyProtection="1">
      <alignment horizontal="center" vertical="center" wrapText="1"/>
    </xf>
    <xf numFmtId="0" fontId="9" fillId="28" borderId="9" xfId="0" applyFont="1" applyFill="1" applyBorder="1" applyAlignment="1" applyProtection="1">
      <alignment horizontal="center" vertical="center" wrapText="1"/>
    </xf>
    <xf numFmtId="0" fontId="9" fillId="28" borderId="3" xfId="0" applyFont="1" applyFill="1" applyBorder="1" applyAlignment="1" applyProtection="1">
      <alignment horizontal="center" vertical="center" wrapText="1"/>
    </xf>
    <xf numFmtId="0" fontId="9" fillId="13" borderId="11" xfId="0" applyFont="1" applyFill="1" applyBorder="1" applyAlignment="1" applyProtection="1">
      <alignment horizontal="center" vertical="center" wrapText="1"/>
    </xf>
    <xf numFmtId="0" fontId="9" fillId="13" borderId="14" xfId="0" applyFont="1" applyFill="1" applyBorder="1" applyAlignment="1" applyProtection="1">
      <alignment horizontal="center" vertical="center" wrapText="1"/>
    </xf>
    <xf numFmtId="164" fontId="0" fillId="0" borderId="48"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12" fillId="29" borderId="10" xfId="0" applyFont="1" applyFill="1" applyBorder="1" applyAlignment="1" applyProtection="1">
      <alignment horizontal="center" vertical="center" wrapText="1"/>
    </xf>
    <xf numFmtId="0" fontId="12" fillId="29" borderId="12" xfId="0" applyFont="1" applyFill="1" applyBorder="1" applyAlignment="1" applyProtection="1">
      <alignment horizontal="center" vertical="center"/>
    </xf>
    <xf numFmtId="0" fontId="12" fillId="29" borderId="13" xfId="0" applyFont="1" applyFill="1" applyBorder="1" applyAlignment="1" applyProtection="1">
      <alignment horizontal="center" vertical="center"/>
    </xf>
    <xf numFmtId="0" fontId="52" fillId="13" borderId="21" xfId="0" applyFont="1" applyFill="1" applyBorder="1" applyAlignment="1" applyProtection="1">
      <alignment horizontal="center" vertical="center" wrapText="1"/>
    </xf>
    <xf numFmtId="0" fontId="64" fillId="11" borderId="49" xfId="0" applyFont="1" applyFill="1" applyBorder="1" applyAlignment="1" applyProtection="1">
      <alignment horizontal="center" vertical="center" wrapText="1"/>
    </xf>
    <xf numFmtId="0" fontId="64" fillId="11" borderId="26" xfId="0" applyFont="1" applyFill="1" applyBorder="1" applyAlignment="1" applyProtection="1">
      <alignment horizontal="center" vertical="center" wrapText="1"/>
    </xf>
    <xf numFmtId="0" fontId="64" fillId="11" borderId="103" xfId="0" applyFont="1" applyFill="1" applyBorder="1" applyAlignment="1" applyProtection="1">
      <alignment horizontal="center" vertical="center" wrapText="1"/>
    </xf>
    <xf numFmtId="0" fontId="64" fillId="11" borderId="41" xfId="0" applyFont="1" applyFill="1" applyBorder="1" applyAlignment="1" applyProtection="1">
      <alignment horizontal="center" vertical="center" wrapText="1"/>
    </xf>
    <xf numFmtId="0" fontId="64" fillId="11" borderId="55" xfId="0" applyFont="1" applyFill="1" applyBorder="1" applyAlignment="1" applyProtection="1">
      <alignment horizontal="center" vertical="center" wrapText="1"/>
    </xf>
    <xf numFmtId="0" fontId="64" fillId="11" borderId="34" xfId="0" applyFont="1" applyFill="1" applyBorder="1" applyAlignment="1" applyProtection="1">
      <alignment horizontal="center" vertical="center" wrapText="1"/>
    </xf>
    <xf numFmtId="0" fontId="0" fillId="28" borderId="10" xfId="0" applyFill="1" applyBorder="1" applyAlignment="1" applyProtection="1">
      <alignment horizontal="center" vertical="center" wrapText="1"/>
    </xf>
    <xf numFmtId="0" fontId="0" fillId="28" borderId="12" xfId="0" applyFill="1" applyBorder="1" applyAlignment="1" applyProtection="1">
      <alignment horizontal="center" vertical="center" wrapText="1"/>
    </xf>
    <xf numFmtId="0" fontId="0" fillId="28" borderId="13" xfId="0" applyFill="1" applyBorder="1" applyAlignment="1" applyProtection="1">
      <alignment horizontal="center" vertical="center" wrapText="1"/>
    </xf>
    <xf numFmtId="0" fontId="17" fillId="2" borderId="56" xfId="0" applyFont="1" applyFill="1" applyBorder="1" applyAlignment="1" applyProtection="1">
      <alignment horizontal="center" vertical="center"/>
    </xf>
    <xf numFmtId="0" fontId="17" fillId="2" borderId="104" xfId="0" applyFont="1" applyFill="1" applyBorder="1" applyAlignment="1" applyProtection="1">
      <alignment horizontal="center" vertical="center"/>
    </xf>
    <xf numFmtId="0" fontId="17" fillId="8" borderId="32" xfId="0" applyFont="1" applyFill="1" applyBorder="1" applyAlignment="1" applyProtection="1">
      <alignment horizontal="center" vertical="center" wrapText="1"/>
    </xf>
    <xf numFmtId="0" fontId="17" fillId="8" borderId="5" xfId="0" applyFont="1" applyFill="1" applyBorder="1" applyAlignment="1" applyProtection="1">
      <alignment horizontal="center" vertical="center" wrapText="1"/>
    </xf>
    <xf numFmtId="0" fontId="17" fillId="8" borderId="10" xfId="0" applyFont="1" applyFill="1" applyBorder="1" applyAlignment="1" applyProtection="1">
      <alignment horizontal="center" vertical="center" wrapText="1"/>
    </xf>
    <xf numFmtId="0" fontId="17" fillId="8" borderId="12" xfId="0" applyFont="1" applyFill="1" applyBorder="1" applyAlignment="1" applyProtection="1">
      <alignment horizontal="center" vertical="center" wrapText="1"/>
    </xf>
    <xf numFmtId="0" fontId="17" fillId="30" borderId="10" xfId="0" applyFont="1" applyFill="1" applyBorder="1" applyAlignment="1" applyProtection="1">
      <alignment horizontal="center" vertical="center" wrapText="1"/>
    </xf>
    <xf numFmtId="0" fontId="17" fillId="30" borderId="12" xfId="0" applyFont="1" applyFill="1" applyBorder="1" applyAlignment="1" applyProtection="1">
      <alignment horizontal="center" vertical="center" wrapText="1"/>
    </xf>
    <xf numFmtId="0" fontId="9" fillId="28" borderId="1" xfId="0" applyFont="1" applyFill="1" applyBorder="1" applyAlignment="1" applyProtection="1">
      <alignment horizontal="center" vertical="center" wrapText="1"/>
    </xf>
    <xf numFmtId="0" fontId="17" fillId="8" borderId="17" xfId="0" applyFont="1" applyFill="1" applyBorder="1" applyAlignment="1" applyProtection="1">
      <alignment horizontal="center" vertical="center" wrapText="1"/>
    </xf>
    <xf numFmtId="0" fontId="17" fillId="8" borderId="70"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xf>
    <xf numFmtId="0" fontId="17" fillId="2" borderId="53" xfId="0" applyFont="1" applyFill="1" applyBorder="1" applyAlignment="1" applyProtection="1">
      <alignment horizontal="center" vertical="center"/>
    </xf>
    <xf numFmtId="0" fontId="17" fillId="30" borderId="38" xfId="0" applyFont="1" applyFill="1" applyBorder="1" applyAlignment="1" applyProtection="1">
      <alignment horizontal="center" vertical="center" wrapText="1"/>
    </xf>
    <xf numFmtId="0" fontId="17" fillId="30" borderId="39" xfId="0" applyFont="1" applyFill="1" applyBorder="1" applyAlignment="1" applyProtection="1">
      <alignment horizontal="center" vertical="center" wrapText="1"/>
    </xf>
    <xf numFmtId="0" fontId="63" fillId="31" borderId="6" xfId="0" applyFont="1" applyFill="1" applyBorder="1" applyAlignment="1" applyProtection="1">
      <alignment horizontal="center" vertical="center"/>
    </xf>
    <xf numFmtId="0" fontId="63" fillId="31" borderId="7" xfId="0" applyFont="1" applyFill="1" applyBorder="1" applyAlignment="1" applyProtection="1">
      <alignment horizontal="center" vertical="center"/>
    </xf>
    <xf numFmtId="0" fontId="63" fillId="31" borderId="88" xfId="0" applyFont="1" applyFill="1" applyBorder="1" applyAlignment="1" applyProtection="1">
      <alignment horizontal="center" vertical="center"/>
    </xf>
    <xf numFmtId="0" fontId="63" fillId="31" borderId="9" xfId="0" applyFont="1" applyFill="1" applyBorder="1" applyAlignment="1" applyProtection="1">
      <alignment horizontal="center" vertical="center"/>
    </xf>
    <xf numFmtId="0" fontId="63" fillId="31" borderId="93" xfId="0" applyFont="1" applyFill="1" applyBorder="1" applyAlignment="1" applyProtection="1">
      <alignment horizontal="center" vertical="center" wrapText="1"/>
    </xf>
    <xf numFmtId="0" fontId="63" fillId="31" borderId="25" xfId="0" applyFont="1" applyFill="1" applyBorder="1" applyAlignment="1" applyProtection="1">
      <alignment horizontal="center" vertical="center" wrapText="1"/>
    </xf>
    <xf numFmtId="0" fontId="28" fillId="0" borderId="1" xfId="0" applyFont="1" applyBorder="1" applyAlignment="1" applyProtection="1">
      <alignment horizontal="center" vertical="center" wrapText="1"/>
    </xf>
    <xf numFmtId="7" fontId="2" fillId="3" borderId="1" xfId="0" applyNumberFormat="1" applyFont="1" applyFill="1" applyBorder="1" applyAlignment="1" applyProtection="1">
      <alignment horizontal="center" vertical="center"/>
    </xf>
    <xf numFmtId="164" fontId="0" fillId="4" borderId="35" xfId="0" applyNumberFormat="1" applyFill="1" applyBorder="1" applyAlignment="1" applyProtection="1">
      <alignment horizontal="center" vertical="center"/>
    </xf>
    <xf numFmtId="0" fontId="9" fillId="10" borderId="1" xfId="0" applyFont="1" applyFill="1" applyBorder="1" applyAlignment="1" applyProtection="1">
      <alignment horizontal="center" vertical="center" wrapText="1"/>
    </xf>
    <xf numFmtId="164" fontId="0" fillId="4" borderId="28" xfId="0" applyNumberFormat="1" applyFill="1" applyBorder="1" applyAlignment="1" applyProtection="1">
      <alignment horizontal="center" vertical="center"/>
    </xf>
    <xf numFmtId="164" fontId="0" fillId="4" borderId="3" xfId="0" applyNumberFormat="1" applyFill="1" applyBorder="1" applyAlignment="1" applyProtection="1">
      <alignment horizontal="center" vertical="center"/>
    </xf>
    <xf numFmtId="0" fontId="0" fillId="4" borderId="49" xfId="0" applyFill="1" applyBorder="1" applyAlignment="1" applyProtection="1">
      <alignment horizontal="center" vertical="center"/>
    </xf>
    <xf numFmtId="0" fontId="0" fillId="4" borderId="26" xfId="0" applyFill="1" applyBorder="1" applyAlignment="1" applyProtection="1">
      <alignment horizontal="center" vertical="center"/>
    </xf>
    <xf numFmtId="0" fontId="0" fillId="4" borderId="83" xfId="0" applyFill="1" applyBorder="1" applyAlignment="1" applyProtection="1">
      <alignment horizontal="center" vertical="center"/>
    </xf>
    <xf numFmtId="0" fontId="2" fillId="4" borderId="14"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9" fontId="0" fillId="4" borderId="14" xfId="1" applyFont="1" applyFill="1" applyBorder="1" applyAlignment="1" applyProtection="1">
      <alignment horizontal="center" vertical="center"/>
    </xf>
    <xf numFmtId="0" fontId="28" fillId="4" borderId="0" xfId="0" applyFont="1" applyFill="1" applyBorder="1" applyAlignment="1" applyProtection="1">
      <alignment horizontal="center" vertical="center" wrapText="1"/>
    </xf>
    <xf numFmtId="0" fontId="63" fillId="31" borderId="36" xfId="0" applyFont="1" applyFill="1" applyBorder="1" applyAlignment="1" applyProtection="1">
      <alignment horizontal="center" vertical="center" wrapText="1"/>
    </xf>
    <xf numFmtId="0" fontId="63" fillId="31" borderId="47" xfId="0" applyFont="1" applyFill="1" applyBorder="1" applyAlignment="1" applyProtection="1">
      <alignment horizontal="center" vertical="center" wrapText="1"/>
    </xf>
    <xf numFmtId="0" fontId="28" fillId="4" borderId="37" xfId="0" applyFont="1" applyFill="1" applyBorder="1" applyAlignment="1" applyProtection="1">
      <alignment horizontal="center" vertical="center" wrapText="1"/>
    </xf>
    <xf numFmtId="0" fontId="2" fillId="9" borderId="55" xfId="0" applyFont="1" applyFill="1" applyBorder="1" applyAlignment="1" applyProtection="1">
      <alignment horizontal="center" vertical="center" wrapText="1"/>
    </xf>
    <xf numFmtId="0" fontId="2" fillId="9" borderId="56" xfId="0" applyFont="1" applyFill="1" applyBorder="1" applyAlignment="1" applyProtection="1">
      <alignment horizontal="center" vertical="center" wrapText="1"/>
    </xf>
    <xf numFmtId="0" fontId="64" fillId="9" borderId="49" xfId="0" applyFont="1" applyFill="1" applyBorder="1" applyAlignment="1" applyProtection="1">
      <alignment horizontal="center" vertical="center" wrapText="1"/>
    </xf>
    <xf numFmtId="0" fontId="64" fillId="9" borderId="83" xfId="0" applyFont="1" applyFill="1" applyBorder="1" applyAlignment="1" applyProtection="1">
      <alignment horizontal="center" vertical="center" wrapText="1"/>
    </xf>
    <xf numFmtId="9" fontId="2" fillId="9" borderId="103" xfId="1" applyFont="1" applyFill="1" applyBorder="1" applyAlignment="1" applyProtection="1">
      <alignment horizontal="center" vertical="center" wrapText="1"/>
    </xf>
    <xf numFmtId="9" fontId="2" fillId="9" borderId="104" xfId="1"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28" fillId="4" borderId="88" xfId="0" applyFont="1" applyFill="1" applyBorder="1" applyAlignment="1" applyProtection="1">
      <alignment horizontal="center" vertical="center" wrapText="1"/>
    </xf>
    <xf numFmtId="0" fontId="28" fillId="4" borderId="3" xfId="0" applyFont="1" applyFill="1" applyBorder="1" applyAlignment="1" applyProtection="1">
      <alignment horizontal="center" vertical="center" wrapText="1"/>
    </xf>
    <xf numFmtId="0" fontId="68" fillId="27" borderId="10" xfId="0" applyFont="1" applyFill="1" applyBorder="1" applyAlignment="1" applyProtection="1">
      <alignment horizontal="center" vertical="center" wrapText="1"/>
    </xf>
    <xf numFmtId="0" fontId="68" fillId="27" borderId="12" xfId="0" applyFont="1" applyFill="1" applyBorder="1" applyAlignment="1" applyProtection="1">
      <alignment horizontal="center" vertical="center" wrapText="1"/>
    </xf>
    <xf numFmtId="0" fontId="68" fillId="27" borderId="13" xfId="0" applyFont="1" applyFill="1" applyBorder="1" applyAlignment="1" applyProtection="1">
      <alignment horizontal="center" vertical="center" wrapText="1"/>
    </xf>
    <xf numFmtId="0" fontId="28" fillId="4" borderId="74" xfId="0" applyFont="1" applyFill="1" applyBorder="1" applyAlignment="1" applyProtection="1">
      <alignment horizontal="center" vertical="center" wrapText="1"/>
    </xf>
    <xf numFmtId="0" fontId="17" fillId="8" borderId="11" xfId="0" applyFont="1" applyFill="1" applyBorder="1" applyAlignment="1" applyProtection="1">
      <alignment horizontal="center" vertical="center" wrapText="1"/>
    </xf>
    <xf numFmtId="0" fontId="17" fillId="2" borderId="30" xfId="0" applyFont="1" applyFill="1" applyBorder="1" applyAlignment="1" applyProtection="1">
      <alignment horizontal="center" vertical="center"/>
    </xf>
    <xf numFmtId="0" fontId="17" fillId="4" borderId="10" xfId="0" applyFont="1" applyFill="1" applyBorder="1" applyAlignment="1" applyProtection="1">
      <alignment horizontal="center" vertical="center" wrapText="1"/>
    </xf>
    <xf numFmtId="0" fontId="17" fillId="4" borderId="91" xfId="0" applyFont="1" applyFill="1" applyBorder="1" applyAlignment="1" applyProtection="1">
      <alignment horizontal="center" vertical="center" wrapText="1"/>
    </xf>
    <xf numFmtId="0" fontId="17" fillId="30" borderId="91" xfId="0" applyFont="1" applyFill="1" applyBorder="1" applyAlignment="1" applyProtection="1">
      <alignment horizontal="center" vertical="center" wrapText="1"/>
    </xf>
    <xf numFmtId="0" fontId="63" fillId="31" borderId="38" xfId="0" applyFont="1" applyFill="1" applyBorder="1" applyAlignment="1" applyProtection="1">
      <alignment horizontal="center" vertical="center"/>
    </xf>
    <xf numFmtId="0" fontId="63" fillId="31" borderId="89" xfId="0" applyFont="1" applyFill="1" applyBorder="1" applyAlignment="1" applyProtection="1">
      <alignment horizontal="center" vertical="center"/>
    </xf>
    <xf numFmtId="0" fontId="63" fillId="31" borderId="3" xfId="0"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8" borderId="14" xfId="0" applyFont="1" applyFill="1" applyBorder="1" applyAlignment="1" applyProtection="1">
      <alignment horizontal="center" vertical="center" wrapText="1"/>
    </xf>
  </cellXfs>
  <cellStyles count="111">
    <cellStyle name="2" xfId="11" xr:uid="{04E0009C-42EB-404F-BB61-CF460429193E}"/>
    <cellStyle name="Borne VE" xfId="12" xr:uid="{717B46F4-96BD-4CED-A875-97E262C0BA5C}"/>
    <cellStyle name="cellule blanche" xfId="13" xr:uid="{31E09DCA-025B-4774-9785-F06B55B66555}"/>
    <cellStyle name="cellule grise" xfId="14" xr:uid="{2F005B5C-8E7A-44F1-AF68-24CE7C20DCA2}"/>
    <cellStyle name="Cellule grise + rouge italique" xfId="15" xr:uid="{46D5B942-6AD3-42C6-B2E5-3779B3129908}"/>
    <cellStyle name="Cellule grise orange" xfId="16" xr:uid="{D4470B65-FBFD-4ACA-BCB5-41307D0D92DD}"/>
    <cellStyle name="cellule jaune" xfId="17" xr:uid="{EA04BAC5-0FD8-44FF-BBBA-64247A8FFA80}"/>
    <cellStyle name="celluleUpgradeV2.01" xfId="18" xr:uid="{BD279B21-9A24-4FCC-947F-4F13B3CCBCA8}"/>
    <cellStyle name="celluleUpgradeV2.02" xfId="19" xr:uid="{5863FE55-585B-4C6B-B8CC-F5271AB45FC2}"/>
    <cellStyle name="celluleUpgradeV2.03" xfId="20" xr:uid="{053D2684-FE53-421F-9420-0DAB9E8847DE}"/>
    <cellStyle name="celluleUpgradeV3.00" xfId="21" xr:uid="{E1266104-8EEA-4364-B06E-5EE5AC34B53E}"/>
    <cellStyle name="celluleUpgradeV3.01" xfId="22" xr:uid="{1FFFF7B5-9918-425F-84F9-8D8816BAE4B6}"/>
    <cellStyle name="celluleUpgradeV3.02" xfId="23" xr:uid="{4340D659-29F9-46CE-9B8F-F1207CB3F2A9}"/>
    <cellStyle name="celluleUpgradeV3.03" xfId="24" xr:uid="{4B24100F-4884-4422-9262-588BF2A3C1AF}"/>
    <cellStyle name="celluleUpgradeV3.04" xfId="25" xr:uid="{5027F31E-A293-4F86-88F0-D71531890F8C}"/>
    <cellStyle name="celluleUpgradeV4.00" xfId="26" xr:uid="{31A0BF47-069C-4D1A-BF9C-68DF9E07C829}"/>
    <cellStyle name="colonne dénomination FdCR" xfId="27" xr:uid="{69641495-7989-460E-A678-D351F66B3C52}"/>
    <cellStyle name="colonne dénomination MAJ" xfId="28" xr:uid="{7DDF0C7F-B8D6-4DEE-A3D2-C5791B512E6D}"/>
    <cellStyle name="colonne identifiant FdCR" xfId="29" xr:uid="{B6253641-E2BC-4631-AA61-2832459611C0}"/>
    <cellStyle name="colonne identifiant MAJ" xfId="30" xr:uid="{71E85CDE-6795-4EFE-8E74-ABAFAD8E7321}"/>
    <cellStyle name="colonne libellé FdCR" xfId="31" xr:uid="{70E32FA4-60B2-4397-9B65-B6C1A3666624}"/>
    <cellStyle name="colonne libellé MAJ" xfId="32" xr:uid="{D4E81E02-D063-4A91-BBE5-AEC8D3EC0D59}"/>
    <cellStyle name="Currency 2" xfId="106" xr:uid="{EBE8EB80-338C-468C-B226-FC71463A72C4}"/>
    <cellStyle name="date liste financeurs" xfId="33" xr:uid="{EEF8A83B-8F2F-4921-8734-224A3F118C27}"/>
    <cellStyle name="date MAJ financeurs" xfId="34" xr:uid="{43F2722B-8062-49E2-A44D-40682E81873D}"/>
    <cellStyle name="décompte lignes Data" xfId="35" xr:uid="{8F7AADBF-1DD1-47DA-A94B-90A7B955CF9D}"/>
    <cellStyle name="décompte lignes UC" xfId="36" xr:uid="{93EEC932-AC05-4D30-850E-E758EEBD3931}"/>
    <cellStyle name="Euro" xfId="37" xr:uid="{288C5ED2-69B1-4BBB-B5D5-6E724BB7DBEA}"/>
    <cellStyle name="Euro 2" xfId="109" xr:uid="{B6C44577-4A88-4656-9654-08654B8C2C11}"/>
    <cellStyle name="Euro 3" xfId="107" xr:uid="{EB8A4E15-E734-4039-B0E4-0D76F0CAA2D9}"/>
    <cellStyle name="Excel_BuiltIn_Percent" xfId="38" xr:uid="{6F6BA74A-9CD0-4F7F-BBAC-87989EC3A0A3}"/>
    <cellStyle name="FEADER et rouge" xfId="39" xr:uid="{9CC615EF-45CA-45CA-88FE-6B3CDEC3FD7D}"/>
    <cellStyle name="FEADER_2" xfId="40" xr:uid="{E25F9528-DCE7-41FB-B584-8A416FA262C0}"/>
    <cellStyle name="feuilleUpgradeV2.01" xfId="41" xr:uid="{522278C1-5FAB-4287-B203-2067EFF747FE}"/>
    <cellStyle name="feuilleUpgradeV2.02" xfId="42" xr:uid="{D7F0679B-F90B-4E3C-93FA-2EE5BC744080}"/>
    <cellStyle name="feuilleUpgradeV2.03" xfId="43" xr:uid="{07D21BF2-5B79-4BDC-92E3-10FB7AE811CD}"/>
    <cellStyle name="feuilleUpgradeV3.00" xfId="44" xr:uid="{4330A7B7-392A-4B44-94AE-19DE0FDFD38E}"/>
    <cellStyle name="feuilleUpgradeV3.01" xfId="45" xr:uid="{607B6FAA-A2FE-4973-899E-F93D07E8EE80}"/>
    <cellStyle name="feuilleUpgradeV3.02" xfId="46" xr:uid="{ECB5F15C-F30F-4772-BD42-1C28C16130D2}"/>
    <cellStyle name="feuilleUpgradeV3.03" xfId="47" xr:uid="{CD1D4C5B-558A-4D05-BA78-1094AC100F8B}"/>
    <cellStyle name="feuilleUpgradeV3.04" xfId="48" xr:uid="{C13AB2DE-3AFE-490B-9D98-9A668E87F9DD}"/>
    <cellStyle name="feuilleUpgradeV4.00" xfId="49" xr:uid="{160C2967-3A48-4645-AF9E-0CFDE157ECA6}"/>
    <cellStyle name="Gris" xfId="50" xr:uid="{7783786A-8398-4C2D-9183-86E16745BBB0}"/>
    <cellStyle name="Gris rose" xfId="51" xr:uid="{607F641A-ADBA-42F6-8988-18B6A815DAF0}"/>
    <cellStyle name="gris_et_vert" xfId="52" xr:uid="{F8518523-8579-48F0-9F59-9A069C74C7E8}"/>
    <cellStyle name="Heading" xfId="53" xr:uid="{CCD4EE56-0F4B-4081-B676-F382B5B535A3}"/>
    <cellStyle name="Heading1" xfId="54" xr:uid="{47E5C29B-60A8-49E2-BFE6-7F0F86735BD5}"/>
    <cellStyle name="Installation patch automatique" xfId="55" xr:uid="{CA9113B9-4DAB-46ED-ADB4-2508AE8B7EC7}"/>
    <cellStyle name="jusDeCitronBleu" xfId="56" xr:uid="{94EE1E82-7D87-438A-B1F9-D4DF7D66BA2A}"/>
    <cellStyle name="KO" xfId="57" xr:uid="{F6066D03-418E-4DAC-A17E-4F30C88FE614}"/>
    <cellStyle name="Lien hypertexte" xfId="6" builtinId="8"/>
    <cellStyle name="MC Dépenses ss opé" xfId="58" xr:uid="{DC3A77EC-8E3B-4121-8DBA-8A051B8FB5E6}"/>
    <cellStyle name="MC GUC calcul sub" xfId="59" xr:uid="{A7AEBF45-9085-43FE-BE35-A710F90BCE84}"/>
    <cellStyle name="Milliers 2" xfId="8" xr:uid="{00000000-0005-0000-0000-000035000000}"/>
    <cellStyle name="Milliers 2 2" xfId="60" xr:uid="{2E3906E1-FFC5-4C93-BF87-F58B0ACC636F}"/>
    <cellStyle name="modif_en_vert" xfId="61" xr:uid="{1FF914EA-BCEB-4F35-B563-5223FCDEA39E}"/>
    <cellStyle name="Monétaire" xfId="101" builtinId="4"/>
    <cellStyle name="Monétaire 2" xfId="3" xr:uid="{00000000-0005-0000-0000-000002000000}"/>
    <cellStyle name="Monétaire 2 2" xfId="7" xr:uid="{00000000-0005-0000-0000-000002000000}"/>
    <cellStyle name="Monétaire 2 2 2" xfId="103" xr:uid="{FBA53262-87C8-4059-9197-B43635CBE8DF}"/>
    <cellStyle name="Monétaire 2 2 3" xfId="110" xr:uid="{9B3548C5-9E90-4415-AB63-EE3372D182F8}"/>
    <cellStyle name="Monétaire 2 3" xfId="102" xr:uid="{1FBA1441-9DDF-4976-ADEC-CE3D8C7CB4E7}"/>
    <cellStyle name="Monétaire 2 4" xfId="108" xr:uid="{85634D4B-52D4-44D8-A0E8-34E242C7A306}"/>
    <cellStyle name="Monétaire 3" xfId="9" xr:uid="{00000000-0005-0000-0000-000036000000}"/>
    <cellStyle name="Monétaire 3 2" xfId="104" xr:uid="{31EBD4FB-6048-4268-AB32-BA355C1F1834}"/>
    <cellStyle name="New" xfId="62" xr:uid="{969005A8-8F38-45E2-BF3F-30EDBDF2F390}"/>
    <cellStyle name="Normal" xfId="0" builtinId="0"/>
    <cellStyle name="Normal 2" xfId="2" xr:uid="{00000000-0005-0000-0000-000004000000}"/>
    <cellStyle name="Normal 2 2" xfId="63" xr:uid="{76A2657A-F60E-4144-8F20-C3DA4C920E5F}"/>
    <cellStyle name="Normal 3" xfId="4" xr:uid="{00000000-0005-0000-0000-000005000000}"/>
    <cellStyle name="Normal 4" xfId="10" xr:uid="{EB170D02-90C7-4AC1-9850-BFD3C2EE31BE}"/>
    <cellStyle name="Normal_demande de subvention FSE yc forfaitisation des coûts indirects sans protection" xfId="105" xr:uid="{219CFB7E-5069-43D4-8853-A5168F0F1D0A}"/>
    <cellStyle name="offset ligne contrôle moteur formules" xfId="64" xr:uid="{33B47F17-1BDC-43EF-8846-14B7BA43270A}"/>
    <cellStyle name="offset ligne contrôle Sub*" xfId="65" xr:uid="{A3037A5B-392F-4855-BA60-D1CF01FE5B27}"/>
    <cellStyle name="OK" xfId="66" xr:uid="{871DD451-21BE-4EAE-81C8-64DED1C6C9A4}"/>
    <cellStyle name="orange parme" xfId="67" xr:uid="{AACE495A-C257-4B2A-9BFD-480BF4252368}"/>
    <cellStyle name="plage étirement Assiette TO - Data" xfId="68" xr:uid="{8CFFCD84-6750-4CFE-AD51-61003B72E3CE}"/>
    <cellStyle name="plage étirement Assiette TO - UC" xfId="69" xr:uid="{26FE2F96-D362-4926-AAD8-417CE54731B4}"/>
    <cellStyle name="plage étirement Sub*" xfId="70" xr:uid="{186BA4E8-0C8F-41B5-971C-5EF23109E762}"/>
    <cellStyle name="plage MAJ libellés financeurs" xfId="71" xr:uid="{F9A1D9FB-8F6C-4192-9DD4-944CEE6FCDD2}"/>
    <cellStyle name="plage moteur formules" xfId="72" xr:uid="{20647E00-854D-4E57-9B45-2E54D20F673F}"/>
    <cellStyle name="plage moteur formules obligatoire" xfId="73" xr:uid="{76A675F9-56B5-44A2-A237-518E882E78BB}"/>
    <cellStyle name="Position cellule note patch" xfId="74" xr:uid="{A939A732-49F8-4373-AF9F-39FA1B53A04C}"/>
    <cellStyle name="Position cellule version FDCR" xfId="75" xr:uid="{1FF40AEE-4027-469D-AB3B-4A3C050793DD}"/>
    <cellStyle name="position cellule version patch" xfId="76" xr:uid="{B7FAB01F-DA34-4293-B7C0-D10B3AC0BE77}"/>
    <cellStyle name="position colonne contrôle moteur formules" xfId="77" xr:uid="{37122EFF-CF1C-436B-9293-F74DD01C9EF8}"/>
    <cellStyle name="position colonne contrôle Sub*" xfId="78" xr:uid="{4D6A4752-ADE2-41ED-946F-82079F49C8A5}"/>
    <cellStyle name="Pourcentage" xfId="1" builtinId="5"/>
    <cellStyle name="Pourcentage 2" xfId="79" xr:uid="{8A94931A-6F4E-4C1C-8014-32E10318AAAC}"/>
    <cellStyle name="Princ" xfId="80" xr:uid="{86C26E0D-9D58-48B6-94F6-C8C3D68807EB}"/>
    <cellStyle name="Princ et rouge" xfId="81" xr:uid="{6D025FF4-4CE2-42AE-8F39-965275EB166D}"/>
    <cellStyle name="Result" xfId="82" xr:uid="{9715B7EC-C879-48DA-8EE2-A5DAA3981697}"/>
    <cellStyle name="Result2" xfId="83" xr:uid="{4CEADEDA-CEE1-47FE-831B-4ED401AA4AB4}"/>
    <cellStyle name="Rose Test ATO" xfId="84" xr:uid="{88EACBE7-C654-4EA0-A44D-EA47268B1005}"/>
    <cellStyle name="rouge_2" xfId="85" xr:uid="{6F6BDC27-28DD-4CAE-8158-ACBDDB6308D4}"/>
    <cellStyle name="Sans nom1" xfId="86" xr:uid="{07DCB6D3-3B77-4570-BF47-107D9F3DED4E}"/>
    <cellStyle name="Sans nom2" xfId="87" xr:uid="{9999AADE-5161-4655-82E7-E174A8D0D485}"/>
    <cellStyle name="Sans nom3" xfId="88" xr:uid="{03E3AF92-E840-40F7-A1E1-23061F7E1003}"/>
    <cellStyle name="Sans nom4" xfId="89" xr:uid="{F3DB3104-8BB4-4E87-A83C-73164F5C8D73}"/>
    <cellStyle name="Sans nom5" xfId="90" xr:uid="{CB8366A7-E4ED-4ADA-942A-311859DFCA3C}"/>
    <cellStyle name="Sans nom6" xfId="91" xr:uid="{4B2A77C5-8699-4CC0-9764-3009C803B5F9}"/>
    <cellStyle name="Sans nom7" xfId="92" xr:uid="{63675C14-9F03-497D-8199-2643124AF773}"/>
    <cellStyle name="status connexion sécurisée" xfId="93" xr:uid="{651F22DD-E317-4993-9B95-0AE49296738D}"/>
    <cellStyle name="statut connexion sécurisée" xfId="94" xr:uid="{5782F067-9724-42DC-BC57-38188AACA7B4}"/>
    <cellStyle name="TableStyleLight1" xfId="95" xr:uid="{51ADD55B-3EC2-43D2-8A67-E1E8CCC94C9E}"/>
    <cellStyle name="test" xfId="96" xr:uid="{422211AC-2946-4BD7-801E-9E7F801C69AC}"/>
    <cellStyle name="Texte explicatif 2" xfId="5" xr:uid="{00000000-0005-0000-0000-000007000000}"/>
    <cellStyle name="Tout blanc" xfId="97" xr:uid="{6170235F-B6F2-4B06-B1F4-57547D39A6D2}"/>
    <cellStyle name="typeCollageUpgrade" xfId="98" xr:uid="{CA9878CA-D4A0-44AF-A3C5-DF7E54AE02C7}"/>
    <cellStyle name="URL liste financeurs" xfId="99" xr:uid="{EE86A3A6-3F88-40ED-9138-AD581F5C3CAC}"/>
    <cellStyle name="URL liste patch" xfId="100" xr:uid="{3E7C89C2-776E-4541-A061-F45017478925}"/>
  </cellStyles>
  <dxfs count="48">
    <dxf>
      <font>
        <b/>
        <i val="0"/>
        <color theme="1"/>
      </font>
      <fill>
        <patternFill>
          <bgColor rgb="FFFF0000"/>
        </patternFill>
      </fill>
    </dxf>
    <dxf>
      <fill>
        <patternFill>
          <bgColor rgb="FFFF0000"/>
        </patternFill>
      </fill>
    </dxf>
    <dxf>
      <fill>
        <patternFill>
          <bgColor rgb="FF00B050"/>
        </patternFill>
      </fill>
    </dxf>
    <dxf>
      <fill>
        <patternFill>
          <bgColor rgb="FFFF0000"/>
        </patternFill>
      </fill>
    </dxf>
    <dxf>
      <fill>
        <patternFill patternType="solid">
          <fgColor theme="0"/>
          <bgColor theme="9" tint="0.39994506668294322"/>
        </patternFill>
      </fill>
    </dxf>
    <dxf>
      <font>
        <b/>
        <i val="0"/>
        <color auto="1"/>
      </font>
      <fill>
        <patternFill>
          <bgColor rgb="FFFF0000"/>
        </patternFill>
      </fill>
    </dxf>
    <dxf>
      <fill>
        <patternFill>
          <bgColor rgb="FF00B050"/>
        </patternFill>
      </fill>
    </dxf>
    <dxf>
      <fill>
        <patternFill patternType="solid">
          <fgColor theme="0"/>
          <bgColor theme="9" tint="0.39994506668294322"/>
        </patternFill>
      </fill>
    </dxf>
    <dxf>
      <fill>
        <patternFill>
          <bgColor rgb="FFFF0000"/>
        </patternFill>
      </fill>
    </dxf>
    <dxf>
      <fill>
        <patternFill>
          <bgColor rgb="FF00B050"/>
        </patternFill>
      </fill>
    </dxf>
    <dxf>
      <fill>
        <patternFill>
          <bgColor rgb="FFFF0000"/>
        </patternFill>
      </fill>
    </dxf>
    <dxf>
      <font>
        <strike val="0"/>
        <color rgb="FFFF0000"/>
      </font>
      <fill>
        <patternFill>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color theme="1"/>
      </font>
      <fill>
        <patternFill>
          <bgColor rgb="FFFF0000"/>
        </patternFill>
      </fill>
    </dxf>
    <dxf>
      <font>
        <b/>
        <i val="0"/>
        <color theme="1"/>
      </font>
      <fill>
        <patternFill>
          <bgColor rgb="FFFF0000"/>
        </patternFill>
      </fill>
    </dxf>
    <dxf>
      <font>
        <b/>
        <i val="0"/>
        <color rgb="FFC00000"/>
      </font>
      <fill>
        <patternFill>
          <bgColor rgb="FFFFFF00"/>
        </patternFill>
      </fill>
    </dxf>
    <dxf>
      <font>
        <b/>
        <i val="0"/>
        <color theme="1"/>
      </font>
      <fill>
        <patternFill>
          <bgColor rgb="FFFF0000"/>
        </patternFill>
      </fill>
    </dxf>
    <dxf>
      <font>
        <b/>
        <i val="0"/>
        <color theme="1"/>
      </font>
      <fill>
        <patternFill>
          <bgColor rgb="FFFF00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color rgb="FFC00000"/>
      </font>
      <fill>
        <patternFill>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color rgb="FFFF0000"/>
      </font>
      <fill>
        <patternFill>
          <bgColor rgb="FFFFFF00"/>
        </patternFill>
      </fill>
    </dxf>
    <dxf>
      <font>
        <b/>
        <i val="0"/>
        <color theme="0"/>
      </font>
      <fill>
        <patternFill>
          <bgColor rgb="FFFF00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s>
  <tableStyles count="0" defaultTableStyle="TableStyleMedium2" defaultPivotStyle="PivotStyleLight16"/>
  <colors>
    <mruColors>
      <color rgb="FFFFFFD1"/>
      <color rgb="FFF9F3A1"/>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49307</xdr:colOff>
      <xdr:row>0</xdr:row>
      <xdr:rowOff>160244</xdr:rowOff>
    </xdr:from>
    <xdr:to>
      <xdr:col>2</xdr:col>
      <xdr:colOff>335851</xdr:colOff>
      <xdr:row>7</xdr:row>
      <xdr:rowOff>201951</xdr:rowOff>
    </xdr:to>
    <xdr:pic>
      <xdr:nvPicPr>
        <xdr:cNvPr id="3" name="Image 2">
          <a:extLst>
            <a:ext uri="{FF2B5EF4-FFF2-40B4-BE49-F238E27FC236}">
              <a16:creationId xmlns:a16="http://schemas.microsoft.com/office/drawing/2014/main" id="{EECB5CFE-9E7C-4A52-9241-8E61C1228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07" y="160244"/>
          <a:ext cx="1889545" cy="1286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312560</xdr:colOff>
      <xdr:row>0</xdr:row>
      <xdr:rowOff>12701</xdr:rowOff>
    </xdr:from>
    <xdr:to>
      <xdr:col>0</xdr:col>
      <xdr:colOff>1123950</xdr:colOff>
      <xdr:row>0</xdr:row>
      <xdr:rowOff>606991</xdr:rowOff>
    </xdr:to>
    <xdr:pic>
      <xdr:nvPicPr>
        <xdr:cNvPr id="2" name="Image 2">
          <a:extLst>
            <a:ext uri="{FF2B5EF4-FFF2-40B4-BE49-F238E27FC236}">
              <a16:creationId xmlns:a16="http://schemas.microsoft.com/office/drawing/2014/main" id="{51015449-A01C-4E11-A707-F58B4997BE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560" y="12701"/>
          <a:ext cx="811390" cy="594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74083</xdr:rowOff>
    </xdr:from>
    <xdr:to>
      <xdr:col>0</xdr:col>
      <xdr:colOff>945092</xdr:colOff>
      <xdr:row>1</xdr:row>
      <xdr:rowOff>605176</xdr:rowOff>
    </xdr:to>
    <xdr:pic>
      <xdr:nvPicPr>
        <xdr:cNvPr id="3" name="Image 2">
          <a:extLst>
            <a:ext uri="{FF2B5EF4-FFF2-40B4-BE49-F238E27FC236}">
              <a16:creationId xmlns:a16="http://schemas.microsoft.com/office/drawing/2014/main" id="{8103F59A-EA5B-4AC8-8FB1-76A3D37CA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2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29936</xdr:colOff>
      <xdr:row>0</xdr:row>
      <xdr:rowOff>64408</xdr:rowOff>
    </xdr:from>
    <xdr:to>
      <xdr:col>2</xdr:col>
      <xdr:colOff>1209221</xdr:colOff>
      <xdr:row>3</xdr:row>
      <xdr:rowOff>84</xdr:rowOff>
    </xdr:to>
    <xdr:pic>
      <xdr:nvPicPr>
        <xdr:cNvPr id="2" name="Image 1">
          <a:extLst>
            <a:ext uri="{FF2B5EF4-FFF2-40B4-BE49-F238E27FC236}">
              <a16:creationId xmlns:a16="http://schemas.microsoft.com/office/drawing/2014/main" id="{18C8985F-67E9-46E0-B1E3-C02AB0147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42293" y="64408"/>
          <a:ext cx="1179285" cy="8843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243418</xdr:colOff>
      <xdr:row>2</xdr:row>
      <xdr:rowOff>190878</xdr:rowOff>
    </xdr:from>
    <xdr:to>
      <xdr:col>2</xdr:col>
      <xdr:colOff>1724256</xdr:colOff>
      <xdr:row>2</xdr:row>
      <xdr:rowOff>1352248</xdr:rowOff>
    </xdr:to>
    <xdr:pic>
      <xdr:nvPicPr>
        <xdr:cNvPr id="2" name="Image 1">
          <a:extLst>
            <a:ext uri="{FF2B5EF4-FFF2-40B4-BE49-F238E27FC236}">
              <a16:creationId xmlns:a16="http://schemas.microsoft.com/office/drawing/2014/main" id="{4C0C6EE5-9D76-431D-8E41-ED46A36C82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1141" y="701146"/>
          <a:ext cx="1480838" cy="11613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1666523</xdr:colOff>
      <xdr:row>0</xdr:row>
      <xdr:rowOff>42333</xdr:rowOff>
    </xdr:from>
    <xdr:to>
      <xdr:col>2</xdr:col>
      <xdr:colOff>936734</xdr:colOff>
      <xdr:row>3</xdr:row>
      <xdr:rowOff>208135</xdr:rowOff>
    </xdr:to>
    <xdr:pic>
      <xdr:nvPicPr>
        <xdr:cNvPr id="2" name="Image 1">
          <a:extLst>
            <a:ext uri="{FF2B5EF4-FFF2-40B4-BE49-F238E27FC236}">
              <a16:creationId xmlns:a16="http://schemas.microsoft.com/office/drawing/2014/main" id="{1914F85C-71C7-49D0-937B-6C8E77CEC3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00301" y="42333"/>
          <a:ext cx="1189322" cy="8819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145143</xdr:colOff>
      <xdr:row>0</xdr:row>
      <xdr:rowOff>9071</xdr:rowOff>
    </xdr:from>
    <xdr:to>
      <xdr:col>2</xdr:col>
      <xdr:colOff>1386676</xdr:colOff>
      <xdr:row>3</xdr:row>
      <xdr:rowOff>176799</xdr:rowOff>
    </xdr:to>
    <xdr:pic>
      <xdr:nvPicPr>
        <xdr:cNvPr id="2" name="Image 1">
          <a:extLst>
            <a:ext uri="{FF2B5EF4-FFF2-40B4-BE49-F238E27FC236}">
              <a16:creationId xmlns:a16="http://schemas.microsoft.com/office/drawing/2014/main" id="{DA193A36-3303-474F-8BBF-3974156F8B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84714" y="9071"/>
          <a:ext cx="1241533" cy="9165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698501</xdr:colOff>
      <xdr:row>2</xdr:row>
      <xdr:rowOff>95251</xdr:rowOff>
    </xdr:from>
    <xdr:to>
      <xdr:col>2</xdr:col>
      <xdr:colOff>1883568</xdr:colOff>
      <xdr:row>2</xdr:row>
      <xdr:rowOff>982798</xdr:rowOff>
    </xdr:to>
    <xdr:pic>
      <xdr:nvPicPr>
        <xdr:cNvPr id="3" name="Image 1">
          <a:extLst>
            <a:ext uri="{FF2B5EF4-FFF2-40B4-BE49-F238E27FC236}">
              <a16:creationId xmlns:a16="http://schemas.microsoft.com/office/drawing/2014/main" id="{9F188CB2-09EB-4B1A-81E2-B8AEDD9228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44334" y="518584"/>
          <a:ext cx="1185067" cy="8875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571501</xdr:colOff>
      <xdr:row>0</xdr:row>
      <xdr:rowOff>183445</xdr:rowOff>
    </xdr:from>
    <xdr:to>
      <xdr:col>2</xdr:col>
      <xdr:colOff>1468698</xdr:colOff>
      <xdr:row>2</xdr:row>
      <xdr:rowOff>449037</xdr:rowOff>
    </xdr:to>
    <xdr:pic>
      <xdr:nvPicPr>
        <xdr:cNvPr id="2" name="Image 1">
          <a:extLst>
            <a:ext uri="{FF2B5EF4-FFF2-40B4-BE49-F238E27FC236}">
              <a16:creationId xmlns:a16="http://schemas.microsoft.com/office/drawing/2014/main" id="{51448993-CFD7-4AFF-B7C6-687335679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9723" y="183445"/>
          <a:ext cx="897197" cy="6889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190500</xdr:colOff>
      <xdr:row>0</xdr:row>
      <xdr:rowOff>95251</xdr:rowOff>
    </xdr:from>
    <xdr:to>
      <xdr:col>0</xdr:col>
      <xdr:colOff>1368851</xdr:colOff>
      <xdr:row>3</xdr:row>
      <xdr:rowOff>148331</xdr:rowOff>
    </xdr:to>
    <xdr:pic>
      <xdr:nvPicPr>
        <xdr:cNvPr id="2" name="Image 1">
          <a:extLst>
            <a:ext uri="{FF2B5EF4-FFF2-40B4-BE49-F238E27FC236}">
              <a16:creationId xmlns:a16="http://schemas.microsoft.com/office/drawing/2014/main" id="{E8B44A6E-DAF9-455F-81DF-20A481E56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95251"/>
          <a:ext cx="1178351" cy="8865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246062</xdr:colOff>
      <xdr:row>0</xdr:row>
      <xdr:rowOff>127001</xdr:rowOff>
    </xdr:from>
    <xdr:to>
      <xdr:col>0</xdr:col>
      <xdr:colOff>1335879</xdr:colOff>
      <xdr:row>0</xdr:row>
      <xdr:rowOff>960439</xdr:rowOff>
    </xdr:to>
    <xdr:pic>
      <xdr:nvPicPr>
        <xdr:cNvPr id="4" name="Image 3">
          <a:extLst>
            <a:ext uri="{FF2B5EF4-FFF2-40B4-BE49-F238E27FC236}">
              <a16:creationId xmlns:a16="http://schemas.microsoft.com/office/drawing/2014/main" id="{1178668E-7F79-4006-BA0E-D5940311F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062" y="127001"/>
          <a:ext cx="1089817" cy="8334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157238</xdr:colOff>
      <xdr:row>0</xdr:row>
      <xdr:rowOff>42332</xdr:rowOff>
    </xdr:from>
    <xdr:to>
      <xdr:col>1</xdr:col>
      <xdr:colOff>1058</xdr:colOff>
      <xdr:row>0</xdr:row>
      <xdr:rowOff>1028752</xdr:rowOff>
    </xdr:to>
    <xdr:pic>
      <xdr:nvPicPr>
        <xdr:cNvPr id="5" name="Image 4">
          <a:extLst>
            <a:ext uri="{FF2B5EF4-FFF2-40B4-BE49-F238E27FC236}">
              <a16:creationId xmlns:a16="http://schemas.microsoft.com/office/drawing/2014/main" id="{183E5AED-0363-457E-AE8E-9567A691E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238" y="42332"/>
          <a:ext cx="1282095" cy="9864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EAAE-43B2-456A-A8C2-FCAD246C52E9}">
  <sheetPr codeName="Feuil2">
    <pageSetUpPr fitToPage="1"/>
  </sheetPr>
  <dimension ref="A1:W35"/>
  <sheetViews>
    <sheetView tabSelected="1" zoomScale="87" zoomScaleNormal="110" workbookViewId="0">
      <selection activeCell="L10" sqref="L10:T10"/>
    </sheetView>
  </sheetViews>
  <sheetFormatPr baseColWidth="10" defaultColWidth="11.453125" defaultRowHeight="14.5"/>
  <cols>
    <col min="1" max="9" width="11.453125" style="45"/>
    <col min="10" max="10" width="16.453125" style="45" customWidth="1"/>
    <col min="11" max="16384" width="11.453125" style="45"/>
  </cols>
  <sheetData>
    <row r="1" spans="1:23">
      <c r="A1" s="42"/>
      <c r="B1" s="43"/>
      <c r="C1" s="43"/>
      <c r="D1" s="43"/>
      <c r="E1" s="43"/>
      <c r="F1" s="43"/>
      <c r="G1" s="43"/>
      <c r="H1" s="43"/>
      <c r="I1" s="43"/>
      <c r="J1" s="43"/>
      <c r="K1" s="43"/>
      <c r="L1" s="43"/>
      <c r="M1" s="43"/>
      <c r="N1" s="43"/>
      <c r="O1" s="43"/>
      <c r="P1" s="43"/>
      <c r="Q1" s="43"/>
      <c r="R1" s="43"/>
      <c r="S1" s="43"/>
      <c r="T1" s="43"/>
      <c r="U1" s="43"/>
      <c r="V1" s="43"/>
      <c r="W1" s="44"/>
    </row>
    <row r="2" spans="1:23">
      <c r="A2" s="46"/>
      <c r="W2" s="47"/>
    </row>
    <row r="3" spans="1:23">
      <c r="A3" s="46"/>
      <c r="W3" s="47"/>
    </row>
    <row r="4" spans="1:23">
      <c r="A4" s="46"/>
      <c r="W4" s="47"/>
    </row>
    <row r="5" spans="1:23">
      <c r="A5" s="46"/>
      <c r="W5" s="47"/>
    </row>
    <row r="6" spans="1:23">
      <c r="A6" s="46"/>
      <c r="W6" s="47"/>
    </row>
    <row r="7" spans="1:23">
      <c r="A7" s="46"/>
      <c r="V7" s="48"/>
      <c r="W7" s="47"/>
    </row>
    <row r="8" spans="1:23" ht="21">
      <c r="A8" s="540" t="s">
        <v>0</v>
      </c>
      <c r="B8" s="541"/>
      <c r="C8" s="541"/>
      <c r="D8" s="541"/>
      <c r="E8" s="541"/>
      <c r="F8" s="541"/>
      <c r="G8" s="541"/>
      <c r="H8" s="541"/>
      <c r="I8" s="541"/>
      <c r="J8" s="541"/>
      <c r="K8" s="541"/>
      <c r="L8" s="541"/>
      <c r="M8" s="541"/>
      <c r="N8" s="541"/>
      <c r="O8" s="541"/>
      <c r="P8" s="541"/>
      <c r="Q8" s="541"/>
      <c r="R8" s="541"/>
      <c r="S8" s="541"/>
      <c r="T8" s="541"/>
      <c r="U8" s="541"/>
      <c r="V8" s="541"/>
      <c r="W8" s="542"/>
    </row>
    <row r="9" spans="1:23" ht="33.65" customHeight="1" thickBot="1">
      <c r="A9" s="547" t="s">
        <v>347</v>
      </c>
      <c r="B9" s="548"/>
      <c r="C9" s="548"/>
      <c r="D9" s="548"/>
      <c r="E9" s="548"/>
      <c r="F9" s="548"/>
      <c r="G9" s="548"/>
      <c r="H9" s="548"/>
      <c r="I9" s="548"/>
      <c r="J9" s="548"/>
      <c r="K9" s="548"/>
      <c r="L9" s="548"/>
      <c r="M9" s="548"/>
      <c r="N9" s="548"/>
      <c r="O9" s="548"/>
      <c r="P9" s="548"/>
      <c r="Q9" s="548"/>
      <c r="R9" s="548"/>
      <c r="S9" s="548"/>
      <c r="T9" s="548"/>
      <c r="U9" s="548"/>
      <c r="V9" s="548"/>
      <c r="W9" s="549"/>
    </row>
    <row r="10" spans="1:23" ht="21.5" thickBot="1">
      <c r="A10" s="49"/>
      <c r="B10" s="50"/>
      <c r="C10" s="50"/>
      <c r="D10" s="50"/>
      <c r="E10" s="50"/>
      <c r="F10" s="50"/>
      <c r="G10" s="553" t="s">
        <v>248</v>
      </c>
      <c r="H10" s="554"/>
      <c r="I10" s="554"/>
      <c r="J10" s="554"/>
      <c r="K10" s="555"/>
      <c r="L10" s="550" t="s">
        <v>350</v>
      </c>
      <c r="M10" s="550"/>
      <c r="N10" s="550"/>
      <c r="O10" s="550"/>
      <c r="P10" s="550"/>
      <c r="Q10" s="550"/>
      <c r="R10" s="550"/>
      <c r="S10" s="550"/>
      <c r="T10" s="551"/>
      <c r="U10" s="50"/>
      <c r="V10" s="50"/>
      <c r="W10" s="51"/>
    </row>
    <row r="11" spans="1:23" ht="21.5" thickBot="1">
      <c r="A11" s="49"/>
      <c r="B11" s="50"/>
      <c r="C11" s="50"/>
      <c r="D11" s="50"/>
      <c r="E11" s="50"/>
      <c r="F11" s="50"/>
      <c r="G11" s="553" t="s">
        <v>316</v>
      </c>
      <c r="H11" s="554"/>
      <c r="I11" s="554"/>
      <c r="J11" s="554"/>
      <c r="K11" s="554"/>
      <c r="L11" s="552"/>
      <c r="M11" s="550"/>
      <c r="N11" s="550"/>
      <c r="O11" s="550"/>
      <c r="P11" s="550"/>
      <c r="Q11" s="550"/>
      <c r="R11" s="550"/>
      <c r="S11" s="550"/>
      <c r="T11" s="551"/>
      <c r="U11" s="50"/>
      <c r="V11" s="50"/>
      <c r="W11" s="51"/>
    </row>
    <row r="12" spans="1:23" ht="21.5" thickBot="1">
      <c r="A12" s="49"/>
      <c r="B12" s="50"/>
      <c r="C12" s="50"/>
      <c r="D12" s="50"/>
      <c r="E12" s="50"/>
      <c r="F12" s="50"/>
      <c r="G12" s="553" t="s">
        <v>349</v>
      </c>
      <c r="H12" s="554"/>
      <c r="I12" s="554"/>
      <c r="J12" s="554"/>
      <c r="K12" s="554"/>
      <c r="L12" s="556" t="s">
        <v>350</v>
      </c>
      <c r="M12" s="557"/>
      <c r="N12" s="557"/>
      <c r="O12" s="557"/>
      <c r="P12" s="557"/>
      <c r="Q12" s="557"/>
      <c r="R12" s="557"/>
      <c r="S12" s="557"/>
      <c r="T12" s="558"/>
      <c r="U12" s="50"/>
      <c r="V12" s="50"/>
      <c r="W12" s="51"/>
    </row>
    <row r="13" spans="1:23" ht="21">
      <c r="A13" s="563" t="s">
        <v>348</v>
      </c>
      <c r="B13" s="564"/>
      <c r="C13" s="564"/>
      <c r="D13" s="564"/>
      <c r="E13" s="564"/>
      <c r="F13" s="564"/>
      <c r="G13" s="564"/>
      <c r="H13" s="564"/>
      <c r="I13" s="564"/>
      <c r="J13" s="564"/>
      <c r="K13" s="564"/>
      <c r="L13" s="564"/>
      <c r="M13" s="564"/>
      <c r="N13" s="564"/>
      <c r="O13" s="564"/>
      <c r="P13" s="564"/>
      <c r="Q13" s="564"/>
      <c r="R13" s="564"/>
      <c r="S13" s="564"/>
      <c r="T13" s="564"/>
      <c r="U13" s="564"/>
      <c r="V13" s="564"/>
      <c r="W13" s="565"/>
    </row>
    <row r="14" spans="1:23" ht="21">
      <c r="A14" s="544" t="s">
        <v>1</v>
      </c>
      <c r="B14" s="545"/>
      <c r="C14" s="545"/>
      <c r="D14" s="545"/>
      <c r="E14" s="545"/>
      <c r="F14" s="545"/>
      <c r="G14" s="545"/>
      <c r="H14" s="545"/>
      <c r="I14" s="545"/>
      <c r="J14" s="545"/>
      <c r="K14" s="545"/>
      <c r="L14" s="545"/>
      <c r="M14" s="545"/>
      <c r="N14" s="545"/>
      <c r="O14" s="545"/>
      <c r="P14" s="545"/>
      <c r="Q14" s="545"/>
      <c r="R14" s="545"/>
      <c r="S14" s="545"/>
      <c r="T14" s="545"/>
      <c r="U14" s="545"/>
      <c r="V14" s="545"/>
      <c r="W14" s="546"/>
    </row>
    <row r="15" spans="1:23" ht="21">
      <c r="A15" s="52"/>
      <c r="B15" s="53"/>
      <c r="C15" s="53"/>
      <c r="D15" s="53"/>
      <c r="E15" s="53"/>
      <c r="F15" s="53"/>
      <c r="G15" s="53"/>
      <c r="H15" s="53"/>
      <c r="I15" s="53"/>
      <c r="J15" s="54"/>
      <c r="K15" s="54"/>
      <c r="L15" s="54"/>
      <c r="M15" s="54"/>
      <c r="N15" s="54"/>
      <c r="O15" s="53"/>
      <c r="P15" s="53"/>
      <c r="Q15" s="53"/>
      <c r="R15" s="53"/>
      <c r="S15" s="53"/>
      <c r="T15" s="53"/>
      <c r="U15" s="53"/>
      <c r="V15" s="53"/>
      <c r="W15" s="55"/>
    </row>
    <row r="16" spans="1:23" ht="28.5">
      <c r="A16" s="560" t="s">
        <v>2</v>
      </c>
      <c r="B16" s="561"/>
      <c r="C16" s="561"/>
      <c r="D16" s="561"/>
      <c r="E16" s="561"/>
      <c r="F16" s="561"/>
      <c r="G16" s="561"/>
      <c r="H16" s="561"/>
      <c r="I16" s="561"/>
      <c r="J16" s="561"/>
      <c r="K16" s="561"/>
      <c r="L16" s="561"/>
      <c r="M16" s="561"/>
      <c r="N16" s="561"/>
      <c r="O16" s="561"/>
      <c r="P16" s="561"/>
      <c r="Q16" s="561"/>
      <c r="R16" s="561"/>
      <c r="S16" s="561"/>
      <c r="T16" s="561"/>
      <c r="U16" s="561"/>
      <c r="V16" s="561"/>
      <c r="W16" s="562"/>
    </row>
    <row r="17" spans="1:23" ht="28.5">
      <c r="A17" s="56"/>
      <c r="B17" s="57"/>
      <c r="C17" s="57"/>
      <c r="D17" s="57"/>
      <c r="E17" s="57"/>
      <c r="F17" s="57"/>
      <c r="G17" s="57"/>
      <c r="H17" s="57"/>
      <c r="I17" s="57"/>
      <c r="J17" s="57"/>
      <c r="K17" s="559" t="s">
        <v>336</v>
      </c>
      <c r="L17" s="559"/>
      <c r="M17" s="559"/>
      <c r="N17" s="57"/>
      <c r="O17" s="57"/>
      <c r="P17" s="57"/>
      <c r="Q17" s="57"/>
      <c r="R17" s="57"/>
      <c r="S17" s="57"/>
      <c r="T17" s="57"/>
      <c r="U17" s="57"/>
      <c r="V17" s="57"/>
      <c r="W17" s="58"/>
    </row>
    <row r="18" spans="1:23">
      <c r="A18" s="46"/>
      <c r="W18" s="47"/>
    </row>
    <row r="19" spans="1:23" ht="35.25" customHeight="1">
      <c r="A19" s="46"/>
      <c r="B19" s="543" t="s">
        <v>3</v>
      </c>
      <c r="C19" s="543"/>
      <c r="D19" s="543"/>
      <c r="E19" s="543"/>
      <c r="F19" s="543"/>
      <c r="G19" s="543"/>
      <c r="H19" s="543"/>
      <c r="I19" s="543"/>
      <c r="J19" s="543"/>
      <c r="K19" s="543"/>
      <c r="L19" s="543"/>
      <c r="M19" s="543"/>
      <c r="N19" s="543"/>
      <c r="O19" s="543"/>
      <c r="P19" s="543"/>
      <c r="Q19" s="543"/>
      <c r="R19" s="543"/>
      <c r="S19" s="543"/>
      <c r="T19" s="543"/>
      <c r="U19" s="543"/>
      <c r="V19" s="543"/>
      <c r="W19" s="47"/>
    </row>
    <row r="20" spans="1:23">
      <c r="A20" s="46"/>
      <c r="W20" s="47"/>
    </row>
    <row r="21" spans="1:23" ht="18.5">
      <c r="A21" s="59" t="s">
        <v>4</v>
      </c>
      <c r="C21" s="60"/>
      <c r="D21" s="60"/>
      <c r="E21" s="60"/>
      <c r="F21" s="60"/>
      <c r="G21" s="60"/>
      <c r="H21" s="60"/>
      <c r="I21" s="60"/>
      <c r="J21" s="60"/>
      <c r="K21" s="60"/>
      <c r="L21" s="60"/>
      <c r="M21" s="60"/>
      <c r="N21" s="60"/>
      <c r="O21" s="60"/>
      <c r="P21" s="60"/>
      <c r="Q21" s="60"/>
      <c r="R21" s="60"/>
      <c r="S21" s="60"/>
      <c r="T21" s="60"/>
      <c r="U21" s="60"/>
      <c r="V21" s="60"/>
      <c r="W21" s="47"/>
    </row>
    <row r="22" spans="1:23" ht="67.5" customHeight="1">
      <c r="A22" s="531" t="s">
        <v>354</v>
      </c>
      <c r="B22" s="532"/>
      <c r="C22" s="532"/>
      <c r="D22" s="532"/>
      <c r="E22" s="532"/>
      <c r="F22" s="532"/>
      <c r="G22" s="532"/>
      <c r="H22" s="532"/>
      <c r="I22" s="532"/>
      <c r="J22" s="532"/>
      <c r="K22" s="532"/>
      <c r="L22" s="532"/>
      <c r="M22" s="532"/>
      <c r="N22" s="532"/>
      <c r="O22" s="532"/>
      <c r="P22" s="532"/>
      <c r="Q22" s="532"/>
      <c r="R22" s="532"/>
      <c r="S22" s="532"/>
      <c r="T22" s="532"/>
      <c r="U22" s="532"/>
      <c r="V22" s="532"/>
      <c r="W22" s="47"/>
    </row>
    <row r="23" spans="1:23" ht="31" customHeight="1">
      <c r="A23" s="531" t="s">
        <v>353</v>
      </c>
      <c r="B23" s="532"/>
      <c r="C23" s="532"/>
      <c r="D23" s="532"/>
      <c r="E23" s="532"/>
      <c r="F23" s="532"/>
      <c r="G23" s="532"/>
      <c r="H23" s="532"/>
      <c r="I23" s="532"/>
      <c r="J23" s="532"/>
      <c r="K23" s="532"/>
      <c r="L23" s="532"/>
      <c r="M23" s="532"/>
      <c r="N23" s="532"/>
      <c r="O23" s="532"/>
      <c r="P23" s="532"/>
      <c r="Q23" s="532"/>
      <c r="R23" s="532"/>
      <c r="S23" s="532"/>
      <c r="T23" s="532"/>
      <c r="U23" s="532"/>
      <c r="V23" s="532"/>
      <c r="W23" s="47"/>
    </row>
    <row r="24" spans="1:23" ht="41.15" customHeight="1">
      <c r="A24" s="531" t="s">
        <v>317</v>
      </c>
      <c r="B24" s="533"/>
      <c r="C24" s="533"/>
      <c r="D24" s="533"/>
      <c r="E24" s="533"/>
      <c r="F24" s="533"/>
      <c r="G24" s="533"/>
      <c r="H24" s="533"/>
      <c r="I24" s="533"/>
      <c r="J24" s="533"/>
      <c r="K24" s="533"/>
      <c r="L24" s="533"/>
      <c r="M24" s="533"/>
      <c r="N24" s="533"/>
      <c r="O24" s="533"/>
      <c r="P24" s="533"/>
      <c r="Q24" s="533"/>
      <c r="R24" s="533"/>
      <c r="S24" s="533"/>
      <c r="T24" s="533"/>
      <c r="U24" s="533"/>
      <c r="V24" s="533"/>
      <c r="W24" s="47"/>
    </row>
    <row r="25" spans="1:23" ht="387" customHeight="1">
      <c r="A25" s="531" t="s">
        <v>357</v>
      </c>
      <c r="B25" s="533"/>
      <c r="C25" s="533"/>
      <c r="D25" s="533"/>
      <c r="E25" s="533"/>
      <c r="F25" s="533"/>
      <c r="G25" s="533"/>
      <c r="H25" s="533"/>
      <c r="I25" s="533"/>
      <c r="J25" s="533"/>
      <c r="K25" s="533"/>
      <c r="L25" s="533"/>
      <c r="M25" s="533"/>
      <c r="N25" s="533"/>
      <c r="O25" s="533"/>
      <c r="P25" s="533"/>
      <c r="Q25" s="533"/>
      <c r="R25" s="533"/>
      <c r="S25" s="533"/>
      <c r="T25" s="533"/>
      <c r="U25" s="533"/>
      <c r="V25" s="533"/>
      <c r="W25" s="47"/>
    </row>
    <row r="26" spans="1:23" ht="120" customHeight="1">
      <c r="A26" s="534" t="s">
        <v>355</v>
      </c>
      <c r="B26" s="535"/>
      <c r="C26" s="535"/>
      <c r="D26" s="535"/>
      <c r="E26" s="535"/>
      <c r="F26" s="535"/>
      <c r="G26" s="535"/>
      <c r="H26" s="535"/>
      <c r="I26" s="535"/>
      <c r="J26" s="535"/>
      <c r="K26" s="535"/>
      <c r="L26" s="535"/>
      <c r="M26" s="535"/>
      <c r="N26" s="535"/>
      <c r="O26" s="535"/>
      <c r="P26" s="535"/>
      <c r="Q26" s="535"/>
      <c r="R26" s="535"/>
      <c r="S26" s="535"/>
      <c r="T26" s="535"/>
      <c r="U26" s="535"/>
      <c r="V26" s="535"/>
      <c r="W26" s="47"/>
    </row>
    <row r="27" spans="1:23" ht="118" customHeight="1">
      <c r="A27" s="534" t="s">
        <v>318</v>
      </c>
      <c r="B27" s="535"/>
      <c r="C27" s="535"/>
      <c r="D27" s="535"/>
      <c r="E27" s="535"/>
      <c r="F27" s="535"/>
      <c r="G27" s="535"/>
      <c r="H27" s="535"/>
      <c r="I27" s="535"/>
      <c r="J27" s="535"/>
      <c r="K27" s="535"/>
      <c r="L27" s="535"/>
      <c r="M27" s="535"/>
      <c r="N27" s="535"/>
      <c r="O27" s="535"/>
      <c r="P27" s="535"/>
      <c r="Q27" s="535"/>
      <c r="R27" s="535"/>
      <c r="S27" s="535"/>
      <c r="T27" s="535"/>
      <c r="U27" s="535"/>
      <c r="V27" s="535"/>
      <c r="W27" s="47"/>
    </row>
    <row r="28" spans="1:23" ht="42.65" customHeight="1">
      <c r="A28" s="534" t="s">
        <v>319</v>
      </c>
      <c r="B28" s="535"/>
      <c r="C28" s="535"/>
      <c r="D28" s="535"/>
      <c r="E28" s="535"/>
      <c r="F28" s="535"/>
      <c r="G28" s="535"/>
      <c r="H28" s="535"/>
      <c r="I28" s="535"/>
      <c r="J28" s="535"/>
      <c r="K28" s="535"/>
      <c r="L28" s="535"/>
      <c r="M28" s="535"/>
      <c r="N28" s="535"/>
      <c r="O28" s="535"/>
      <c r="P28" s="535"/>
      <c r="Q28" s="535"/>
      <c r="R28" s="535"/>
      <c r="S28" s="535"/>
      <c r="T28" s="535"/>
      <c r="U28" s="535"/>
      <c r="V28" s="535"/>
      <c r="W28" s="47"/>
    </row>
    <row r="29" spans="1:23">
      <c r="A29" s="46"/>
      <c r="W29" s="47"/>
    </row>
    <row r="30" spans="1:23" ht="33" customHeight="1">
      <c r="A30" s="536" t="s">
        <v>5</v>
      </c>
      <c r="B30" s="537"/>
      <c r="C30" s="537"/>
      <c r="D30" s="537"/>
      <c r="E30" s="537"/>
      <c r="F30" s="537"/>
      <c r="G30" s="537"/>
      <c r="H30" s="537"/>
      <c r="I30" s="537"/>
      <c r="J30" s="537"/>
      <c r="K30" s="537"/>
      <c r="L30" s="537"/>
      <c r="M30" s="537"/>
      <c r="N30" s="537"/>
      <c r="O30" s="537"/>
      <c r="P30" s="537"/>
      <c r="Q30" s="537"/>
      <c r="R30" s="537"/>
      <c r="S30" s="537"/>
      <c r="T30" s="537"/>
      <c r="U30" s="537"/>
      <c r="V30" s="537"/>
      <c r="W30" s="47"/>
    </row>
    <row r="31" spans="1:23" ht="107.15" customHeight="1">
      <c r="A31" s="534" t="s">
        <v>320</v>
      </c>
      <c r="B31" s="535"/>
      <c r="C31" s="535"/>
      <c r="D31" s="535"/>
      <c r="E31" s="535"/>
      <c r="F31" s="535"/>
      <c r="G31" s="535"/>
      <c r="H31" s="535"/>
      <c r="I31" s="535"/>
      <c r="J31" s="535"/>
      <c r="K31" s="535"/>
      <c r="L31" s="535"/>
      <c r="M31" s="535"/>
      <c r="N31" s="535"/>
      <c r="O31" s="535"/>
      <c r="P31" s="535"/>
      <c r="Q31" s="535"/>
      <c r="R31" s="535"/>
      <c r="S31" s="535"/>
      <c r="T31" s="535"/>
      <c r="U31" s="535"/>
      <c r="V31" s="535"/>
      <c r="W31" s="47"/>
    </row>
    <row r="32" spans="1:23" ht="15.5">
      <c r="A32" s="61"/>
      <c r="B32" s="62"/>
      <c r="C32" s="62"/>
      <c r="D32" s="62"/>
      <c r="E32" s="62"/>
      <c r="F32" s="62"/>
      <c r="G32" s="62"/>
      <c r="H32" s="62"/>
      <c r="I32" s="62"/>
      <c r="J32" s="62"/>
      <c r="K32" s="62"/>
      <c r="L32" s="62"/>
      <c r="M32" s="62"/>
      <c r="N32" s="62"/>
      <c r="O32" s="62"/>
      <c r="P32" s="62"/>
      <c r="Q32" s="62"/>
      <c r="R32" s="62"/>
      <c r="S32" s="62"/>
      <c r="T32" s="62"/>
      <c r="U32" s="62"/>
      <c r="V32" s="62"/>
      <c r="W32" s="47"/>
    </row>
    <row r="33" spans="1:23" ht="18.5">
      <c r="A33" s="538" t="s">
        <v>6</v>
      </c>
      <c r="B33" s="539"/>
      <c r="C33" s="539"/>
      <c r="D33" s="539"/>
      <c r="E33" s="539"/>
      <c r="F33" s="539"/>
      <c r="G33" s="539"/>
      <c r="H33" s="539"/>
      <c r="I33" s="539"/>
      <c r="J33" s="539"/>
      <c r="K33" s="539"/>
      <c r="L33" s="539"/>
      <c r="M33" s="539"/>
      <c r="N33" s="539"/>
      <c r="O33" s="539"/>
      <c r="P33" s="539"/>
      <c r="Q33" s="539"/>
      <c r="R33" s="539"/>
      <c r="S33" s="539"/>
      <c r="T33" s="539"/>
      <c r="U33" s="539"/>
      <c r="V33" s="539"/>
      <c r="W33" s="47"/>
    </row>
    <row r="34" spans="1:23" ht="40.5" customHeight="1">
      <c r="A34" s="534" t="s">
        <v>7</v>
      </c>
      <c r="B34" s="535"/>
      <c r="C34" s="535"/>
      <c r="D34" s="535"/>
      <c r="E34" s="535"/>
      <c r="F34" s="535"/>
      <c r="G34" s="535"/>
      <c r="H34" s="535"/>
      <c r="I34" s="535"/>
      <c r="J34" s="535"/>
      <c r="K34" s="535"/>
      <c r="L34" s="535"/>
      <c r="M34" s="535"/>
      <c r="N34" s="535"/>
      <c r="O34" s="535"/>
      <c r="P34" s="535"/>
      <c r="Q34" s="535"/>
      <c r="R34" s="535"/>
      <c r="S34" s="535"/>
      <c r="T34" s="535"/>
      <c r="U34" s="535"/>
      <c r="V34" s="535"/>
      <c r="W34" s="47"/>
    </row>
    <row r="35" spans="1:23" ht="21.5" thickBot="1">
      <c r="A35" s="63"/>
      <c r="B35" s="64"/>
      <c r="C35" s="65"/>
      <c r="D35" s="65"/>
      <c r="E35" s="65"/>
      <c r="F35" s="65"/>
      <c r="G35" s="65"/>
      <c r="H35" s="65"/>
      <c r="I35" s="65"/>
      <c r="J35" s="65"/>
      <c r="K35" s="65"/>
      <c r="L35" s="65"/>
      <c r="M35" s="65"/>
      <c r="N35" s="65"/>
      <c r="O35" s="65"/>
      <c r="P35" s="65"/>
      <c r="Q35" s="65"/>
      <c r="R35" s="65"/>
      <c r="S35" s="65"/>
      <c r="T35" s="65"/>
      <c r="U35" s="65"/>
      <c r="V35" s="65"/>
      <c r="W35" s="66"/>
    </row>
  </sheetData>
  <sheetProtection algorithmName="SHA-512" hashValue="2wPmo58tEQZJiaOreuMcxBrkFLFjITfKIGcKtYrf6qxDzQC+hwk1DdSK3q1cth8d3ZI1AuIneRidqrmX8GiPbw==" saltValue="ccTLQN4dGL9vTfTDe3EXWQ==" spinCount="100000" sheet="1" formatCells="0" formatColumns="0" formatRows="0" insertColumns="0" insertRows="0" insertHyperlinks="0" deleteColumns="0" deleteRows="0" sort="0" autoFilter="0" pivotTables="0"/>
  <mergeCells count="24">
    <mergeCell ref="A8:W8"/>
    <mergeCell ref="B19:V19"/>
    <mergeCell ref="A14:W14"/>
    <mergeCell ref="A9:W9"/>
    <mergeCell ref="L10:T10"/>
    <mergeCell ref="L11:T11"/>
    <mergeCell ref="G10:K10"/>
    <mergeCell ref="G11:K11"/>
    <mergeCell ref="G12:K12"/>
    <mergeCell ref="L12:T12"/>
    <mergeCell ref="K17:M17"/>
    <mergeCell ref="A16:W16"/>
    <mergeCell ref="A13:W13"/>
    <mergeCell ref="A34:V34"/>
    <mergeCell ref="A27:V27"/>
    <mergeCell ref="A28:V28"/>
    <mergeCell ref="A30:V30"/>
    <mergeCell ref="A31:V31"/>
    <mergeCell ref="A33:V33"/>
    <mergeCell ref="A22:V22"/>
    <mergeCell ref="A23:V23"/>
    <mergeCell ref="A24:V24"/>
    <mergeCell ref="A25:V25"/>
    <mergeCell ref="A26:V26"/>
  </mergeCells>
  <dataValidations count="2">
    <dataValidation type="list" allowBlank="1" showInputMessage="1" showErrorMessage="1" sqref="L10" xr:uid="{F5654599-3669-4B89-AAA9-DD8D24077D1F}">
      <formula1>"Choisir dans la liste déroulante,GAL CAPEX,GAL Grand Sud Caraïbe,GAL Riviera du Levant,GAL Nord Basse-Terre,GAL Pays de Marie-Galante,GAL Nord Grande-Terre"</formula1>
    </dataValidation>
    <dataValidation type="list" allowBlank="1" showInputMessage="1" showErrorMessage="1" sqref="L12:T12" xr:uid="{D6D06898-0FC0-44C9-B0F2-996B1F32E049}">
      <formula1>"Choisir dans la liste déroulante,Bénéficiaire GAL,Bénéficiaire hors GAL"</formula1>
    </dataValidation>
  </dataValidations>
  <pageMargins left="6.6666666666666671E-3" right="0.7" top="3.3333333333333335E-3"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FECC-790D-4676-9523-984B39438868}">
  <sheetPr>
    <pageSetUpPr fitToPage="1"/>
  </sheetPr>
  <dimension ref="A1:T38"/>
  <sheetViews>
    <sheetView workbookViewId="0">
      <selection activeCell="B5" sqref="B5"/>
    </sheetView>
  </sheetViews>
  <sheetFormatPr baseColWidth="10" defaultColWidth="11.453125" defaultRowHeight="14.5" outlineLevelCol="1"/>
  <cols>
    <col min="1" max="1" width="20.1796875" style="67" bestFit="1" customWidth="1"/>
    <col min="2" max="2" width="27.54296875" style="67" bestFit="1" customWidth="1"/>
    <col min="3" max="3" width="23.54296875" style="67" bestFit="1" customWidth="1"/>
    <col min="4" max="4" width="17.453125" style="67" bestFit="1" customWidth="1"/>
    <col min="5" max="5" width="45" style="67" bestFit="1" customWidth="1"/>
    <col min="6" max="6" width="27.81640625" style="67" hidden="1" customWidth="1" outlineLevel="1"/>
    <col min="7" max="7" width="23.54296875" style="67" hidden="1" customWidth="1" outlineLevel="1"/>
    <col min="8" max="8" width="23.26953125" style="67" hidden="1" customWidth="1" outlineLevel="1"/>
    <col min="9" max="9" width="50.1796875" style="67" hidden="1" customWidth="1" outlineLevel="1"/>
    <col min="10" max="10" width="41" style="67" hidden="1" customWidth="1" outlineLevel="1"/>
    <col min="11" max="11" width="19.81640625" style="67" hidden="1" customWidth="1" outlineLevel="1"/>
    <col min="12" max="12" width="39" style="67" customWidth="1" collapsed="1"/>
    <col min="13" max="13" width="15.453125" style="67" customWidth="1"/>
    <col min="14" max="16384" width="11.453125" style="67"/>
  </cols>
  <sheetData>
    <row r="1" spans="1:20" ht="50.25" customHeight="1" thickBot="1">
      <c r="A1" s="566" t="s">
        <v>9</v>
      </c>
      <c r="B1" s="567"/>
      <c r="C1" s="567"/>
      <c r="D1" s="567"/>
      <c r="E1" s="568"/>
      <c r="F1" s="569" t="s">
        <v>10</v>
      </c>
      <c r="G1" s="570"/>
      <c r="H1" s="570"/>
      <c r="I1" s="570"/>
      <c r="J1" s="570"/>
      <c r="K1" s="571"/>
      <c r="N1" s="68"/>
      <c r="O1" s="68"/>
      <c r="P1" s="68"/>
      <c r="Q1" s="68"/>
      <c r="R1" s="68"/>
      <c r="S1" s="68"/>
      <c r="T1" s="68"/>
    </row>
    <row r="2" spans="1:20" ht="30" customHeight="1">
      <c r="A2" s="572" t="s">
        <v>11</v>
      </c>
      <c r="B2" s="69" t="s">
        <v>12</v>
      </c>
      <c r="C2" s="69" t="s">
        <v>13</v>
      </c>
      <c r="D2" s="69" t="s">
        <v>14</v>
      </c>
      <c r="E2" s="70" t="s">
        <v>15</v>
      </c>
      <c r="F2" s="71" t="s">
        <v>12</v>
      </c>
      <c r="G2" s="72" t="s">
        <v>13</v>
      </c>
      <c r="H2" s="72" t="s">
        <v>16</v>
      </c>
      <c r="I2" s="72" t="s">
        <v>15</v>
      </c>
      <c r="J2" s="72" t="s">
        <v>17</v>
      </c>
      <c r="K2" s="73" t="s">
        <v>8</v>
      </c>
      <c r="N2" s="68"/>
      <c r="O2" s="68"/>
      <c r="P2" s="68"/>
      <c r="Q2" s="68"/>
      <c r="R2" s="68"/>
      <c r="S2" s="68"/>
      <c r="T2" s="68"/>
    </row>
    <row r="3" spans="1:20" ht="87">
      <c r="A3" s="573"/>
      <c r="B3" s="74" t="s">
        <v>18</v>
      </c>
      <c r="C3" s="75" t="s">
        <v>19</v>
      </c>
      <c r="D3" s="75" t="s">
        <v>20</v>
      </c>
      <c r="E3" s="76" t="s">
        <v>21</v>
      </c>
      <c r="F3" s="77" t="s">
        <v>69</v>
      </c>
      <c r="G3" s="77" t="s">
        <v>69</v>
      </c>
      <c r="H3" s="77" t="s">
        <v>69</v>
      </c>
      <c r="I3" s="78" t="s">
        <v>23</v>
      </c>
      <c r="J3" s="79" t="s">
        <v>24</v>
      </c>
      <c r="K3" s="80" t="s">
        <v>25</v>
      </c>
      <c r="N3" s="68"/>
      <c r="O3" s="68"/>
      <c r="P3" s="68"/>
      <c r="Q3" s="68"/>
      <c r="R3" s="68"/>
      <c r="S3" s="68"/>
      <c r="T3" s="68"/>
    </row>
    <row r="4" spans="1:20">
      <c r="A4" s="81" t="s">
        <v>26</v>
      </c>
      <c r="B4" s="82"/>
      <c r="C4" s="82"/>
      <c r="D4" s="83"/>
      <c r="E4" s="84"/>
      <c r="F4" s="81"/>
      <c r="G4" s="82"/>
      <c r="H4" s="83"/>
      <c r="I4" s="83"/>
      <c r="J4" s="85"/>
      <c r="K4" s="86"/>
      <c r="N4" s="68"/>
      <c r="O4" s="68"/>
      <c r="P4" s="68"/>
      <c r="Q4" s="68"/>
      <c r="R4" s="68"/>
      <c r="S4" s="68"/>
      <c r="T4" s="68"/>
    </row>
    <row r="5" spans="1:20">
      <c r="A5" s="87">
        <v>1</v>
      </c>
      <c r="B5" s="96"/>
      <c r="C5" s="96"/>
      <c r="D5" s="97"/>
      <c r="E5" s="98"/>
      <c r="F5" s="88" t="str">
        <f>IF(B5="","",B5)</f>
        <v/>
      </c>
      <c r="G5" s="89" t="str">
        <f t="shared" ref="G5:H14" si="0">IF(C5="","",C5)</f>
        <v/>
      </c>
      <c r="H5" s="90" t="str">
        <f t="shared" si="0"/>
        <v/>
      </c>
      <c r="I5" s="91"/>
      <c r="J5" s="92" t="str" cm="1">
        <f t="array" ref="J5">_xlfn.IFS(H5&gt;D5,"KO : Le montant retenu est supérieur au montant présenté. Merci de revoir la ligne de recettes ou plafonner son montant.",D5=0,"",H5=D5,"OK",H5&lt;D5,"Montant instruit inférieur au montant présenté.")</f>
        <v/>
      </c>
      <c r="K5" s="93" t="str">
        <f>IF(D5="","",D5-H5)</f>
        <v/>
      </c>
      <c r="N5" s="68"/>
      <c r="O5" s="68"/>
      <c r="P5" s="68"/>
      <c r="Q5" s="68"/>
      <c r="R5" s="68"/>
      <c r="S5" s="68"/>
      <c r="T5" s="68"/>
    </row>
    <row r="6" spans="1:20">
      <c r="A6" s="87">
        <v>2</v>
      </c>
      <c r="B6" s="99"/>
      <c r="C6" s="96"/>
      <c r="D6" s="97"/>
      <c r="E6" s="98"/>
      <c r="F6" s="88" t="str">
        <f t="shared" ref="F6:F14" si="1">IF(B6="","",B6)</f>
        <v/>
      </c>
      <c r="G6" s="89" t="str">
        <f t="shared" si="0"/>
        <v/>
      </c>
      <c r="H6" s="90" t="str">
        <f t="shared" si="0"/>
        <v/>
      </c>
      <c r="I6" s="91"/>
      <c r="J6" s="92" t="str" cm="1">
        <f t="array" ref="J6">_xlfn.IFS(H6&gt;D6,"KO : Le montant retenu est supérieur au montant présenté. Merci de revoir la ligne de recettes ou plafonner son montant.",D6=0,"",H6=D6,"OK",H6&lt;D6,"Montant instruit inférieur au montant présenté.")</f>
        <v/>
      </c>
      <c r="K6" s="93" t="str">
        <f t="shared" ref="K6:K14" si="2">IF(D6="","",D6-H6)</f>
        <v/>
      </c>
      <c r="N6" s="68"/>
      <c r="O6" s="68"/>
      <c r="P6" s="68"/>
      <c r="Q6" s="68"/>
      <c r="R6" s="68"/>
      <c r="S6" s="68"/>
      <c r="T6" s="68"/>
    </row>
    <row r="7" spans="1:20">
      <c r="A7" s="87">
        <v>3</v>
      </c>
      <c r="B7" s="96"/>
      <c r="C7" s="96"/>
      <c r="D7" s="97"/>
      <c r="E7" s="98"/>
      <c r="F7" s="88" t="str">
        <f t="shared" si="1"/>
        <v/>
      </c>
      <c r="G7" s="89" t="str">
        <f t="shared" si="0"/>
        <v/>
      </c>
      <c r="H7" s="90" t="str">
        <f t="shared" si="0"/>
        <v/>
      </c>
      <c r="I7" s="91"/>
      <c r="J7" s="92" t="str" cm="1">
        <f t="array" ref="J7">_xlfn.IFS(H7&gt;D7,"KO : Le montant retenu est supérieur au montant présenté. Merci de revoir la ligne de recettes ou plafonner son montant.",D7=0,"",H7=D7,"OK",H7&lt;D7,"Montant instruit inférieur au montant présenté.")</f>
        <v/>
      </c>
      <c r="K7" s="93" t="str">
        <f t="shared" si="2"/>
        <v/>
      </c>
      <c r="N7" s="68"/>
      <c r="O7" s="68"/>
      <c r="P7" s="68"/>
      <c r="Q7" s="68"/>
      <c r="R7" s="68"/>
      <c r="S7" s="68"/>
      <c r="T7" s="68"/>
    </row>
    <row r="8" spans="1:20">
      <c r="A8" s="87">
        <v>4</v>
      </c>
      <c r="B8" s="96"/>
      <c r="C8" s="96"/>
      <c r="D8" s="97"/>
      <c r="E8" s="98"/>
      <c r="F8" s="88" t="str">
        <f t="shared" si="1"/>
        <v/>
      </c>
      <c r="G8" s="89" t="str">
        <f t="shared" si="0"/>
        <v/>
      </c>
      <c r="H8" s="90" t="str">
        <f t="shared" si="0"/>
        <v/>
      </c>
      <c r="I8" s="91"/>
      <c r="J8" s="92" t="str" cm="1">
        <f t="array" ref="J8">_xlfn.IFS(H8&gt;D8,"KO : Le montant retenu est supérieur au montant présenté. Merci de revoir la ligne de recettes ou plafonner son montant.",D8=0,"",H8=D8,"OK",H8&lt;D8,"Montant instruit inférieur au montant présenté.")</f>
        <v/>
      </c>
      <c r="K8" s="93" t="str">
        <f t="shared" si="2"/>
        <v/>
      </c>
      <c r="N8" s="68"/>
      <c r="O8" s="68"/>
      <c r="P8" s="68"/>
      <c r="Q8" s="68"/>
      <c r="R8" s="68"/>
      <c r="S8" s="68"/>
      <c r="T8" s="68"/>
    </row>
    <row r="9" spans="1:20">
      <c r="A9" s="87">
        <v>5</v>
      </c>
      <c r="B9" s="96"/>
      <c r="C9" s="96"/>
      <c r="D9" s="97"/>
      <c r="E9" s="98"/>
      <c r="F9" s="88" t="str">
        <f t="shared" si="1"/>
        <v/>
      </c>
      <c r="G9" s="89" t="str">
        <f t="shared" si="0"/>
        <v/>
      </c>
      <c r="H9" s="90" t="str">
        <f t="shared" si="0"/>
        <v/>
      </c>
      <c r="I9" s="91"/>
      <c r="J9" s="92" t="str" cm="1">
        <f t="array" ref="J9">_xlfn.IFS(H9&gt;D9,"KO : Le montant retenu est supérieur au montant présenté. Merci de revoir la ligne de recettes ou plafonner son montant.",D9=0,"",H9=D9,"OK",H9&lt;D9,"Montant instruit inférieur au montant présenté.")</f>
        <v/>
      </c>
      <c r="K9" s="93" t="str">
        <f t="shared" si="2"/>
        <v/>
      </c>
      <c r="N9" s="68"/>
      <c r="O9" s="68"/>
      <c r="P9" s="68"/>
      <c r="Q9" s="68"/>
      <c r="R9" s="68"/>
      <c r="S9" s="68"/>
      <c r="T9" s="68"/>
    </row>
    <row r="10" spans="1:20">
      <c r="A10" s="87">
        <v>6</v>
      </c>
      <c r="B10" s="96"/>
      <c r="C10" s="96"/>
      <c r="D10" s="97"/>
      <c r="E10" s="98"/>
      <c r="F10" s="88" t="str">
        <f t="shared" si="1"/>
        <v/>
      </c>
      <c r="G10" s="89" t="str">
        <f t="shared" si="0"/>
        <v/>
      </c>
      <c r="H10" s="90" t="str">
        <f t="shared" si="0"/>
        <v/>
      </c>
      <c r="I10" s="91"/>
      <c r="J10" s="92" t="str" cm="1">
        <f t="array" ref="J10">_xlfn.IFS(H10&gt;D10,"KO : Le montant retenu est supérieur au montant présenté. Merci de revoir la ligne de recettes ou plafonner son montant.",D10=0,"",H10=D10,"OK",H10&lt;D10,"Montant instruit inférieur au montant présenté.")</f>
        <v/>
      </c>
      <c r="K10" s="93" t="str">
        <f t="shared" si="2"/>
        <v/>
      </c>
      <c r="N10" s="68"/>
      <c r="O10" s="68"/>
      <c r="P10" s="68"/>
      <c r="Q10" s="68"/>
      <c r="R10" s="68"/>
      <c r="S10" s="68"/>
      <c r="T10" s="68"/>
    </row>
    <row r="11" spans="1:20">
      <c r="A11" s="87">
        <v>7</v>
      </c>
      <c r="B11" s="96"/>
      <c r="C11" s="96"/>
      <c r="D11" s="97"/>
      <c r="E11" s="98"/>
      <c r="F11" s="88" t="str">
        <f t="shared" si="1"/>
        <v/>
      </c>
      <c r="G11" s="89" t="str">
        <f t="shared" si="0"/>
        <v/>
      </c>
      <c r="H11" s="90" t="str">
        <f t="shared" si="0"/>
        <v/>
      </c>
      <c r="I11" s="91"/>
      <c r="J11" s="92" t="str" cm="1">
        <f t="array" ref="J11">_xlfn.IFS(H11&gt;D11,"KO : Le montant retenu est supérieur au montant présenté. Merci de revoir la ligne de recettes ou plafonner son montant.",D11=0,"",H11=D11,"OK",H11&lt;D11,"Montant instruit inférieur au montant présenté.")</f>
        <v/>
      </c>
      <c r="K11" s="93" t="str">
        <f t="shared" si="2"/>
        <v/>
      </c>
      <c r="N11" s="68"/>
      <c r="O11" s="68"/>
      <c r="P11" s="68"/>
      <c r="Q11" s="68"/>
      <c r="R11" s="68"/>
      <c r="S11" s="68"/>
      <c r="T11" s="68"/>
    </row>
    <row r="12" spans="1:20">
      <c r="A12" s="87">
        <v>8</v>
      </c>
      <c r="B12" s="96"/>
      <c r="C12" s="96"/>
      <c r="D12" s="97"/>
      <c r="E12" s="98"/>
      <c r="F12" s="88" t="str">
        <f t="shared" si="1"/>
        <v/>
      </c>
      <c r="G12" s="89" t="str">
        <f t="shared" si="0"/>
        <v/>
      </c>
      <c r="H12" s="90" t="str">
        <f t="shared" si="0"/>
        <v/>
      </c>
      <c r="I12" s="91"/>
      <c r="J12" s="92" t="str" cm="1">
        <f t="array" ref="J12">_xlfn.IFS(H12&gt;D12,"KO : Le montant retenu est supérieur au montant présenté. Merci de revoir la ligne de recettes ou plafonner son montant.",D12=0,"",H12=D12,"OK",H12&lt;D12,"Montant instruit inférieur au montant présenté.")</f>
        <v/>
      </c>
      <c r="K12" s="93" t="str">
        <f t="shared" si="2"/>
        <v/>
      </c>
      <c r="N12" s="68"/>
      <c r="O12" s="68"/>
      <c r="P12" s="68"/>
      <c r="Q12" s="68"/>
      <c r="R12" s="68"/>
      <c r="S12" s="68"/>
      <c r="T12" s="68"/>
    </row>
    <row r="13" spans="1:20">
      <c r="A13" s="87">
        <v>9</v>
      </c>
      <c r="B13" s="96"/>
      <c r="C13" s="96"/>
      <c r="D13" s="97"/>
      <c r="E13" s="98"/>
      <c r="F13" s="88" t="str">
        <f t="shared" si="1"/>
        <v/>
      </c>
      <c r="G13" s="89" t="str">
        <f t="shared" si="0"/>
        <v/>
      </c>
      <c r="H13" s="90" t="str">
        <f t="shared" si="0"/>
        <v/>
      </c>
      <c r="I13" s="91"/>
      <c r="J13" s="92" t="str" cm="1">
        <f t="array" ref="J13">_xlfn.IFS(H13&gt;D13,"KO : Le montant retenu est supérieur au montant présenté. Merci de revoir la ligne de recettes ou plafonner son montant.",D13=0,"",H13=D13,"OK",H13&lt;D13,"Montant instruit inférieur au montant présenté.")</f>
        <v/>
      </c>
      <c r="K13" s="93" t="str">
        <f t="shared" si="2"/>
        <v/>
      </c>
      <c r="N13" s="68"/>
      <c r="O13" s="68"/>
      <c r="P13" s="68"/>
      <c r="Q13" s="68"/>
      <c r="R13" s="68"/>
      <c r="S13" s="68"/>
      <c r="T13" s="68"/>
    </row>
    <row r="14" spans="1:20">
      <c r="A14" s="87">
        <v>10</v>
      </c>
      <c r="B14" s="96"/>
      <c r="C14" s="96"/>
      <c r="D14" s="97"/>
      <c r="E14" s="98"/>
      <c r="F14" s="88" t="str">
        <f t="shared" si="1"/>
        <v/>
      </c>
      <c r="G14" s="89" t="str">
        <f t="shared" si="0"/>
        <v/>
      </c>
      <c r="H14" s="90" t="str">
        <f t="shared" si="0"/>
        <v/>
      </c>
      <c r="I14" s="91"/>
      <c r="J14" s="92" t="str" cm="1">
        <f t="array" ref="J14">_xlfn.IFS(H14&gt;D14,"KO : Le montant retenu est supérieur au montant présenté. Merci de revoir la ligne de recettes ou plafonner son montant.",D14=0,"",H14=D14,"OK",H14&lt;D14,"Montant instruit inférieur au montant présenté.")</f>
        <v/>
      </c>
      <c r="K14" s="93" t="str">
        <f t="shared" si="2"/>
        <v/>
      </c>
      <c r="N14" s="68"/>
      <c r="O14" s="68"/>
      <c r="P14" s="68"/>
      <c r="Q14" s="68"/>
      <c r="R14" s="68"/>
      <c r="S14" s="68"/>
      <c r="T14" s="68"/>
    </row>
    <row r="15" spans="1:20" ht="15" thickBot="1">
      <c r="A15" s="574" t="s">
        <v>27</v>
      </c>
      <c r="B15" s="575"/>
      <c r="C15" s="575"/>
      <c r="D15" s="94">
        <f>SUM(D5:D14)</f>
        <v>0</v>
      </c>
      <c r="E15" s="95"/>
      <c r="F15" s="574" t="s">
        <v>28</v>
      </c>
      <c r="G15" s="575"/>
      <c r="H15" s="94">
        <f>SUM(H5:H14)</f>
        <v>0</v>
      </c>
      <c r="I15" s="576"/>
      <c r="J15" s="577"/>
      <c r="K15" s="95">
        <f>SUM(K5:K14)</f>
        <v>0</v>
      </c>
      <c r="N15" s="68"/>
      <c r="O15" s="68"/>
      <c r="P15" s="68"/>
      <c r="Q15" s="68"/>
      <c r="R15" s="68"/>
      <c r="S15" s="68"/>
      <c r="T15" s="68"/>
    </row>
    <row r="16" spans="1:20">
      <c r="N16" s="68"/>
      <c r="O16" s="68"/>
      <c r="P16" s="68"/>
      <c r="Q16" s="68"/>
      <c r="R16" s="68"/>
      <c r="S16" s="68"/>
      <c r="T16" s="68"/>
    </row>
    <row r="17" spans="14:20">
      <c r="N17" s="68"/>
      <c r="O17" s="68"/>
      <c r="P17" s="68"/>
      <c r="Q17" s="68"/>
      <c r="R17" s="68"/>
      <c r="S17" s="68"/>
      <c r="T17" s="68"/>
    </row>
    <row r="18" spans="14:20">
      <c r="N18" s="68"/>
      <c r="O18" s="68"/>
      <c r="P18" s="68"/>
      <c r="Q18" s="68"/>
      <c r="R18" s="68"/>
      <c r="S18" s="68"/>
      <c r="T18" s="68"/>
    </row>
    <row r="19" spans="14:20">
      <c r="N19" s="68"/>
      <c r="O19" s="68"/>
      <c r="P19" s="68"/>
      <c r="Q19" s="68"/>
      <c r="R19" s="68"/>
      <c r="S19" s="68"/>
      <c r="T19" s="68"/>
    </row>
    <row r="20" spans="14:20">
      <c r="N20" s="68"/>
      <c r="O20" s="68"/>
      <c r="P20" s="68"/>
      <c r="Q20" s="68"/>
      <c r="R20" s="68"/>
      <c r="S20" s="68"/>
      <c r="T20" s="68"/>
    </row>
    <row r="21" spans="14:20">
      <c r="N21" s="68"/>
      <c r="O21" s="68"/>
      <c r="P21" s="68"/>
      <c r="Q21" s="68"/>
      <c r="R21" s="68"/>
      <c r="S21" s="68"/>
      <c r="T21" s="68"/>
    </row>
    <row r="22" spans="14:20">
      <c r="N22" s="68"/>
      <c r="O22" s="68"/>
      <c r="P22" s="68"/>
      <c r="Q22" s="68"/>
      <c r="R22" s="68"/>
      <c r="S22" s="68"/>
      <c r="T22" s="68"/>
    </row>
    <row r="23" spans="14:20">
      <c r="N23" s="68"/>
      <c r="O23" s="68"/>
      <c r="P23" s="68"/>
      <c r="Q23" s="68"/>
      <c r="R23" s="68"/>
      <c r="S23" s="68"/>
      <c r="T23" s="68"/>
    </row>
    <row r="24" spans="14:20">
      <c r="N24" s="68"/>
      <c r="O24" s="68"/>
      <c r="P24" s="68"/>
      <c r="Q24" s="68"/>
      <c r="R24" s="68"/>
      <c r="S24" s="68"/>
      <c r="T24" s="68"/>
    </row>
    <row r="25" spans="14:20">
      <c r="N25" s="68"/>
      <c r="O25" s="68"/>
      <c r="P25" s="68"/>
      <c r="Q25" s="68"/>
      <c r="R25" s="68"/>
      <c r="S25" s="68"/>
      <c r="T25" s="68"/>
    </row>
    <row r="26" spans="14:20">
      <c r="N26" s="68"/>
      <c r="O26" s="68"/>
      <c r="P26" s="68"/>
      <c r="Q26" s="68"/>
      <c r="R26" s="68"/>
      <c r="S26" s="68"/>
      <c r="T26" s="68"/>
    </row>
    <row r="27" spans="14:20">
      <c r="N27" s="68"/>
      <c r="O27" s="68"/>
      <c r="P27" s="68"/>
      <c r="Q27" s="68"/>
      <c r="R27" s="68"/>
      <c r="S27" s="68"/>
      <c r="T27" s="68"/>
    </row>
    <row r="28" spans="14:20">
      <c r="N28" s="68"/>
      <c r="O28" s="68"/>
      <c r="P28" s="68"/>
      <c r="Q28" s="68"/>
      <c r="R28" s="68"/>
      <c r="S28" s="68"/>
      <c r="T28" s="68"/>
    </row>
    <row r="29" spans="14:20">
      <c r="N29" s="68"/>
      <c r="O29" s="68"/>
      <c r="P29" s="68"/>
      <c r="Q29" s="68"/>
      <c r="R29" s="68"/>
      <c r="S29" s="68"/>
      <c r="T29" s="68"/>
    </row>
    <row r="30" spans="14:20">
      <c r="N30" s="68"/>
      <c r="O30" s="68"/>
      <c r="P30" s="68"/>
      <c r="Q30" s="68"/>
      <c r="R30" s="68"/>
      <c r="S30" s="68"/>
      <c r="T30" s="68"/>
    </row>
    <row r="31" spans="14:20">
      <c r="N31" s="68"/>
      <c r="O31" s="68"/>
      <c r="P31" s="68"/>
      <c r="Q31" s="68"/>
      <c r="R31" s="68"/>
      <c r="S31" s="68"/>
      <c r="T31" s="68"/>
    </row>
    <row r="32" spans="14:20">
      <c r="N32" s="68"/>
      <c r="O32" s="68"/>
      <c r="P32" s="68"/>
      <c r="Q32" s="68"/>
      <c r="R32" s="68"/>
      <c r="S32" s="68"/>
      <c r="T32" s="68"/>
    </row>
    <row r="33" spans="14:20">
      <c r="N33" s="68"/>
      <c r="O33" s="68"/>
      <c r="P33" s="68"/>
      <c r="Q33" s="68"/>
      <c r="R33" s="68"/>
      <c r="S33" s="68"/>
      <c r="T33" s="68"/>
    </row>
    <row r="34" spans="14:20">
      <c r="N34" s="68"/>
      <c r="O34" s="68"/>
      <c r="P34" s="68"/>
      <c r="Q34" s="68"/>
      <c r="R34" s="68"/>
      <c r="S34" s="68"/>
      <c r="T34" s="68"/>
    </row>
    <row r="35" spans="14:20">
      <c r="N35" s="68"/>
      <c r="O35" s="68"/>
      <c r="P35" s="68"/>
      <c r="Q35" s="68"/>
      <c r="R35" s="68"/>
      <c r="S35" s="68"/>
      <c r="T35" s="68"/>
    </row>
    <row r="36" spans="14:20">
      <c r="N36" s="68"/>
      <c r="O36" s="68"/>
      <c r="P36" s="68"/>
      <c r="Q36" s="68"/>
      <c r="R36" s="68"/>
      <c r="S36" s="68"/>
      <c r="T36" s="68"/>
    </row>
    <row r="37" spans="14:20">
      <c r="N37" s="68"/>
      <c r="O37" s="68"/>
      <c r="P37" s="68"/>
      <c r="Q37" s="68"/>
      <c r="R37" s="68"/>
      <c r="S37" s="68"/>
      <c r="T37" s="68"/>
    </row>
    <row r="38" spans="14:20">
      <c r="N38" s="68"/>
      <c r="O38" s="68"/>
      <c r="P38" s="68"/>
      <c r="Q38" s="68"/>
      <c r="R38" s="68"/>
      <c r="S38" s="68"/>
      <c r="T38" s="68"/>
    </row>
  </sheetData>
  <sheetProtection algorithmName="SHA-512" hashValue="doS5eML6msHqySSXrOShh+GFI6Wrp82tfjn1cI9XSsIJxp0/oHUX0128zK4XQ+vdu4wb8uJ85Zb96J5q5bKnAw==" saltValue="yuVtCQPH+UbekAnH5YJZog==" spinCount="100000" sheet="1" formatCells="0" formatColumns="0" formatRows="0" insertColumns="0" insertRows="0" insertHyperlinks="0" deleteColumns="0" deleteRows="0" sort="0" autoFilter="0" pivotTables="0"/>
  <mergeCells count="6">
    <mergeCell ref="A1:E1"/>
    <mergeCell ref="F1:K1"/>
    <mergeCell ref="A2:A3"/>
    <mergeCell ref="A15:C15"/>
    <mergeCell ref="F15:G15"/>
    <mergeCell ref="I15:J15"/>
  </mergeCells>
  <conditionalFormatting sqref="F5:H14">
    <cfRule type="cellIs" dxfId="47" priority="4" stopIfTrue="1" operator="notEqual">
      <formula>#REF!</formula>
    </cfRule>
  </conditionalFormatting>
  <conditionalFormatting sqref="J5:J14">
    <cfRule type="containsText" dxfId="46" priority="1" operator="containsText" text="OK">
      <formula>NOT(ISERROR(SEARCH("OK",J5)))</formula>
    </cfRule>
    <cfRule type="containsText" dxfId="45" priority="2" operator="containsText" text="KO">
      <formula>NOT(ISERROR(SEARCH("KO",J5)))</formula>
    </cfRule>
    <cfRule type="containsText" dxfId="44" priority="3" operator="containsText" text="Attention">
      <formula>NOT(ISERROR(SEARCH("Attention",J5)))</formula>
    </cfRule>
  </conditionalFormatting>
  <pageMargins left="0.7" right="0.7" top="0.75" bottom="0.75" header="0.3" footer="0.3"/>
  <pageSetup paperSize="9" scale="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0853-78F1-4521-8CE0-72CF8BCD8C17}">
  <dimension ref="A1:AB92"/>
  <sheetViews>
    <sheetView zoomScale="90" zoomScaleNormal="90" workbookViewId="0">
      <selection activeCell="B12" sqref="B12"/>
    </sheetView>
  </sheetViews>
  <sheetFormatPr baseColWidth="10" defaultColWidth="11.453125" defaultRowHeight="14.5" outlineLevelCol="1"/>
  <cols>
    <col min="1" max="1" width="16.81640625" style="100" customWidth="1"/>
    <col min="2" max="2" width="41.453125" style="100" customWidth="1"/>
    <col min="3" max="3" width="28.26953125" style="100" customWidth="1"/>
    <col min="4" max="4" width="31.1796875" style="100" customWidth="1"/>
    <col min="5" max="5" width="11.453125" style="100"/>
    <col min="6" max="7" width="8.1796875" style="100" customWidth="1"/>
    <col min="8" max="9" width="11.453125" style="100"/>
    <col min="10" max="10" width="67.1796875" style="100" hidden="1" customWidth="1" outlineLevel="1"/>
    <col min="11" max="11" width="11.453125" style="100" collapsed="1"/>
    <col min="12" max="26" width="11.453125" style="100"/>
    <col min="27" max="28" width="19.7265625" style="100" bestFit="1" customWidth="1"/>
    <col min="29" max="16384" width="11.453125" style="100"/>
  </cols>
  <sheetData>
    <row r="1" spans="1:28" ht="15" thickBot="1"/>
    <row r="2" spans="1:28" ht="113.5" customHeight="1" thickBot="1">
      <c r="B2" s="585" t="s">
        <v>356</v>
      </c>
      <c r="C2" s="586"/>
      <c r="D2" s="587"/>
    </row>
    <row r="3" spans="1:28" ht="29.5" thickBot="1">
      <c r="B3" s="101" t="s">
        <v>339</v>
      </c>
      <c r="C3" s="102" t="s">
        <v>367</v>
      </c>
      <c r="D3" s="103" t="s">
        <v>29</v>
      </c>
      <c r="J3" s="104" t="s">
        <v>368</v>
      </c>
      <c r="AA3" s="104" t="s">
        <v>351</v>
      </c>
      <c r="AB3" s="104" t="s">
        <v>351</v>
      </c>
    </row>
    <row r="4" spans="1:28" ht="15" customHeight="1">
      <c r="A4" s="583" t="s">
        <v>301</v>
      </c>
      <c r="B4" s="105" t="s">
        <v>30</v>
      </c>
      <c r="C4" s="106"/>
      <c r="D4" s="107"/>
      <c r="J4" s="108" t="s">
        <v>30</v>
      </c>
      <c r="AA4" s="108" t="s">
        <v>30</v>
      </c>
      <c r="AB4" s="108" t="str">
        <f>IF(Accueil!$L$12="Bénéficiaire hors GAL",AA5,AA4)</f>
        <v>Soutien préparatoire</v>
      </c>
    </row>
    <row r="5" spans="1:28" ht="29">
      <c r="A5" s="584"/>
      <c r="B5" s="109" t="s">
        <v>321</v>
      </c>
      <c r="C5" s="110"/>
      <c r="D5" s="111"/>
      <c r="J5" s="108" t="s">
        <v>321</v>
      </c>
      <c r="AA5" s="108" t="s">
        <v>321</v>
      </c>
      <c r="AB5" s="108" t="str">
        <f>IF(Accueil!$L$12="Bénéficiaire hors GAL","",AA5)</f>
        <v>Mise en œuvre de la stratégie</v>
      </c>
    </row>
    <row r="6" spans="1:28" ht="29">
      <c r="A6" s="584"/>
      <c r="B6" s="109" t="s">
        <v>31</v>
      </c>
      <c r="C6" s="110"/>
      <c r="D6" s="111"/>
      <c r="J6" s="108" t="s">
        <v>31</v>
      </c>
      <c r="AA6" s="108" t="s">
        <v>31</v>
      </c>
      <c r="AB6" s="108" t="str">
        <f>IF(Accueil!$L$12="Bénéficiaire hors GAL","",AA6)</f>
        <v>Fonctionnement et animation</v>
      </c>
    </row>
    <row r="7" spans="1:28" ht="29">
      <c r="A7" s="584"/>
      <c r="B7" s="109" t="s">
        <v>32</v>
      </c>
      <c r="C7" s="110"/>
      <c r="D7" s="111"/>
      <c r="J7" s="108" t="s">
        <v>32</v>
      </c>
      <c r="AA7" s="108" t="s">
        <v>32</v>
      </c>
      <c r="AB7" s="108" t="str">
        <f>IF(Accueil!$L$12="Bénéficiaire hors GAL","",AA7)</f>
        <v>Coopération entre les GAL</v>
      </c>
    </row>
    <row r="8" spans="1:28" ht="15" customHeight="1">
      <c r="A8" s="578" t="s">
        <v>302</v>
      </c>
      <c r="B8" s="108" t="s">
        <v>321</v>
      </c>
      <c r="C8" s="112" t="s">
        <v>188</v>
      </c>
      <c r="D8" s="113" t="str">
        <f>IF(OR(C8="1 - Investissements",C8="2 - Frais de personnel",C8="3 - Frais généraux",C8="4 - Contributions en nature",C8="5 - Amortissement"),"Au réel",IF(OR(C8="6 - OCS",C8="7 - Frais de déplacement"),"Au forfait",""))</f>
        <v>Au réel</v>
      </c>
    </row>
    <row r="9" spans="1:28" ht="15" customHeight="1">
      <c r="A9" s="578"/>
      <c r="B9" s="108" t="s">
        <v>321</v>
      </c>
      <c r="C9" s="112" t="s">
        <v>189</v>
      </c>
      <c r="D9" s="113" t="str">
        <f t="shared" ref="D9:D72" si="0">IF(OR(C9="1 - Investissements",C9="2 - Frais de personnel",C9="3 - Frais généraux",C9="4 - Contributions en nature",C9="5 - Amortissement"),"Au réel",IF(OR(C9="6 - OCS",C9="7 - Frais de déplacement"),"Au forfait",""))</f>
        <v>Au réel</v>
      </c>
    </row>
    <row r="10" spans="1:28">
      <c r="A10" s="578"/>
      <c r="B10" s="108" t="s">
        <v>321</v>
      </c>
      <c r="C10" s="112" t="s">
        <v>190</v>
      </c>
      <c r="D10" s="113" t="str">
        <f t="shared" si="0"/>
        <v>Au réel</v>
      </c>
    </row>
    <row r="11" spans="1:28" ht="15" thickBot="1">
      <c r="A11" s="579"/>
      <c r="B11" s="114" t="s">
        <v>321</v>
      </c>
      <c r="C11" s="115" t="s">
        <v>352</v>
      </c>
      <c r="D11" s="116" t="str">
        <f t="shared" si="0"/>
        <v>Au forfait</v>
      </c>
    </row>
    <row r="12" spans="1:28" ht="16.5" customHeight="1">
      <c r="A12" s="580" t="s">
        <v>338</v>
      </c>
      <c r="B12" s="122"/>
      <c r="C12" s="123"/>
      <c r="D12" s="117" t="str">
        <f t="shared" si="0"/>
        <v/>
      </c>
    </row>
    <row r="13" spans="1:28">
      <c r="A13" s="581"/>
      <c r="B13" s="118" t="str">
        <f t="shared" ref="B13:B44" si="1">IF(C13&lt;&gt;"",$B$12,"")</f>
        <v/>
      </c>
      <c r="C13" s="124"/>
      <c r="D13" s="119" t="str">
        <f t="shared" si="0"/>
        <v/>
      </c>
    </row>
    <row r="14" spans="1:28">
      <c r="A14" s="581"/>
      <c r="B14" s="118" t="str">
        <f t="shared" si="1"/>
        <v/>
      </c>
      <c r="C14" s="124"/>
      <c r="D14" s="119" t="str">
        <f t="shared" si="0"/>
        <v/>
      </c>
    </row>
    <row r="15" spans="1:28">
      <c r="A15" s="581"/>
      <c r="B15" s="118" t="str">
        <f t="shared" si="1"/>
        <v/>
      </c>
      <c r="C15" s="124"/>
      <c r="D15" s="119" t="str">
        <f t="shared" si="0"/>
        <v/>
      </c>
    </row>
    <row r="16" spans="1:28">
      <c r="A16" s="581"/>
      <c r="B16" s="118" t="str">
        <f t="shared" si="1"/>
        <v/>
      </c>
      <c r="C16" s="124"/>
      <c r="D16" s="119" t="str">
        <f t="shared" si="0"/>
        <v/>
      </c>
    </row>
    <row r="17" spans="1:4">
      <c r="A17" s="581"/>
      <c r="B17" s="118" t="str">
        <f t="shared" si="1"/>
        <v/>
      </c>
      <c r="C17" s="124"/>
      <c r="D17" s="119" t="str">
        <f t="shared" si="0"/>
        <v/>
      </c>
    </row>
    <row r="18" spans="1:4">
      <c r="A18" s="581"/>
      <c r="B18" s="118" t="str">
        <f t="shared" si="1"/>
        <v/>
      </c>
      <c r="C18" s="124"/>
      <c r="D18" s="119" t="str">
        <f t="shared" si="0"/>
        <v/>
      </c>
    </row>
    <row r="19" spans="1:4">
      <c r="A19" s="581"/>
      <c r="B19" s="118" t="str">
        <f t="shared" si="1"/>
        <v/>
      </c>
      <c r="C19" s="124"/>
      <c r="D19" s="119" t="str">
        <f t="shared" si="0"/>
        <v/>
      </c>
    </row>
    <row r="20" spans="1:4">
      <c r="A20" s="581"/>
      <c r="B20" s="118" t="str">
        <f t="shared" si="1"/>
        <v/>
      </c>
      <c r="C20" s="124"/>
      <c r="D20" s="119" t="str">
        <f t="shared" si="0"/>
        <v/>
      </c>
    </row>
    <row r="21" spans="1:4">
      <c r="A21" s="581"/>
      <c r="B21" s="118" t="str">
        <f t="shared" si="1"/>
        <v/>
      </c>
      <c r="C21" s="124"/>
      <c r="D21" s="119" t="str">
        <f t="shared" si="0"/>
        <v/>
      </c>
    </row>
    <row r="22" spans="1:4">
      <c r="A22" s="581"/>
      <c r="B22" s="118" t="str">
        <f t="shared" si="1"/>
        <v/>
      </c>
      <c r="C22" s="124"/>
      <c r="D22" s="119" t="str">
        <f t="shared" si="0"/>
        <v/>
      </c>
    </row>
    <row r="23" spans="1:4">
      <c r="A23" s="581"/>
      <c r="B23" s="118" t="str">
        <f t="shared" si="1"/>
        <v/>
      </c>
      <c r="C23" s="124"/>
      <c r="D23" s="119" t="str">
        <f t="shared" si="0"/>
        <v/>
      </c>
    </row>
    <row r="24" spans="1:4">
      <c r="A24" s="581"/>
      <c r="B24" s="118" t="str">
        <f t="shared" si="1"/>
        <v/>
      </c>
      <c r="C24" s="124"/>
      <c r="D24" s="119" t="str">
        <f t="shared" si="0"/>
        <v/>
      </c>
    </row>
    <row r="25" spans="1:4">
      <c r="A25" s="581"/>
      <c r="B25" s="118" t="str">
        <f t="shared" si="1"/>
        <v/>
      </c>
      <c r="C25" s="124"/>
      <c r="D25" s="119" t="str">
        <f t="shared" si="0"/>
        <v/>
      </c>
    </row>
    <row r="26" spans="1:4">
      <c r="A26" s="581"/>
      <c r="B26" s="118" t="str">
        <f t="shared" si="1"/>
        <v/>
      </c>
      <c r="C26" s="124"/>
      <c r="D26" s="119" t="str">
        <f t="shared" si="0"/>
        <v/>
      </c>
    </row>
    <row r="27" spans="1:4">
      <c r="A27" s="581"/>
      <c r="B27" s="118" t="str">
        <f t="shared" si="1"/>
        <v/>
      </c>
      <c r="C27" s="124"/>
      <c r="D27" s="119" t="str">
        <f t="shared" si="0"/>
        <v/>
      </c>
    </row>
    <row r="28" spans="1:4">
      <c r="A28" s="581"/>
      <c r="B28" s="118" t="str">
        <f t="shared" si="1"/>
        <v/>
      </c>
      <c r="C28" s="124"/>
      <c r="D28" s="119" t="str">
        <f t="shared" si="0"/>
        <v/>
      </c>
    </row>
    <row r="29" spans="1:4">
      <c r="A29" s="581"/>
      <c r="B29" s="118" t="str">
        <f t="shared" si="1"/>
        <v/>
      </c>
      <c r="C29" s="124"/>
      <c r="D29" s="119" t="str">
        <f t="shared" si="0"/>
        <v/>
      </c>
    </row>
    <row r="30" spans="1:4">
      <c r="A30" s="581"/>
      <c r="B30" s="118" t="str">
        <f t="shared" si="1"/>
        <v/>
      </c>
      <c r="C30" s="124"/>
      <c r="D30" s="119" t="str">
        <f t="shared" si="0"/>
        <v/>
      </c>
    </row>
    <row r="31" spans="1:4">
      <c r="A31" s="581"/>
      <c r="B31" s="118" t="str">
        <f t="shared" si="1"/>
        <v/>
      </c>
      <c r="C31" s="124"/>
      <c r="D31" s="119" t="str">
        <f t="shared" si="0"/>
        <v/>
      </c>
    </row>
    <row r="32" spans="1:4">
      <c r="A32" s="581"/>
      <c r="B32" s="118" t="str">
        <f t="shared" si="1"/>
        <v/>
      </c>
      <c r="C32" s="124"/>
      <c r="D32" s="119" t="str">
        <f t="shared" si="0"/>
        <v/>
      </c>
    </row>
    <row r="33" spans="1:4">
      <c r="A33" s="581"/>
      <c r="B33" s="118" t="str">
        <f t="shared" si="1"/>
        <v/>
      </c>
      <c r="C33" s="124"/>
      <c r="D33" s="119" t="str">
        <f t="shared" si="0"/>
        <v/>
      </c>
    </row>
    <row r="34" spans="1:4">
      <c r="A34" s="581"/>
      <c r="B34" s="118" t="str">
        <f t="shared" si="1"/>
        <v/>
      </c>
      <c r="C34" s="124"/>
      <c r="D34" s="119" t="str">
        <f t="shared" si="0"/>
        <v/>
      </c>
    </row>
    <row r="35" spans="1:4">
      <c r="A35" s="581"/>
      <c r="B35" s="118" t="str">
        <f t="shared" si="1"/>
        <v/>
      </c>
      <c r="C35" s="124"/>
      <c r="D35" s="119" t="str">
        <f t="shared" si="0"/>
        <v/>
      </c>
    </row>
    <row r="36" spans="1:4">
      <c r="A36" s="581"/>
      <c r="B36" s="118" t="str">
        <f t="shared" si="1"/>
        <v/>
      </c>
      <c r="C36" s="124"/>
      <c r="D36" s="119" t="str">
        <f t="shared" si="0"/>
        <v/>
      </c>
    </row>
    <row r="37" spans="1:4">
      <c r="A37" s="581"/>
      <c r="B37" s="118" t="str">
        <f t="shared" si="1"/>
        <v/>
      </c>
      <c r="C37" s="124"/>
      <c r="D37" s="119" t="str">
        <f t="shared" si="0"/>
        <v/>
      </c>
    </row>
    <row r="38" spans="1:4">
      <c r="A38" s="581"/>
      <c r="B38" s="118" t="str">
        <f t="shared" si="1"/>
        <v/>
      </c>
      <c r="C38" s="124"/>
      <c r="D38" s="119" t="str">
        <f t="shared" si="0"/>
        <v/>
      </c>
    </row>
    <row r="39" spans="1:4">
      <c r="A39" s="581"/>
      <c r="B39" s="118" t="str">
        <f t="shared" si="1"/>
        <v/>
      </c>
      <c r="C39" s="124"/>
      <c r="D39" s="119" t="str">
        <f t="shared" si="0"/>
        <v/>
      </c>
    </row>
    <row r="40" spans="1:4">
      <c r="A40" s="581"/>
      <c r="B40" s="118" t="str">
        <f t="shared" si="1"/>
        <v/>
      </c>
      <c r="C40" s="124"/>
      <c r="D40" s="119" t="str">
        <f t="shared" si="0"/>
        <v/>
      </c>
    </row>
    <row r="41" spans="1:4">
      <c r="A41" s="581"/>
      <c r="B41" s="118" t="str">
        <f t="shared" si="1"/>
        <v/>
      </c>
      <c r="C41" s="124"/>
      <c r="D41" s="119" t="str">
        <f t="shared" si="0"/>
        <v/>
      </c>
    </row>
    <row r="42" spans="1:4">
      <c r="A42" s="581"/>
      <c r="B42" s="118" t="str">
        <f t="shared" si="1"/>
        <v/>
      </c>
      <c r="C42" s="124"/>
      <c r="D42" s="119" t="str">
        <f t="shared" si="0"/>
        <v/>
      </c>
    </row>
    <row r="43" spans="1:4">
      <c r="A43" s="581"/>
      <c r="B43" s="118" t="str">
        <f t="shared" si="1"/>
        <v/>
      </c>
      <c r="C43" s="124"/>
      <c r="D43" s="119" t="str">
        <f t="shared" si="0"/>
        <v/>
      </c>
    </row>
    <row r="44" spans="1:4">
      <c r="A44" s="581"/>
      <c r="B44" s="118" t="str">
        <f t="shared" si="1"/>
        <v/>
      </c>
      <c r="C44" s="124"/>
      <c r="D44" s="119" t="str">
        <f t="shared" si="0"/>
        <v/>
      </c>
    </row>
    <row r="45" spans="1:4">
      <c r="A45" s="581"/>
      <c r="B45" s="118" t="str">
        <f t="shared" ref="B45:B76" si="2">IF(C45&lt;&gt;"",$B$12,"")</f>
        <v/>
      </c>
      <c r="C45" s="124"/>
      <c r="D45" s="119" t="str">
        <f t="shared" si="0"/>
        <v/>
      </c>
    </row>
    <row r="46" spans="1:4">
      <c r="A46" s="581"/>
      <c r="B46" s="118" t="str">
        <f t="shared" si="2"/>
        <v/>
      </c>
      <c r="C46" s="124"/>
      <c r="D46" s="119" t="str">
        <f t="shared" si="0"/>
        <v/>
      </c>
    </row>
    <row r="47" spans="1:4">
      <c r="A47" s="581"/>
      <c r="B47" s="118" t="str">
        <f t="shared" si="2"/>
        <v/>
      </c>
      <c r="C47" s="124"/>
      <c r="D47" s="119" t="str">
        <f t="shared" si="0"/>
        <v/>
      </c>
    </row>
    <row r="48" spans="1:4">
      <c r="A48" s="581"/>
      <c r="B48" s="118" t="str">
        <f t="shared" si="2"/>
        <v/>
      </c>
      <c r="C48" s="124"/>
      <c r="D48" s="119" t="str">
        <f t="shared" si="0"/>
        <v/>
      </c>
    </row>
    <row r="49" spans="1:4">
      <c r="A49" s="581"/>
      <c r="B49" s="118" t="str">
        <f t="shared" si="2"/>
        <v/>
      </c>
      <c r="C49" s="124"/>
      <c r="D49" s="119" t="str">
        <f t="shared" si="0"/>
        <v/>
      </c>
    </row>
    <row r="50" spans="1:4">
      <c r="A50" s="581"/>
      <c r="B50" s="118" t="str">
        <f t="shared" si="2"/>
        <v/>
      </c>
      <c r="C50" s="124"/>
      <c r="D50" s="119" t="str">
        <f t="shared" si="0"/>
        <v/>
      </c>
    </row>
    <row r="51" spans="1:4">
      <c r="A51" s="581"/>
      <c r="B51" s="118" t="str">
        <f t="shared" si="2"/>
        <v/>
      </c>
      <c r="C51" s="124"/>
      <c r="D51" s="119" t="str">
        <f t="shared" si="0"/>
        <v/>
      </c>
    </row>
    <row r="52" spans="1:4">
      <c r="A52" s="581"/>
      <c r="B52" s="118" t="str">
        <f t="shared" si="2"/>
        <v/>
      </c>
      <c r="C52" s="124"/>
      <c r="D52" s="119" t="str">
        <f t="shared" si="0"/>
        <v/>
      </c>
    </row>
    <row r="53" spans="1:4">
      <c r="A53" s="581"/>
      <c r="B53" s="118" t="str">
        <f t="shared" si="2"/>
        <v/>
      </c>
      <c r="C53" s="124"/>
      <c r="D53" s="119" t="str">
        <f t="shared" si="0"/>
        <v/>
      </c>
    </row>
    <row r="54" spans="1:4">
      <c r="A54" s="581"/>
      <c r="B54" s="118" t="str">
        <f t="shared" si="2"/>
        <v/>
      </c>
      <c r="C54" s="124"/>
      <c r="D54" s="119" t="str">
        <f t="shared" si="0"/>
        <v/>
      </c>
    </row>
    <row r="55" spans="1:4">
      <c r="A55" s="581"/>
      <c r="B55" s="118" t="str">
        <f t="shared" si="2"/>
        <v/>
      </c>
      <c r="C55" s="124"/>
      <c r="D55" s="119" t="str">
        <f t="shared" si="0"/>
        <v/>
      </c>
    </row>
    <row r="56" spans="1:4">
      <c r="A56" s="581"/>
      <c r="B56" s="118" t="str">
        <f t="shared" si="2"/>
        <v/>
      </c>
      <c r="C56" s="124"/>
      <c r="D56" s="119" t="str">
        <f t="shared" si="0"/>
        <v/>
      </c>
    </row>
    <row r="57" spans="1:4">
      <c r="A57" s="581"/>
      <c r="B57" s="118" t="str">
        <f t="shared" si="2"/>
        <v/>
      </c>
      <c r="C57" s="124"/>
      <c r="D57" s="119" t="str">
        <f t="shared" si="0"/>
        <v/>
      </c>
    </row>
    <row r="58" spans="1:4">
      <c r="A58" s="581"/>
      <c r="B58" s="118" t="str">
        <f t="shared" si="2"/>
        <v/>
      </c>
      <c r="C58" s="124"/>
      <c r="D58" s="119" t="str">
        <f t="shared" si="0"/>
        <v/>
      </c>
    </row>
    <row r="59" spans="1:4">
      <c r="A59" s="581"/>
      <c r="B59" s="118" t="str">
        <f t="shared" si="2"/>
        <v/>
      </c>
      <c r="C59" s="124"/>
      <c r="D59" s="119" t="str">
        <f t="shared" si="0"/>
        <v/>
      </c>
    </row>
    <row r="60" spans="1:4">
      <c r="A60" s="581"/>
      <c r="B60" s="118" t="str">
        <f t="shared" si="2"/>
        <v/>
      </c>
      <c r="C60" s="124"/>
      <c r="D60" s="119" t="str">
        <f t="shared" si="0"/>
        <v/>
      </c>
    </row>
    <row r="61" spans="1:4">
      <c r="A61" s="581"/>
      <c r="B61" s="118" t="str">
        <f t="shared" si="2"/>
        <v/>
      </c>
      <c r="C61" s="124"/>
      <c r="D61" s="119" t="str">
        <f t="shared" si="0"/>
        <v/>
      </c>
    </row>
    <row r="62" spans="1:4">
      <c r="A62" s="581"/>
      <c r="B62" s="118" t="str">
        <f t="shared" si="2"/>
        <v/>
      </c>
      <c r="C62" s="124"/>
      <c r="D62" s="119" t="str">
        <f t="shared" si="0"/>
        <v/>
      </c>
    </row>
    <row r="63" spans="1:4">
      <c r="A63" s="581"/>
      <c r="B63" s="118" t="str">
        <f t="shared" si="2"/>
        <v/>
      </c>
      <c r="C63" s="124"/>
      <c r="D63" s="119" t="str">
        <f t="shared" si="0"/>
        <v/>
      </c>
    </row>
    <row r="64" spans="1:4">
      <c r="A64" s="581"/>
      <c r="B64" s="118" t="str">
        <f t="shared" si="2"/>
        <v/>
      </c>
      <c r="C64" s="124"/>
      <c r="D64" s="119" t="str">
        <f t="shared" si="0"/>
        <v/>
      </c>
    </row>
    <row r="65" spans="1:4">
      <c r="A65" s="581"/>
      <c r="B65" s="118" t="str">
        <f t="shared" si="2"/>
        <v/>
      </c>
      <c r="C65" s="124"/>
      <c r="D65" s="119" t="str">
        <f t="shared" si="0"/>
        <v/>
      </c>
    </row>
    <row r="66" spans="1:4">
      <c r="A66" s="581"/>
      <c r="B66" s="118" t="str">
        <f t="shared" si="2"/>
        <v/>
      </c>
      <c r="C66" s="124"/>
      <c r="D66" s="119" t="str">
        <f t="shared" si="0"/>
        <v/>
      </c>
    </row>
    <row r="67" spans="1:4">
      <c r="A67" s="581"/>
      <c r="B67" s="118" t="str">
        <f t="shared" si="2"/>
        <v/>
      </c>
      <c r="C67" s="124"/>
      <c r="D67" s="119" t="str">
        <f t="shared" si="0"/>
        <v/>
      </c>
    </row>
    <row r="68" spans="1:4">
      <c r="A68" s="581"/>
      <c r="B68" s="118" t="str">
        <f t="shared" si="2"/>
        <v/>
      </c>
      <c r="C68" s="124"/>
      <c r="D68" s="119" t="str">
        <f t="shared" si="0"/>
        <v/>
      </c>
    </row>
    <row r="69" spans="1:4">
      <c r="A69" s="581"/>
      <c r="B69" s="118" t="str">
        <f t="shared" si="2"/>
        <v/>
      </c>
      <c r="C69" s="124"/>
      <c r="D69" s="119" t="str">
        <f t="shared" si="0"/>
        <v/>
      </c>
    </row>
    <row r="70" spans="1:4">
      <c r="A70" s="581"/>
      <c r="B70" s="118" t="str">
        <f t="shared" si="2"/>
        <v/>
      </c>
      <c r="C70" s="124"/>
      <c r="D70" s="119" t="str">
        <f t="shared" si="0"/>
        <v/>
      </c>
    </row>
    <row r="71" spans="1:4">
      <c r="A71" s="581"/>
      <c r="B71" s="118" t="str">
        <f t="shared" si="2"/>
        <v/>
      </c>
      <c r="C71" s="124"/>
      <c r="D71" s="119" t="str">
        <f t="shared" si="0"/>
        <v/>
      </c>
    </row>
    <row r="72" spans="1:4">
      <c r="A72" s="581"/>
      <c r="B72" s="118" t="str">
        <f t="shared" si="2"/>
        <v/>
      </c>
      <c r="C72" s="124"/>
      <c r="D72" s="119" t="str">
        <f t="shared" si="0"/>
        <v/>
      </c>
    </row>
    <row r="73" spans="1:4">
      <c r="A73" s="581"/>
      <c r="B73" s="118" t="str">
        <f t="shared" si="2"/>
        <v/>
      </c>
      <c r="C73" s="124"/>
      <c r="D73" s="119" t="str">
        <f t="shared" ref="D73:D92" si="3">IF(OR(C73="1 - Investissements",C73="2 - Frais de personnel",C73="3 - Frais généraux",C73="4 - Contributions en nature",C73="5 - Amortissement"),"Au réel",IF(OR(C73="6 - OCS",C73="7 - Frais de déplacement"),"Au forfait",""))</f>
        <v/>
      </c>
    </row>
    <row r="74" spans="1:4">
      <c r="A74" s="581"/>
      <c r="B74" s="118" t="str">
        <f t="shared" si="2"/>
        <v/>
      </c>
      <c r="C74" s="124"/>
      <c r="D74" s="119" t="str">
        <f t="shared" si="3"/>
        <v/>
      </c>
    </row>
    <row r="75" spans="1:4">
      <c r="A75" s="581"/>
      <c r="B75" s="118" t="str">
        <f t="shared" si="2"/>
        <v/>
      </c>
      <c r="C75" s="124"/>
      <c r="D75" s="119" t="str">
        <f t="shared" si="3"/>
        <v/>
      </c>
    </row>
    <row r="76" spans="1:4">
      <c r="A76" s="581"/>
      <c r="B76" s="118" t="str">
        <f t="shared" si="2"/>
        <v/>
      </c>
      <c r="C76" s="124"/>
      <c r="D76" s="119" t="str">
        <f t="shared" si="3"/>
        <v/>
      </c>
    </row>
    <row r="77" spans="1:4">
      <c r="A77" s="581"/>
      <c r="B77" s="118" t="str">
        <f t="shared" ref="B77:B92" si="4">IF(C77&lt;&gt;"",$B$12,"")</f>
        <v/>
      </c>
      <c r="C77" s="124"/>
      <c r="D77" s="119" t="str">
        <f t="shared" si="3"/>
        <v/>
      </c>
    </row>
    <row r="78" spans="1:4">
      <c r="A78" s="581"/>
      <c r="B78" s="118" t="str">
        <f t="shared" si="4"/>
        <v/>
      </c>
      <c r="C78" s="124"/>
      <c r="D78" s="119" t="str">
        <f t="shared" si="3"/>
        <v/>
      </c>
    </row>
    <row r="79" spans="1:4">
      <c r="A79" s="581"/>
      <c r="B79" s="118" t="str">
        <f t="shared" si="4"/>
        <v/>
      </c>
      <c r="C79" s="124"/>
      <c r="D79" s="119" t="str">
        <f t="shared" si="3"/>
        <v/>
      </c>
    </row>
    <row r="80" spans="1:4">
      <c r="A80" s="581"/>
      <c r="B80" s="118" t="str">
        <f t="shared" si="4"/>
        <v/>
      </c>
      <c r="C80" s="124"/>
      <c r="D80" s="119" t="str">
        <f t="shared" si="3"/>
        <v/>
      </c>
    </row>
    <row r="81" spans="1:4">
      <c r="A81" s="581"/>
      <c r="B81" s="118" t="str">
        <f t="shared" si="4"/>
        <v/>
      </c>
      <c r="C81" s="124"/>
      <c r="D81" s="119" t="str">
        <f t="shared" si="3"/>
        <v/>
      </c>
    </row>
    <row r="82" spans="1:4">
      <c r="A82" s="581"/>
      <c r="B82" s="118" t="str">
        <f t="shared" si="4"/>
        <v/>
      </c>
      <c r="C82" s="124"/>
      <c r="D82" s="119" t="str">
        <f t="shared" si="3"/>
        <v/>
      </c>
    </row>
    <row r="83" spans="1:4">
      <c r="A83" s="581"/>
      <c r="B83" s="118" t="str">
        <f t="shared" si="4"/>
        <v/>
      </c>
      <c r="C83" s="124"/>
      <c r="D83" s="119" t="str">
        <f t="shared" si="3"/>
        <v/>
      </c>
    </row>
    <row r="84" spans="1:4">
      <c r="A84" s="581"/>
      <c r="B84" s="118" t="str">
        <f t="shared" si="4"/>
        <v/>
      </c>
      <c r="C84" s="124"/>
      <c r="D84" s="119" t="str">
        <f t="shared" si="3"/>
        <v/>
      </c>
    </row>
    <row r="85" spans="1:4">
      <c r="A85" s="581"/>
      <c r="B85" s="118" t="str">
        <f t="shared" si="4"/>
        <v/>
      </c>
      <c r="C85" s="124"/>
      <c r="D85" s="119" t="str">
        <f t="shared" si="3"/>
        <v/>
      </c>
    </row>
    <row r="86" spans="1:4">
      <c r="A86" s="581"/>
      <c r="B86" s="118" t="str">
        <f t="shared" si="4"/>
        <v/>
      </c>
      <c r="C86" s="124"/>
      <c r="D86" s="119" t="str">
        <f t="shared" si="3"/>
        <v/>
      </c>
    </row>
    <row r="87" spans="1:4">
      <c r="A87" s="581"/>
      <c r="B87" s="118" t="str">
        <f t="shared" si="4"/>
        <v/>
      </c>
      <c r="C87" s="124"/>
      <c r="D87" s="119" t="str">
        <f t="shared" si="3"/>
        <v/>
      </c>
    </row>
    <row r="88" spans="1:4">
      <c r="A88" s="581"/>
      <c r="B88" s="118" t="str">
        <f t="shared" si="4"/>
        <v/>
      </c>
      <c r="C88" s="124"/>
      <c r="D88" s="119" t="str">
        <f t="shared" si="3"/>
        <v/>
      </c>
    </row>
    <row r="89" spans="1:4">
      <c r="A89" s="581"/>
      <c r="B89" s="118" t="str">
        <f t="shared" si="4"/>
        <v/>
      </c>
      <c r="C89" s="124"/>
      <c r="D89" s="119" t="str">
        <f t="shared" si="3"/>
        <v/>
      </c>
    </row>
    <row r="90" spans="1:4">
      <c r="A90" s="581"/>
      <c r="B90" s="118" t="str">
        <f t="shared" si="4"/>
        <v/>
      </c>
      <c r="C90" s="124"/>
      <c r="D90" s="119" t="str">
        <f t="shared" si="3"/>
        <v/>
      </c>
    </row>
    <row r="91" spans="1:4">
      <c r="A91" s="581"/>
      <c r="B91" s="118" t="str">
        <f t="shared" si="4"/>
        <v/>
      </c>
      <c r="C91" s="124"/>
      <c r="D91" s="119" t="str">
        <f t="shared" si="3"/>
        <v/>
      </c>
    </row>
    <row r="92" spans="1:4" ht="15" thickBot="1">
      <c r="A92" s="582"/>
      <c r="B92" s="120" t="str">
        <f t="shared" si="4"/>
        <v/>
      </c>
      <c r="C92" s="125"/>
      <c r="D92" s="121" t="str">
        <f t="shared" si="3"/>
        <v/>
      </c>
    </row>
  </sheetData>
  <sheetProtection algorithmName="SHA-512" hashValue="Aw3zglCEA667fr0WFoylt9Al0L1ae/nzkBJK8+iDsr3Fgau8RyYS53mFkWeEFzrRzBkRZ9WiFaCPZVGO7/E8kA==" saltValue="JZMSPpFno+JHlHRqFwWH9w==" spinCount="100000" sheet="1" formatCells="0" formatColumns="0" formatRows="0" insertColumns="0" insertRows="0" insertHyperlinks="0" deleteColumns="0" deleteRows="0" sort="0" autoFilter="0" pivotTables="0"/>
  <mergeCells count="4">
    <mergeCell ref="A8:A11"/>
    <mergeCell ref="A12:A92"/>
    <mergeCell ref="A4:A7"/>
    <mergeCell ref="B2:D2"/>
  </mergeCells>
  <phoneticPr fontId="13" type="noConversion"/>
  <dataValidations count="4">
    <dataValidation type="list" allowBlank="1" showErrorMessage="1" promptTitle="Sélectionnez un type d'action" prompt="Cliquez sur le menu déroulant et associez un type d'action au poste choisi tel que présenté dans les lignes 4 à 7" sqref="B8:B11" xr:uid="{1F231133-9DA1-432C-BBBE-2ACAE1006B64}">
      <formula1>"Soutien préparatoire,Mise en œuvre de la stratégie, Fonctionnement et animation,Coopération entre les GAL"</formula1>
    </dataValidation>
    <dataValidation allowBlank="1" showErrorMessage="1" promptTitle="Sélectionnez un type d'action" prompt="Cliquez sur le menu déroulant et associez un type d'action au poste choisi tel que présenté dans les lignes 4 à 7" sqref="J4:J7 AA4:AB7" xr:uid="{E5553596-1020-4669-B9E8-7AF17B9FB9DF}"/>
    <dataValidation type="list" allowBlank="1" showInputMessage="1" showErrorMessage="1" errorTitle="Type d'action incompatible" error="Attention : Pour les porteurs de projet hors GAL, seul le type d'action &quot;Mise en oeuvre de la stratégie&quot; peut être sélectionné." promptTitle="Sélectionnez un type d'action" prompt="Cliquez sur le menu déroulant pour sélectionner le type d'action concerné par l'opération." sqref="B12" xr:uid="{5C923D24-2328-47D0-AA5B-8B4366443365}">
      <formula1>$AB$4:$AB$7</formula1>
    </dataValidation>
    <dataValidation type="list" allowBlank="1" showInputMessage="1" showErrorMessage="1" sqref="C4:C92" xr:uid="{A477C43F-5A95-4BE1-87F9-4A9868616187}">
      <formula1>"1 - Investissements,2 - Frais de personnel,3 - Frais généraux, 4 - Contributions en nature,5 - Amortissement,6 - OCS,7 - Frais de déplacement"</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F0E1-815E-4FF2-8657-3C200213D6F4}">
  <sheetPr>
    <pageSetUpPr fitToPage="1"/>
  </sheetPr>
  <dimension ref="A1:BF109"/>
  <sheetViews>
    <sheetView zoomScale="60" zoomScaleNormal="60" workbookViewId="0">
      <selection activeCell="B9" sqref="B9"/>
    </sheetView>
  </sheetViews>
  <sheetFormatPr baseColWidth="10" defaultColWidth="11.453125" defaultRowHeight="20.149999999999999" customHeight="1" outlineLevelCol="1"/>
  <cols>
    <col min="1" max="1" width="11.453125" style="100" customWidth="1"/>
    <col min="2" max="5" width="27.453125" style="100" customWidth="1"/>
    <col min="6" max="6" width="32.26953125" style="126" customWidth="1"/>
    <col min="7" max="7" width="19.453125" style="100" customWidth="1"/>
    <col min="8" max="8" width="38.7265625" style="100" customWidth="1"/>
    <col min="9" max="9" width="19.453125" style="100" customWidth="1"/>
    <col min="10" max="10" width="27.453125" style="100" customWidth="1"/>
    <col min="11" max="11" width="17.81640625" style="100" customWidth="1"/>
    <col min="12" max="12" width="20.81640625" style="100" customWidth="1"/>
    <col min="13" max="13" width="20.453125" style="100" customWidth="1"/>
    <col min="14" max="15" width="20.81640625" style="100" customWidth="1"/>
    <col min="16" max="17" width="20.453125" style="100" customWidth="1"/>
    <col min="18" max="20" width="20.81640625" style="100" customWidth="1"/>
    <col min="21" max="24" width="19.453125" style="100" customWidth="1"/>
    <col min="25" max="25" width="50.453125" style="100" customWidth="1"/>
    <col min="26" max="29" width="27.453125" style="100" hidden="1" customWidth="1" outlineLevel="1"/>
    <col min="30" max="30" width="30.1796875" style="100" hidden="1" customWidth="1" outlineLevel="1"/>
    <col min="31" max="31" width="19.453125" style="100" hidden="1" customWidth="1" outlineLevel="1"/>
    <col min="32" max="32" width="45" style="100" hidden="1" customWidth="1" outlineLevel="1"/>
    <col min="33" max="34" width="19.453125" style="100" hidden="1" customWidth="1" outlineLevel="1"/>
    <col min="35" max="35" width="17.81640625" style="100" hidden="1" customWidth="1" outlineLevel="1"/>
    <col min="36" max="45" width="19.453125" style="100" hidden="1" customWidth="1" outlineLevel="1"/>
    <col min="46" max="48" width="24.453125" style="100" hidden="1" customWidth="1" outlineLevel="1"/>
    <col min="49" max="51" width="19.453125" style="100" hidden="1" customWidth="1" outlineLevel="1"/>
    <col min="52" max="52" width="50.453125" style="100" hidden="1" customWidth="1" outlineLevel="1"/>
    <col min="53" max="53" width="71.453125" style="100" hidden="1" customWidth="1" outlineLevel="1"/>
    <col min="54" max="54" width="55.453125" style="100" hidden="1" customWidth="1" outlineLevel="1"/>
    <col min="55" max="56" width="19.453125" style="100" hidden="1" customWidth="1" outlineLevel="1"/>
    <col min="57" max="57" width="15.7265625" style="100" hidden="1" customWidth="1" outlineLevel="1"/>
    <col min="58" max="58" width="11.453125" style="100" collapsed="1"/>
    <col min="59" max="16384" width="11.453125" style="100"/>
  </cols>
  <sheetData>
    <row r="1" spans="1:57" ht="20.149999999999999" customHeight="1" thickBot="1"/>
    <row r="2" spans="1:57" ht="20.149999999999999" customHeight="1">
      <c r="D2" s="588" t="s">
        <v>294</v>
      </c>
      <c r="E2" s="589"/>
      <c r="F2" s="589"/>
      <c r="G2" s="589"/>
      <c r="H2" s="590"/>
    </row>
    <row r="3" spans="1:57" ht="37.5" customHeight="1" thickBot="1">
      <c r="D3" s="591" t="s">
        <v>337</v>
      </c>
      <c r="E3" s="592"/>
      <c r="F3" s="592"/>
      <c r="G3" s="592"/>
      <c r="H3" s="593"/>
    </row>
    <row r="4" spans="1:57" ht="20.149999999999999" customHeight="1" thickBot="1"/>
    <row r="5" spans="1:57" ht="26.5" thickBot="1">
      <c r="A5" s="598" t="s">
        <v>33</v>
      </c>
      <c r="B5" s="598"/>
      <c r="C5" s="598"/>
      <c r="D5" s="598"/>
      <c r="E5" s="598"/>
      <c r="F5" s="598"/>
      <c r="G5" s="598"/>
      <c r="H5" s="598"/>
      <c r="I5" s="598"/>
      <c r="J5" s="598"/>
      <c r="K5" s="598"/>
      <c r="L5" s="598"/>
      <c r="M5" s="598"/>
      <c r="N5" s="598"/>
      <c r="O5" s="598"/>
      <c r="P5" s="598"/>
      <c r="Q5" s="598"/>
      <c r="R5" s="598"/>
      <c r="S5" s="598"/>
      <c r="T5" s="598"/>
      <c r="U5" s="598"/>
      <c r="V5" s="598"/>
      <c r="W5" s="598"/>
      <c r="X5" s="598"/>
      <c r="Y5" s="598"/>
      <c r="Z5" s="594" t="s">
        <v>34</v>
      </c>
      <c r="AA5" s="594"/>
      <c r="AB5" s="594"/>
      <c r="AC5" s="594"/>
      <c r="AD5" s="594"/>
      <c r="AE5" s="594"/>
      <c r="AF5" s="594"/>
      <c r="AG5" s="594"/>
      <c r="AH5" s="594"/>
      <c r="AI5" s="594"/>
      <c r="AJ5" s="594"/>
      <c r="AK5" s="594"/>
      <c r="AL5" s="594"/>
      <c r="AM5" s="594"/>
      <c r="AN5" s="594"/>
      <c r="AO5" s="594"/>
      <c r="AP5" s="594"/>
      <c r="AQ5" s="594"/>
      <c r="AR5" s="594"/>
      <c r="AS5" s="594"/>
      <c r="AT5" s="594"/>
      <c r="AU5" s="594"/>
      <c r="AV5" s="594"/>
      <c r="AW5" s="594"/>
      <c r="AX5" s="594"/>
      <c r="AY5" s="594"/>
      <c r="AZ5" s="594"/>
      <c r="BA5" s="594"/>
      <c r="BB5" s="594"/>
      <c r="BC5" s="594"/>
      <c r="BD5" s="594"/>
      <c r="BE5" s="594"/>
    </row>
    <row r="6" spans="1:57" s="146" customFormat="1" ht="58">
      <c r="A6" s="573" t="s">
        <v>35</v>
      </c>
      <c r="B6" s="69" t="s">
        <v>36</v>
      </c>
      <c r="C6" s="69" t="s">
        <v>37</v>
      </c>
      <c r="D6" s="69" t="s">
        <v>38</v>
      </c>
      <c r="E6" s="69" t="s">
        <v>39</v>
      </c>
      <c r="F6" s="69" t="s">
        <v>165</v>
      </c>
      <c r="G6" s="69" t="s">
        <v>40</v>
      </c>
      <c r="H6" s="69" t="s">
        <v>41</v>
      </c>
      <c r="I6" s="69" t="s">
        <v>331</v>
      </c>
      <c r="J6" s="69" t="s">
        <v>147</v>
      </c>
      <c r="K6" s="127" t="s">
        <v>42</v>
      </c>
      <c r="L6" s="128" t="s">
        <v>43</v>
      </c>
      <c r="M6" s="69" t="s">
        <v>44</v>
      </c>
      <c r="N6" s="127" t="s">
        <v>45</v>
      </c>
      <c r="O6" s="129" t="s">
        <v>46</v>
      </c>
      <c r="P6" s="69" t="s">
        <v>47</v>
      </c>
      <c r="Q6" s="127" t="s">
        <v>48</v>
      </c>
      <c r="R6" s="130" t="s">
        <v>49</v>
      </c>
      <c r="S6" s="69" t="s">
        <v>50</v>
      </c>
      <c r="T6" s="131" t="s">
        <v>51</v>
      </c>
      <c r="U6" s="132" t="s">
        <v>192</v>
      </c>
      <c r="V6" s="133" t="s">
        <v>193</v>
      </c>
      <c r="W6" s="69" t="s">
        <v>194</v>
      </c>
      <c r="X6" s="134" t="s">
        <v>195</v>
      </c>
      <c r="Y6" s="135" t="s">
        <v>15</v>
      </c>
      <c r="Z6" s="136" t="s">
        <v>36</v>
      </c>
      <c r="AA6" s="137" t="s">
        <v>37</v>
      </c>
      <c r="AB6" s="137" t="s">
        <v>38</v>
      </c>
      <c r="AC6" s="137" t="s">
        <v>39</v>
      </c>
      <c r="AD6" s="137" t="s">
        <v>165</v>
      </c>
      <c r="AE6" s="137" t="s">
        <v>40</v>
      </c>
      <c r="AF6" s="137" t="s">
        <v>41</v>
      </c>
      <c r="AG6" s="137" t="s">
        <v>331</v>
      </c>
      <c r="AH6" s="137" t="s">
        <v>147</v>
      </c>
      <c r="AI6" s="138" t="s">
        <v>42</v>
      </c>
      <c r="AJ6" s="139" t="s">
        <v>43</v>
      </c>
      <c r="AK6" s="137" t="s">
        <v>44</v>
      </c>
      <c r="AL6" s="138" t="s">
        <v>45</v>
      </c>
      <c r="AM6" s="140" t="s">
        <v>46</v>
      </c>
      <c r="AN6" s="137" t="s">
        <v>47</v>
      </c>
      <c r="AO6" s="138" t="s">
        <v>48</v>
      </c>
      <c r="AP6" s="141" t="s">
        <v>49</v>
      </c>
      <c r="AQ6" s="137" t="s">
        <v>50</v>
      </c>
      <c r="AR6" s="142" t="s">
        <v>51</v>
      </c>
      <c r="AS6" s="143" t="s">
        <v>52</v>
      </c>
      <c r="AT6" s="137" t="s">
        <v>53</v>
      </c>
      <c r="AU6" s="144" t="s">
        <v>196</v>
      </c>
      <c r="AV6" s="145" t="s">
        <v>197</v>
      </c>
      <c r="AW6" s="72" t="s">
        <v>16</v>
      </c>
      <c r="AX6" s="72" t="s">
        <v>324</v>
      </c>
      <c r="AY6" s="72" t="s">
        <v>325</v>
      </c>
      <c r="AZ6" s="72" t="s">
        <v>54</v>
      </c>
      <c r="BA6" s="72" t="s">
        <v>198</v>
      </c>
      <c r="BB6" s="72" t="s">
        <v>17</v>
      </c>
      <c r="BC6" s="72" t="s">
        <v>55</v>
      </c>
      <c r="BD6" s="72" t="s">
        <v>56</v>
      </c>
      <c r="BE6" s="73" t="s">
        <v>57</v>
      </c>
    </row>
    <row r="7" spans="1:57" s="68" customFormat="1" ht="145">
      <c r="A7" s="599"/>
      <c r="B7" s="75" t="s">
        <v>58</v>
      </c>
      <c r="C7" s="75" t="s">
        <v>199</v>
      </c>
      <c r="D7" s="75" t="s">
        <v>191</v>
      </c>
      <c r="E7" s="75" t="s">
        <v>59</v>
      </c>
      <c r="F7" s="75" t="s">
        <v>166</v>
      </c>
      <c r="G7" s="75" t="s">
        <v>60</v>
      </c>
      <c r="H7" s="75" t="s">
        <v>63</v>
      </c>
      <c r="I7" s="75" t="s">
        <v>61</v>
      </c>
      <c r="J7" s="75" t="s">
        <v>62</v>
      </c>
      <c r="K7" s="147" t="s">
        <v>64</v>
      </c>
      <c r="L7" s="148" t="s">
        <v>65</v>
      </c>
      <c r="M7" s="75" t="s">
        <v>66</v>
      </c>
      <c r="N7" s="147" t="s">
        <v>25</v>
      </c>
      <c r="O7" s="149" t="s">
        <v>67</v>
      </c>
      <c r="P7" s="75" t="s">
        <v>66</v>
      </c>
      <c r="Q7" s="147" t="s">
        <v>25</v>
      </c>
      <c r="R7" s="150" t="s">
        <v>67</v>
      </c>
      <c r="S7" s="75" t="s">
        <v>66</v>
      </c>
      <c r="T7" s="151" t="s">
        <v>25</v>
      </c>
      <c r="U7" s="152" t="s">
        <v>68</v>
      </c>
      <c r="V7" s="153" t="s">
        <v>25</v>
      </c>
      <c r="W7" s="75" t="s">
        <v>25</v>
      </c>
      <c r="X7" s="154" t="s">
        <v>25</v>
      </c>
      <c r="Y7" s="152" t="s">
        <v>21</v>
      </c>
      <c r="Z7" s="155" t="s">
        <v>22</v>
      </c>
      <c r="AA7" s="78" t="s">
        <v>22</v>
      </c>
      <c r="AB7" s="78" t="s">
        <v>22</v>
      </c>
      <c r="AC7" s="78" t="s">
        <v>22</v>
      </c>
      <c r="AD7" s="78" t="s">
        <v>22</v>
      </c>
      <c r="AE7" s="78" t="s">
        <v>22</v>
      </c>
      <c r="AF7" s="78" t="s">
        <v>22</v>
      </c>
      <c r="AG7" s="78" t="s">
        <v>22</v>
      </c>
      <c r="AH7" s="78" t="s">
        <v>22</v>
      </c>
      <c r="AI7" s="77" t="s">
        <v>22</v>
      </c>
      <c r="AJ7" s="156" t="s">
        <v>22</v>
      </c>
      <c r="AK7" s="78" t="s">
        <v>22</v>
      </c>
      <c r="AL7" s="77" t="s">
        <v>69</v>
      </c>
      <c r="AM7" s="157" t="s">
        <v>22</v>
      </c>
      <c r="AN7" s="78" t="s">
        <v>22</v>
      </c>
      <c r="AO7" s="77" t="s">
        <v>69</v>
      </c>
      <c r="AP7" s="158" t="s">
        <v>22</v>
      </c>
      <c r="AQ7" s="78" t="s">
        <v>22</v>
      </c>
      <c r="AR7" s="159" t="s">
        <v>69</v>
      </c>
      <c r="AS7" s="160" t="s">
        <v>22</v>
      </c>
      <c r="AT7" s="78" t="s">
        <v>70</v>
      </c>
      <c r="AU7" s="161" t="s">
        <v>69</v>
      </c>
      <c r="AV7" s="160" t="s">
        <v>69</v>
      </c>
      <c r="AW7" s="78" t="s">
        <v>69</v>
      </c>
      <c r="AX7" s="78" t="s">
        <v>69</v>
      </c>
      <c r="AY7" s="78" t="s">
        <v>69</v>
      </c>
      <c r="AZ7" s="78" t="s">
        <v>71</v>
      </c>
      <c r="BA7" s="78" t="s">
        <v>200</v>
      </c>
      <c r="BB7" s="78" t="s">
        <v>24</v>
      </c>
      <c r="BC7" s="78" t="s">
        <v>25</v>
      </c>
      <c r="BD7" s="78" t="s">
        <v>25</v>
      </c>
      <c r="BE7" s="161" t="s">
        <v>25</v>
      </c>
    </row>
    <row r="8" spans="1:57" s="68" customFormat="1" ht="22.5" customHeight="1">
      <c r="A8" s="162" t="s">
        <v>26</v>
      </c>
      <c r="B8" s="163" t="s">
        <v>201</v>
      </c>
      <c r="C8" s="164">
        <v>1</v>
      </c>
      <c r="D8" s="163" t="s">
        <v>202</v>
      </c>
      <c r="E8" s="163" t="s">
        <v>72</v>
      </c>
      <c r="F8" s="165" t="s">
        <v>321</v>
      </c>
      <c r="G8" s="163" t="s">
        <v>211</v>
      </c>
      <c r="H8" s="163" t="s">
        <v>203</v>
      </c>
      <c r="I8" s="166">
        <v>900</v>
      </c>
      <c r="J8" s="167" t="s">
        <v>204</v>
      </c>
      <c r="K8" s="168">
        <v>2</v>
      </c>
      <c r="L8" s="169">
        <v>3900</v>
      </c>
      <c r="M8" s="170">
        <f>L8*0.085</f>
        <v>331.5</v>
      </c>
      <c r="N8" s="171">
        <f>IF(OR(L8="", M8=""), "", IFERROR(VALUE(TRIM(SUBSTITUTE(L8,CHAR(160),""))),0) + IFERROR(VALUE(TRIM(SUBSTITUTE(M8,CHAR(160),""))),0))</f>
        <v>4231.5</v>
      </c>
      <c r="O8" s="172">
        <v>4200</v>
      </c>
      <c r="P8" s="170">
        <f>0.085*O8</f>
        <v>357</v>
      </c>
      <c r="Q8" s="171">
        <f>IF(OR(O8="", P8=""), "", IFERROR(VALUE(TRIM(SUBSTITUTE(O8,CHAR(160),""))),0) + IFERROR(VALUE(TRIM(SUBSTITUTE(P8,CHAR(160),""))),0))</f>
        <v>4557</v>
      </c>
      <c r="R8" s="173"/>
      <c r="S8" s="170"/>
      <c r="T8" s="174" t="str">
        <f>IF(OR(R8="", S8=""), "", IFERROR(VALUE(TRIM(SUBSTITUTE(R8,CHAR(160),""))),0) + IFERROR(VALUE(TRIM(SUBSTITUTE(S8,CHAR(160),""))),0))</f>
        <v/>
      </c>
      <c r="U8" s="175" t="s">
        <v>76</v>
      </c>
      <c r="V8" s="176" cm="1">
        <f t="array" ref="V8">IF((_xlfn.IFS(TRIM(SUBSTITUTE(U8,CHAR(160),""))="Devis 1",IFERROR(VALUE(TRIM(SUBSTITUTE(L8,CHAR(160),""))),0),TRIM(SUBSTITUTE(U8,CHAR(160),""))="Devis 2",IFERROR(VALUE(TRIM(SUBSTITUTE(O8,CHAR(160),""))),0),TRIM(SUBSTITUTE(U8,CHAR(160),""))="Devis 3",IFERROR(VALUE(TRIM(SUBSTITUTE(R8,CHAR(160),""))),0),TRUE,0)*IFERROR(VALUE(TRIM(SUBSTITUTE(C8,CHAR(160),""))),0))=0,"",_xlfn.IFS(TRIM(SUBSTITUTE(U8,CHAR(160),""))="Devis 1",IFERROR(VALUE(TRIM(SUBSTITUTE(L8,CHAR(160),""))),0),TRIM(SUBSTITUTE(U8,CHAR(160),""))="Devis 2",IFERROR(VALUE(TRIM(SUBSTITUTE(O8,CHAR(160),""))),0),TRIM(SUBSTITUTE(U8,CHAR(160),""))="Devis 3",IFERROR(VALUE(TRIM(SUBSTITUTE(R8,CHAR(160),""))),0),TRUE,0)*IFERROR(VALUE(TRIM(SUBSTITUTE(C8,CHAR(160),""))),0))</f>
        <v>3900</v>
      </c>
      <c r="W8" s="177" cm="1">
        <f t="array" ref="W8">IF(ROUND((_xlfn.IFS(TRIM(SUBSTITUTE(U8,CHAR(160),""))="Devis 1",IFERROR(VALUE(TRIM(SUBSTITUTE(M8,CHAR(160),""))),0),TRIM(SUBSTITUTE(U8,CHAR(160),""))="Devis 2",IFERROR(VALUE(TRIM(SUBSTITUTE(P8,CHAR(160),""))),0),TRIM(SUBSTITUTE(U8,CHAR(160),""))="Devis 3",IFERROR(VALUE(TRIM(SUBSTITUTE(S8,CHAR(160),""))),0),TRUE,0)*IFERROR(VALUE(TRIM(SUBSTITUTE(C8,CHAR(160),""))),0)),2)=0,IF(V8&lt;&gt;"",0,""),ROUND((_xlfn.IFS(TRIM(SUBSTITUTE(U8,CHAR(160),""))="Devis 1",IFERROR(VALUE(TRIM(SUBSTITUTE(M8,CHAR(160),""))),0),TRIM(SUBSTITUTE(U8,CHAR(160),""))="Devis 2",IFERROR(VALUE(TRIM(SUBSTITUTE(P8,CHAR(160),""))),0),TRIM(SUBSTITUTE(U8,CHAR(160),""))="Devis 3",IFERROR(VALUE(TRIM(SUBSTITUTE(S8,CHAR(160),""))),0),TRUE,0)*IFERROR(VALUE(TRIM(SUBSTITUTE(C8,CHAR(160),""))),0)),2))</f>
        <v>331.5</v>
      </c>
      <c r="X8" s="178">
        <f>IF(OR(V8="", W8=""), "", IFERROR(VALUE(TRIM(SUBSTITUTE(V8,CHAR(160),""))),0) + IFERROR(VALUE(TRIM(SUBSTITUTE(W8,CHAR(160),""))),0))</f>
        <v>4231.5</v>
      </c>
      <c r="Y8" s="179"/>
      <c r="Z8" s="180" t="str">
        <f t="shared" ref="Z8:AK23" si="0">IF(B8="","",B8)</f>
        <v>Chaînage carré</v>
      </c>
      <c r="AA8" s="181">
        <f t="shared" si="0"/>
        <v>1</v>
      </c>
      <c r="AB8" s="165" t="str">
        <f t="shared" si="0"/>
        <v>Fer Plus</v>
      </c>
      <c r="AC8" s="165" t="str">
        <f t="shared" si="0"/>
        <v>D230115102</v>
      </c>
      <c r="AD8" s="165" t="str">
        <f t="shared" si="0"/>
        <v>Mise en œuvre de la stratégie</v>
      </c>
      <c r="AE8" s="165" t="str">
        <f t="shared" si="0"/>
        <v>Oui</v>
      </c>
      <c r="AF8" s="165" t="str">
        <f t="shared" si="0"/>
        <v xml:space="preserve">Pas de marché public </v>
      </c>
      <c r="AG8" s="182">
        <f t="shared" si="0"/>
        <v>900</v>
      </c>
      <c r="AH8" s="165" t="str">
        <f t="shared" si="0"/>
        <v>mètre</v>
      </c>
      <c r="AI8" s="183">
        <f t="shared" si="0"/>
        <v>2</v>
      </c>
      <c r="AJ8" s="184">
        <f t="shared" si="0"/>
        <v>3900</v>
      </c>
      <c r="AK8" s="185">
        <f t="shared" si="0"/>
        <v>331.5</v>
      </c>
      <c r="AL8" s="171">
        <f>IF(OR(AJ8="", AK8=""), "", IFERROR(VALUE(TRIM(SUBSTITUTE(AJ8,CHAR(160),""))),0) + IFERROR(VALUE(TRIM(SUBSTITUTE(AK8,CHAR(160),""))),0))</f>
        <v>4231.5</v>
      </c>
      <c r="AM8" s="186">
        <f t="shared" ref="AM8:AN23" si="1">IF(O8="","",O8)</f>
        <v>4200</v>
      </c>
      <c r="AN8" s="185">
        <f t="shared" si="1"/>
        <v>357</v>
      </c>
      <c r="AO8" s="171">
        <f>IF(OR(AM8="",AN8=""),"",IFERROR(VALUE(TRIM(SUBSTITUTE(AM8,CHAR(160),""))),0)+IFERROR(VALUE(TRIM(SUBSTITUTE(AN8,CHAR(160),""))),0))</f>
        <v>4557</v>
      </c>
      <c r="AP8" s="187" t="str">
        <f t="shared" ref="AP8:AQ23" si="2">IF(R8="","",R8)</f>
        <v/>
      </c>
      <c r="AQ8" s="185" t="str">
        <f t="shared" si="2"/>
        <v/>
      </c>
      <c r="AR8" s="188" t="str">
        <f>IF(OR(AP8="",AQ8=""),"",IFERROR(VALUE(TRIM(SUBSTITUTE(AP8,CHAR(160),""))),0)+IFERROR(VALUE(TRIM(SUBSTITUTE(AQ8,CHAR(160),""))),0))</f>
        <v/>
      </c>
      <c r="AS8" s="189" t="str">
        <f t="shared" ref="AS8:AS71" si="3">IF(U8="","",U8)</f>
        <v>Devis 1</v>
      </c>
      <c r="AT8" s="165" t="s">
        <v>211</v>
      </c>
      <c r="AU8" s="190">
        <f>IF((1.15*MIN(IF((IFERROR(VALUE(TRIM(SUBSTITUTE(AJ8,CHAR(160),""))),0))=0,1E+30,(IFERROR(VALUE(TRIM(SUBSTITUTE(AJ8,CHAR(160),""))),0))),IF((IFERROR(VALUE(TRIM(SUBSTITUTE(AM8,CHAR(160),""))),0))=0,1E+30,(IFERROR(VALUE(TRIM(SUBSTITUTE(AM8,CHAR(160),""))),0))),IF((IFERROR(VALUE(TRIM(SUBSTITUTE(AP8,CHAR(160),""))),0))=0,1E+30,(IFERROR(VALUE(TRIM(SUBSTITUTE(AP8,CHAR(160),""))),0))))*(IFERROR(VALUE(TRIM(SUBSTITUTE(AA8,CHAR(160),""))),0)))=0,"",(1.15*MIN(IF((IFERROR(VALUE(TRIM(SUBSTITUTE(AJ8,CHAR(160),""))),0))=0,1E+30,(IFERROR(VALUE(TRIM(SUBSTITUTE(AJ8,CHAR(160),""))),0))),IF((IFERROR(VALUE(TRIM(SUBSTITUTE(AM8,CHAR(160),""))),0))=0,1E+30,(IFERROR(VALUE(TRIM(SUBSTITUTE(AM8,CHAR(160),""))),0))),IF((IFERROR(VALUE(TRIM(SUBSTITUTE(AP8,CHAR(160),""))),0))=0,1E+30,(IFERROR(VALUE(TRIM(SUBSTITUTE(AP8,CHAR(160),""))),0))))*(IFERROR(VALUE(TRIM(SUBSTITUTE(AA8,CHAR(160),""))),0))))</f>
        <v>4485</v>
      </c>
      <c r="AV8" s="191">
        <f>IF((1.15*MIN(IF((IFERROR(VALUE(TRIM(SUBSTITUTE(AL8,CHAR(160),""))),0))=0,1E+30,(IFERROR(VALUE(TRIM(SUBSTITUTE(AL8,CHAR(160),""))),0))),IF((IFERROR(VALUE(TRIM(SUBSTITUTE(AO8,CHAR(160),""))),0))=0,1E+30,(IFERROR(VALUE(TRIM(SUBSTITUTE(AO8,CHAR(160),""))),0))),IF((IFERROR(VALUE(TRIM(SUBSTITUTE(AR8,CHAR(160),""))),0))=0,1E+30,(IFERROR(VALUE(TRIM(SUBSTITUTE(AR8,CHAR(160),""))),0))))*(IFERROR(VALUE(TRIM(SUBSTITUTE(AA8,CHAR(160),""))),0)))=0,"",(1.15*MIN(IF((IFERROR(VALUE(TRIM(SUBSTITUTE(AL8,CHAR(160),""))),0))=0,1E+30,(IFERROR(VALUE(TRIM(SUBSTITUTE(AL8,CHAR(160),""))),0))),IF((IFERROR(VALUE(TRIM(SUBSTITUTE(AO8,CHAR(160),""))),0))=0,1E+30,(IFERROR(VALUE(TRIM(SUBSTITUTE(AO8,CHAR(160),""))),0))),IF((IFERROR(VALUE(TRIM(SUBSTITUTE(AR8,CHAR(160),""))),0))=0,1E+30,(IFERROR(VALUE(TRIM(SUBSTITUTE(AR8,CHAR(160),""))),0))))*(IFERROR(VALUE(TRIM(SUBSTITUTE(AA8,CHAR(160),""))),0))))</f>
        <v>4866.2249999999995</v>
      </c>
      <c r="AW8" s="192" cm="1">
        <f t="array" ref="AW8">IF($AA8="","",IF((IFERROR(_xlfn.IFS($AS8="Devis 1",(IFERROR(VALUE(TRIM(SUBSTITUTE(AJ8,CHAR(160),""))),0)),$AS8="Devis 2",(IFERROR(VALUE(TRIM(SUBSTITUTE(AM8,CHAR(160),""))),0)),$AS8="Devis 3",(IFERROR(VALUE(TRIM(SUBSTITUTE(AP8,CHAR(160),""))),0))),0))*(IFERROR(VALUE(TRIM(SUBSTITUTE($AA8,CHAR(160),""))),0))=0,"",(IFERROR(_xlfn.IFS($AS8="Devis 1",(IFERROR(VALUE(TRIM(SUBSTITUTE(AJ8,CHAR(160),""))),0)),$AS8="Devis 2",(IFERROR(VALUE(TRIM(SUBSTITUTE(AM8,CHAR(160),""))),0)),$AS8="Devis 3",(IFERROR(VALUE(TRIM(SUBSTITUTE(AP8,CHAR(160),""))),0))),0))*(IFERROR(VALUE(TRIM(SUBSTITUTE($AA8,CHAR(160),""))),0))))</f>
        <v>3900</v>
      </c>
      <c r="AX8" s="192" cm="1">
        <f t="array" ref="AX8">IF($AA8="","",IF(ROUND((IFERROR(_xlfn.IFS(TRIM(SUBSTITUTE($AS8,CHAR(160),""))="Devis 1",IFERROR(VALUE(TRIM(SUBSTITUTE(AK8,CHAR(160),""))),0),TRIM(SUBSTITUTE($AS8,CHAR(160),""))="Devis 2",IFERROR(VALUE(TRIM(SUBSTITUTE(AN8,CHAR(160),""))),0),TRIM(SUBSTITUTE($AS8,CHAR(160),""))="Devis 3",IFERROR(VALUE(TRIM(SUBSTITUTE(AQ8,CHAR(160),""))),0)),0))*(IFERROR(VALUE(TRIM(SUBSTITUTE($AA8,CHAR(160),""))),0)),2)=0,IF(AW8&lt;&gt;"",0,""),ROUND((IFERROR(_xlfn.IFS(TRIM(SUBSTITUTE($AS8,CHAR(160),""))="Devis 1",IFERROR(VALUE(TRIM(SUBSTITUTE(AK8,CHAR(160),""))),0),TRIM(SUBSTITUTE($AS8,CHAR(160),""))="Devis 2",IFERROR(VALUE(TRIM(SUBSTITUTE(AN8,CHAR(160),""))),0),TRIM(SUBSTITUTE($AS8,CHAR(160),""))="Devis 3",IFERROR(VALUE(TRIM(SUBSTITUTE(AQ8,CHAR(160),""))),0)),0))*(IFERROR(VALUE(TRIM(SUBSTITUTE($AA8,CHAR(160),""))),0)),2)))</f>
        <v>331.5</v>
      </c>
      <c r="AY8" s="192">
        <f>IF(OR(AW8="", AX8=""), "", IFERROR(VALUE(TRIM(SUBSTITUTE(AW8,CHAR(160),""))),0) + IFERROR(VALUE(TRIM(SUBSTITUTE(AX8,CHAR(160),""))),0))</f>
        <v>4231.5</v>
      </c>
      <c r="AZ8" s="165"/>
      <c r="BA8" s="193" t="str" cm="1">
        <f t="array" ref="BA8">IF(OR(AY8="",AV8="",AW8="",AU8=""),"",
    _xlfn.IFS(
        (IFERROR(VALUE(TRIM(SUBSTITUTE(AY8,CHAR(160),""))),0)) &gt; (IFERROR(VALUE(TRIM(SUBSTITUTE(AV8,CHAR(160),""))),0)),
        "KO : Le montant retenu TTC est supérieur au montant raisonnable TTC. Merci de revoir la ligne de dépense ou plafonner son montant.",
        (IFERROR(VALUE(TRIM(SUBSTITUTE(AW8,CHAR(160),""))),0)) &gt; (IFERROR(VALUE(TRIM(SUBSTITUTE(AU8,CHAR(160),""))),0)),
        "Attention : Le montant retenu HT est supérieur au montant HT raisonnable. Merci de revoir la ligne de dépense, plafonner son montant, ou justifier la reventillation HT / TVA.",
        (IFERROR(VALUE(TRIM(SUBSTITUTE(AY8,CHAR(160),""))),0))=0,
        "",
        (IFERROR(VALUE(TRIM(SUBSTITUTE(AV8,CHAR(160),""))),0))=(IFERROR(VALUE(TRIM(SUBSTITUTE(AY8,CHAR(160),""))),0)),
        "OK",
        (IFERROR(VALUE(TRIM(SUBSTITUTE(AV8,CHAR(160),""))),0))&gt;(IFERROR(VALUE(TRIM(SUBSTITUTE(AY8,CHAR(160),""))),0)),
        " OK : Montant instruit inférieur au montant raisonnable.",
        TRUE,
        ""
    )
)</f>
        <v xml:space="preserve"> OK : Montant instruit inférieur au montant raisonnable.</v>
      </c>
      <c r="BB8" s="92" t="str" cm="1">
        <f t="array" ref="BB8">IF(OR(AY8="",X8="",AW8="",V8="",AX8="",W8=""),"",_xlfn.IFS((IFERROR(VALUE(TRIM(SUBSTITUTE(AY8,CHAR(160),""))),0))&gt;(IFERROR(VALUE(TRIM(SUBSTITUTE(X8,CHAR(160),""))),0)),"KO : Le montant retenu TTC est supérieur au montant présenté TTC. Merci de revoir la ligne de dépense ou plafonner son montant.",(IFERROR(VALUE(TRIM(SUBSTITUTE(AW8,CHAR(160),""))),0))&gt;(IFERROR(VALUE(TRIM(SUBSTITUTE(V8,CHAR(160),""))),0)),"Attention : Le montant retenu HT est supérieur au montant HT présenté. Merci de revoir la ligne de dépense, plafonner son montant, ou justifier la reventillation HT / TVA.",(IFERROR(VALUE(TRIM(SUBSTITUTE(AX8,CHAR(160),""))),0))&gt;(IFERROR(VALUE(TRIM(SUBSTITUTE(W8,CHAR(160),""))),0)),"Attention : Le montant TVA retenu est supérieur au montant TVA présenté. Merci de revoir la ligne de dépense, plafonner son montant, ou justifier la reventillation HT / TVA.",(IFERROR(VALUE(TRIM(SUBSTITUTE(X8,CHAR(160),""))),0))=0,"",(IFERROR(VALUE(TRIM(SUBSTITUTE(AY8,CHAR(160),""))),0))=(IFERROR(VALUE(TRIM(SUBSTITUTE(X8,CHAR(160),""))),0)),"OK",AND((IFERROR(VALUE(TRIM(SUBSTITUTE(AY8,CHAR(160),""))),0))&lt;(IFERROR(VALUE(TRIM(SUBSTITUTE(X8,CHAR(160),""))),0)),((IFERROR(VALUE(TRIM(SUBSTITUTE(X8,CHAR(160),""))),0))-(IFERROR(VALUE(TRIM(SUBSTITUTE(AY8,CHAR(160),""))),0)))&lt;0.01),"OK",(IFERROR(VALUE(TRIM(SUBSTITUTE(AY8,CHAR(160),""))),0))&lt;(IFERROR(VALUE(TRIM(SUBSTITUTE(X8,CHAR(160),""))),0)),"Montant instruit inférieur au montant présenté.",TRUE,""))</f>
        <v>OK</v>
      </c>
      <c r="BC8" s="194">
        <f t="shared" ref="BC8:BC39" si="4">IF(OR(V8="",AW8=""),"",(IFERROR(VALUE(TRIM(SUBSTITUTE(V8,CHAR(160),""))),0))-(IFERROR(VALUE(TRIM(SUBSTITUTE(AW8,CHAR(160),""))),0)))</f>
        <v>0</v>
      </c>
      <c r="BD8" s="194">
        <f t="shared" ref="BD8:BD39" si="5">IF(OR(W8="",AX8=""),"",(IFERROR(VALUE(TRIM(SUBSTITUTE(W8,CHAR(160),""))),0))-(IFERROR(VALUE(TRIM(SUBSTITUTE(AX8,CHAR(160),""))),0)))</f>
        <v>0</v>
      </c>
      <c r="BE8" s="190">
        <f t="shared" ref="BE8:BE39" si="6">IF(OR(X8="",AY8=""),"",(IFERROR(VALUE(TRIM(SUBSTITUTE(X8,CHAR(160),""))),0))-(IFERROR(VALUE(TRIM(SUBSTITUTE(AY8,CHAR(160),""))),0)))</f>
        <v>0</v>
      </c>
    </row>
    <row r="9" spans="1:57" s="68" customFormat="1" ht="20.149999999999999" customHeight="1">
      <c r="A9" s="195">
        <v>1</v>
      </c>
      <c r="B9" s="2"/>
      <c r="C9" s="37"/>
      <c r="D9" s="2"/>
      <c r="E9" s="2"/>
      <c r="F9" s="89" t="str">
        <f>IF(B9&lt;&gt;"",IF('0-Présentation poste-typeaction'!$B$12&lt;&gt;"",'0-Présentation poste-typeaction'!$B$12,""),"")</f>
        <v/>
      </c>
      <c r="G9" s="2"/>
      <c r="H9" s="2"/>
      <c r="I9" s="12"/>
      <c r="J9" s="2"/>
      <c r="K9" s="36"/>
      <c r="L9" s="4"/>
      <c r="M9" s="3"/>
      <c r="N9" s="196" t="str">
        <f t="shared" ref="N9" si="7">IF(OR(L9="", M9=""), "", IFERROR(VALUE(TRIM(SUBSTITUTE(L9,CHAR(160),""))),0) + IFERROR(VALUE(TRIM(SUBSTITUTE(M9,CHAR(160),""))),0))</f>
        <v/>
      </c>
      <c r="O9" s="5"/>
      <c r="P9" s="3"/>
      <c r="Q9" s="196" t="str">
        <f t="shared" ref="Q9" si="8">IF(OR(O9="", P9=""), "", IFERROR(VALUE(TRIM(SUBSTITUTE(O9,CHAR(160),""))),0) + IFERROR(VALUE(TRIM(SUBSTITUTE(P9,CHAR(160),""))),0))</f>
        <v/>
      </c>
      <c r="R9" s="6"/>
      <c r="S9" s="3"/>
      <c r="T9" s="197" t="str">
        <f t="shared" ref="T9" si="9">IF(OR(R9="", S9=""), "", IFERROR(VALUE(TRIM(SUBSTITUTE(R9,CHAR(160),""))),0) + IFERROR(VALUE(TRIM(SUBSTITUTE(S9,CHAR(160),""))),0))</f>
        <v/>
      </c>
      <c r="U9" s="7"/>
      <c r="V9" s="198" t="str" cm="1">
        <f t="array" ref="V9">IF((_xlfn.IFS(TRIM(SUBSTITUTE(U9,CHAR(160),""))="Devis 1",IFERROR(VALUE(TRIM(SUBSTITUTE(L9,CHAR(160),""))),0),TRIM(SUBSTITUTE(U9,CHAR(160),""))="Devis 2",IFERROR(VALUE(TRIM(SUBSTITUTE(O9,CHAR(160),""))),0),TRIM(SUBSTITUTE(U9,CHAR(160),""))="Devis 3",IFERROR(VALUE(TRIM(SUBSTITUTE(R9,CHAR(160),""))),0),TRUE,0)*IFERROR(VALUE(TRIM(SUBSTITUTE(C9,CHAR(160),""))),0))=0,"",_xlfn.IFS(TRIM(SUBSTITUTE(U9,CHAR(160),""))="Devis 1",IFERROR(VALUE(TRIM(SUBSTITUTE(L9,CHAR(160),""))),0),TRIM(SUBSTITUTE(U9,CHAR(160),""))="Devis 2",IFERROR(VALUE(TRIM(SUBSTITUTE(O9,CHAR(160),""))),0),TRIM(SUBSTITUTE(U9,CHAR(160),""))="Devis 3",IFERROR(VALUE(TRIM(SUBSTITUTE(R9,CHAR(160),""))),0),TRUE,0)*IFERROR(VALUE(TRIM(SUBSTITUTE(C9,CHAR(160),""))),0))</f>
        <v/>
      </c>
      <c r="W9" s="199" t="str" cm="1">
        <f t="array" ref="W9">IF(ROUND((_xlfn.IFS(TRIM(SUBSTITUTE(U9,CHAR(160),""))="Devis 1",IFERROR(VALUE(TRIM(SUBSTITUTE(M9,CHAR(160),""))),0),TRIM(SUBSTITUTE(U9,CHAR(160),""))="Devis 2",IFERROR(VALUE(TRIM(SUBSTITUTE(P9,CHAR(160),""))),0),TRIM(SUBSTITUTE(U9,CHAR(160),""))="Devis 3",IFERROR(VALUE(TRIM(SUBSTITUTE(S9,CHAR(160),""))),0),TRUE,0)*IFERROR(VALUE(TRIM(SUBSTITUTE(C9,CHAR(160),""))),0)),2)=0,IF(V9&lt;&gt;"",0,""),ROUND((_xlfn.IFS(TRIM(SUBSTITUTE(U9,CHAR(160),""))="Devis 1",IFERROR(VALUE(TRIM(SUBSTITUTE(M9,CHAR(160),""))),0),TRIM(SUBSTITUTE(U9,CHAR(160),""))="Devis 2",IFERROR(VALUE(TRIM(SUBSTITUTE(P9,CHAR(160),""))),0),TRIM(SUBSTITUTE(U9,CHAR(160),""))="Devis 3",IFERROR(VALUE(TRIM(SUBSTITUTE(S9,CHAR(160),""))),0),TRUE,0)*IFERROR(VALUE(TRIM(SUBSTITUTE(C9,CHAR(160),""))),0)),2))</f>
        <v/>
      </c>
      <c r="X9" s="200" t="str">
        <f>IF(OR(V9="", W9=""), "", IFERROR(VALUE(TRIM(SUBSTITUTE(V9,CHAR(160),""))),0) + IFERROR(VALUE(TRIM(SUBSTITUTE(W9,CHAR(160),""))),0))</f>
        <v/>
      </c>
      <c r="Y9" s="34"/>
      <c r="Z9" s="88" t="str">
        <f t="shared" ref="Z9" si="10">IF(B9="","",B9)</f>
        <v/>
      </c>
      <c r="AA9" s="201" t="str">
        <f t="shared" ref="AA9" si="11">IF(C9="","",C9)</f>
        <v/>
      </c>
      <c r="AB9" s="89" t="str">
        <f t="shared" ref="AB9" si="12">IF(D9="","",D9)</f>
        <v/>
      </c>
      <c r="AC9" s="89" t="str">
        <f t="shared" ref="AC9" si="13">IF(E9="","",E9)</f>
        <v/>
      </c>
      <c r="AD9" s="89" t="str">
        <f t="shared" ref="AD9" si="14">IF(F9="","",F9)</f>
        <v/>
      </c>
      <c r="AE9" s="89" t="str">
        <f t="shared" ref="AE9" si="15">IF(G9="","",G9)</f>
        <v/>
      </c>
      <c r="AF9" s="89" t="str">
        <f t="shared" ref="AF9" si="16">IF(H9="","",H9)</f>
        <v/>
      </c>
      <c r="AG9" s="202" t="str">
        <f t="shared" ref="AG9" si="17">IF(I9="","",I9)</f>
        <v/>
      </c>
      <c r="AH9" s="89" t="str">
        <f t="shared" ref="AH9" si="18">IF(J9="","",J9)</f>
        <v/>
      </c>
      <c r="AI9" s="203" t="str">
        <f t="shared" ref="AI9" si="19">IF(K9="","",K9)</f>
        <v/>
      </c>
      <c r="AJ9" s="204" t="str">
        <f t="shared" ref="AJ9" si="20">IF(L9="","",L9)</f>
        <v/>
      </c>
      <c r="AK9" s="90" t="str">
        <f t="shared" ref="AK9" si="21">IF(M9="","",M9)</f>
        <v/>
      </c>
      <c r="AL9" s="196" t="str">
        <f>IF(OR(AJ9="", AK9=""), "", IFERROR(VALUE(TRIM(SUBSTITUTE(AJ9,CHAR(160),""))),0) + IFERROR(VALUE(TRIM(SUBSTITUTE(AK9,CHAR(160),""))),0))</f>
        <v/>
      </c>
      <c r="AM9" s="205" t="str">
        <f t="shared" ref="AM9" si="22">IF(O9="","",O9)</f>
        <v/>
      </c>
      <c r="AN9" s="90" t="str">
        <f t="shared" ref="AN9" si="23">IF(P9="","",P9)</f>
        <v/>
      </c>
      <c r="AO9" s="196" t="str">
        <f t="shared" ref="AO9" si="24">IF(OR(AM9="",AN9=""),"",IFERROR(VALUE(TRIM(SUBSTITUTE(AM9,CHAR(160),""))),0)+IFERROR(VALUE(TRIM(SUBSTITUTE(AN9,CHAR(160),""))),0))</f>
        <v/>
      </c>
      <c r="AP9" s="206" t="str">
        <f t="shared" ref="AP9" si="25">IF(R9="","",R9)</f>
        <v/>
      </c>
      <c r="AQ9" s="90" t="str">
        <f t="shared" ref="AQ9" si="26">IF(S9="","",S9)</f>
        <v/>
      </c>
      <c r="AR9" s="207" t="str">
        <f t="shared" ref="AR9" si="27">IF(OR(AP9="",AQ9=""),"",IFERROR(VALUE(TRIM(SUBSTITUTE(AP9,CHAR(160),""))),0)+IFERROR(VALUE(TRIM(SUBSTITUTE(AQ9,CHAR(160),""))),0))</f>
        <v/>
      </c>
      <c r="AS9" s="208" t="str">
        <f t="shared" ref="AS9" si="28">IF(U9="","",U9)</f>
        <v/>
      </c>
      <c r="AT9" s="91"/>
      <c r="AU9" s="93" t="str">
        <f>IF((1.15*MIN(IF((IFERROR(VALUE(TRIM(SUBSTITUTE(AJ9,CHAR(160),""))),0))=0,1E+30,(IFERROR(VALUE(TRIM(SUBSTITUTE(AJ9,CHAR(160),""))),0))),IF((IFERROR(VALUE(TRIM(SUBSTITUTE(AM9,CHAR(160),""))),0))=0,1E+30,(IFERROR(VALUE(TRIM(SUBSTITUTE(AM9,CHAR(160),""))),0))),IF((IFERROR(VALUE(TRIM(SUBSTITUTE(AP9,CHAR(160),""))),0))=0,1E+30,(IFERROR(VALUE(TRIM(SUBSTITUTE(AP9,CHAR(160),""))),0))))*(IFERROR(VALUE(TRIM(SUBSTITUTE(AA9,CHAR(160),""))),0)))=0,"",(1.15*MIN(IF((IFERROR(VALUE(TRIM(SUBSTITUTE(AJ9,CHAR(160),""))),0))=0,1E+30,(IFERROR(VALUE(TRIM(SUBSTITUTE(AJ9,CHAR(160),""))),0))),IF((IFERROR(VALUE(TRIM(SUBSTITUTE(AM9,CHAR(160),""))),0))=0,1E+30,(IFERROR(VALUE(TRIM(SUBSTITUTE(AM9,CHAR(160),""))),0))),IF((IFERROR(VALUE(TRIM(SUBSTITUTE(AP9,CHAR(160),""))),0))=0,1E+30,(IFERROR(VALUE(TRIM(SUBSTITUTE(AP9,CHAR(160),""))),0))))*(IFERROR(VALUE(TRIM(SUBSTITUTE(AA9,CHAR(160),""))),0))))</f>
        <v/>
      </c>
      <c r="AV9" s="209" t="str">
        <f>IF((1.15*MIN(IF((IFERROR(VALUE(TRIM(SUBSTITUTE(AL9,CHAR(160),""))),0))=0,1E+30,(IFERROR(VALUE(TRIM(SUBSTITUTE(AL9,CHAR(160),""))),0))),IF((IFERROR(VALUE(TRIM(SUBSTITUTE(AO9,CHAR(160),""))),0))=0,1E+30,(IFERROR(VALUE(TRIM(SUBSTITUTE(AO9,CHAR(160),""))),0))),IF((IFERROR(VALUE(TRIM(SUBSTITUTE(AR9,CHAR(160),""))),0))=0,1E+30,(IFERROR(VALUE(TRIM(SUBSTITUTE(AR9,CHAR(160),""))),0))))*(IFERROR(VALUE(TRIM(SUBSTITUTE(AA9,CHAR(160),""))),0)))=0,"",(1.15*MIN(IF((IFERROR(VALUE(TRIM(SUBSTITUTE(AL9,CHAR(160),""))),0))=0,1E+30,(IFERROR(VALUE(TRIM(SUBSTITUTE(AL9,CHAR(160),""))),0))),IF((IFERROR(VALUE(TRIM(SUBSTITUTE(AO9,CHAR(160),""))),0))=0,1E+30,(IFERROR(VALUE(TRIM(SUBSTITUTE(AO9,CHAR(160),""))),0))),IF((IFERROR(VALUE(TRIM(SUBSTITUTE(AR9,CHAR(160),""))),0))=0,1E+30,(IFERROR(VALUE(TRIM(SUBSTITUTE(AR9,CHAR(160),""))),0))))*(IFERROR(VALUE(TRIM(SUBSTITUTE(AA9,CHAR(160),""))),0))))</f>
        <v/>
      </c>
      <c r="AW9" s="210" t="str" cm="1">
        <f t="array" ref="AW9">IF($AA9="","",IF((IFERROR(_xlfn.IFS($AS9="Devis 1",(IFERROR(VALUE(TRIM(SUBSTITUTE(AJ9,CHAR(160),""))),0)),$AS9="Devis 2",(IFERROR(VALUE(TRIM(SUBSTITUTE(AM9,CHAR(160),""))),0)),$AS9="Devis 3",(IFERROR(VALUE(TRIM(SUBSTITUTE(AP9,CHAR(160),""))),0))),0))*(IFERROR(VALUE(TRIM(SUBSTITUTE($AA9,CHAR(160),""))),0))=0,"",(IFERROR(_xlfn.IFS($AS9="Devis 1",(IFERROR(VALUE(TRIM(SUBSTITUTE(AJ9,CHAR(160),""))),0)),$AS9="Devis 2",(IFERROR(VALUE(TRIM(SUBSTITUTE(AM9,CHAR(160),""))),0)),$AS9="Devis 3",(IFERROR(VALUE(TRIM(SUBSTITUTE(AP9,CHAR(160),""))),0))),0))*(IFERROR(VALUE(TRIM(SUBSTITUTE($AA9,CHAR(160),""))),0))))</f>
        <v/>
      </c>
      <c r="AX9" s="210" t="str" cm="1">
        <f t="array" ref="AX9">IF($AA9="","",IF(ROUND((IFERROR(_xlfn.IFS(TRIM(SUBSTITUTE($AS9,CHAR(160),""))="Devis 1",IFERROR(VALUE(TRIM(SUBSTITUTE(AK9,CHAR(160),""))),0),TRIM(SUBSTITUTE($AS9,CHAR(160),""))="Devis 2",IFERROR(VALUE(TRIM(SUBSTITUTE(AN9,CHAR(160),""))),0),TRIM(SUBSTITUTE($AS9,CHAR(160),""))="Devis 3",IFERROR(VALUE(TRIM(SUBSTITUTE(AQ9,CHAR(160),""))),0)),0))*(IFERROR(VALUE(TRIM(SUBSTITUTE($AA9,CHAR(160),""))),0)),2)=0,IF(AW9&lt;&gt;"",0,""),ROUND((IFERROR(_xlfn.IFS(TRIM(SUBSTITUTE($AS9,CHAR(160),""))="Devis 1",IFERROR(VALUE(TRIM(SUBSTITUTE(AK9,CHAR(160),""))),0),TRIM(SUBSTITUTE($AS9,CHAR(160),""))="Devis 2",IFERROR(VALUE(TRIM(SUBSTITUTE(AN9,CHAR(160),""))),0),TRIM(SUBSTITUTE($AS9,CHAR(160),""))="Devis 3",IFERROR(VALUE(TRIM(SUBSTITUTE(AQ9,CHAR(160),""))),0)),0))*(IFERROR(VALUE(TRIM(SUBSTITUTE($AA9,CHAR(160),""))),0)),2)))</f>
        <v/>
      </c>
      <c r="AY9" s="211" t="str">
        <f>IF(OR(AW9="", AX9=""), "", IFERROR(VALUE(TRIM(SUBSTITUTE(AW9,CHAR(160),""))),0) + IFERROR(VALUE(TRIM(SUBSTITUTE(AX9,CHAR(160),""))),0))</f>
        <v/>
      </c>
      <c r="AZ9" s="91"/>
      <c r="BA9" s="92" t="str" cm="1">
        <f t="array" ref="BA9">IF(OR(AY9="",AV9="",AW9="",AU9=""),"",
    _xlfn.IFS(
        (IFERROR(VALUE(TRIM(SUBSTITUTE(AY9,CHAR(160),""))),0)) &gt; (IFERROR(VALUE(TRIM(SUBSTITUTE(AV9,CHAR(160),""))),0)),
        "KO : Le montant retenu TTC est supérieur au montant raisonnable TTC. Merci de revoir la ligne de dépense ou plafonner son montant.",
        (IFERROR(VALUE(TRIM(SUBSTITUTE(AW9,CHAR(160),""))),0)) &gt; (IFERROR(VALUE(TRIM(SUBSTITUTE(AU9,CHAR(160),""))),0)),
        "Attention : Le montant retenu HT est supérieur au montant HT raisonnable. Merci de revoir la ligne de dépense, plafonner son montant, ou justifier la reventillation HT / TVA.",
        (IFERROR(VALUE(TRIM(SUBSTITUTE(AY9,CHAR(160),""))),0))=0,
        "",
        (IFERROR(VALUE(TRIM(SUBSTITUTE(AV9,CHAR(160),""))),0))=(IFERROR(VALUE(TRIM(SUBSTITUTE(AY9,CHAR(160),""))),0)),
        "OK",
        (IFERROR(VALUE(TRIM(SUBSTITUTE(AV9,CHAR(160),""))),0))&gt;(IFERROR(VALUE(TRIM(SUBSTITUTE(AY9,CHAR(160),""))),0)),
        " OK : Montant instruit inférieur au montant raisonnable.",
        TRUE,
        ""
    )
)</f>
        <v/>
      </c>
      <c r="BB9" s="92" t="str" cm="1">
        <f t="array" ref="BB9">IF(OR(AY9="",X9="",AW9="",V9="",AX9="",W9=""),"",_xlfn.IFS((IFERROR(VALUE(TRIM(SUBSTITUTE(AY9,CHAR(160),""))),0))&gt;(IFERROR(VALUE(TRIM(SUBSTITUTE(X9,CHAR(160),""))),0)),"KO : Le montant retenu TTC est supérieur au montant présenté TTC. Merci de revoir la ligne de dépense ou plafonner son montant.",(IFERROR(VALUE(TRIM(SUBSTITUTE(AW9,CHAR(160),""))),0))&gt;(IFERROR(VALUE(TRIM(SUBSTITUTE(V9,CHAR(160),""))),0)),"Attention : Le montant retenu HT est supérieur au montant HT présenté. Merci de revoir la ligne de dépense, plafonner son montant, ou justifier la reventillation HT / TVA.",(IFERROR(VALUE(TRIM(SUBSTITUTE(AX9,CHAR(160),""))),0))&gt;(IFERROR(VALUE(TRIM(SUBSTITUTE(W9,CHAR(160),""))),0)),"Attention : Le montant TVA retenu est supérieur au montant TVA présenté. Merci de revoir la ligne de dépense, plafonner son montant, ou justifier la reventillation HT / TVA.",(IFERROR(VALUE(TRIM(SUBSTITUTE(X9,CHAR(160),""))),0))=0,"",(IFERROR(VALUE(TRIM(SUBSTITUTE(AY9,CHAR(160),""))),0))=(IFERROR(VALUE(TRIM(SUBSTITUTE(X9,CHAR(160),""))),0)),"OK",AND((IFERROR(VALUE(TRIM(SUBSTITUTE(AY9,CHAR(160),""))),0))&lt;(IFERROR(VALUE(TRIM(SUBSTITUTE(X9,CHAR(160),""))),0)),((IFERROR(VALUE(TRIM(SUBSTITUTE(X9,CHAR(160),""))),0))-(IFERROR(VALUE(TRIM(SUBSTITUTE(AY9,CHAR(160),""))),0)))&lt;0.01),"OK",(IFERROR(VALUE(TRIM(SUBSTITUTE(AY9,CHAR(160),""))),0))&lt;(IFERROR(VALUE(TRIM(SUBSTITUTE(X9,CHAR(160),""))),0)),"Montant instruit inférieur au montant présenté.",TRUE,""))</f>
        <v/>
      </c>
      <c r="BC9" s="212" t="str">
        <f t="shared" si="4"/>
        <v/>
      </c>
      <c r="BD9" s="212" t="str">
        <f t="shared" si="5"/>
        <v/>
      </c>
      <c r="BE9" s="93" t="str">
        <f t="shared" si="6"/>
        <v/>
      </c>
    </row>
    <row r="10" spans="1:57" s="68" customFormat="1" ht="20.149999999999999" customHeight="1">
      <c r="A10" s="195">
        <v>2</v>
      </c>
      <c r="B10" s="2"/>
      <c r="C10" s="37"/>
      <c r="D10" s="2"/>
      <c r="E10" s="2"/>
      <c r="F10" s="89" t="str">
        <f>IF(B10&lt;&gt;"",IF('0-Présentation poste-typeaction'!$B$12&lt;&gt;"",'0-Présentation poste-typeaction'!$B$12,""),"")</f>
        <v/>
      </c>
      <c r="G10" s="2"/>
      <c r="H10" s="2"/>
      <c r="I10" s="12"/>
      <c r="J10" s="2"/>
      <c r="K10" s="36"/>
      <c r="L10" s="4"/>
      <c r="M10" s="3"/>
      <c r="N10" s="196" t="str">
        <f t="shared" ref="N10:N73" si="29">IF(OR(L10="", M10=""), "", IFERROR(VALUE(TRIM(SUBSTITUTE(L10,CHAR(160),""))),0) + IFERROR(VALUE(TRIM(SUBSTITUTE(M10,CHAR(160),""))),0))</f>
        <v/>
      </c>
      <c r="O10" s="5"/>
      <c r="P10" s="3"/>
      <c r="Q10" s="196" t="str">
        <f t="shared" ref="Q10:Q73" si="30">IF(OR(O10="", P10=""), "", IFERROR(VALUE(TRIM(SUBSTITUTE(O10,CHAR(160),""))),0) + IFERROR(VALUE(TRIM(SUBSTITUTE(P10,CHAR(160),""))),0))</f>
        <v/>
      </c>
      <c r="R10" s="6"/>
      <c r="S10" s="3"/>
      <c r="T10" s="197" t="str">
        <f t="shared" ref="T10:T73" si="31">IF(OR(R10="", S10=""), "", IFERROR(VALUE(TRIM(SUBSTITUTE(R10,CHAR(160),""))),0) + IFERROR(VALUE(TRIM(SUBSTITUTE(S10,CHAR(160),""))),0))</f>
        <v/>
      </c>
      <c r="U10" s="7"/>
      <c r="V10" s="213" t="str" cm="1">
        <f t="array" ref="V10">IF((_xlfn.IFS(TRIM(SUBSTITUTE(U10,CHAR(160),""))="Devis 1",IFERROR(VALUE(TRIM(SUBSTITUTE(L10,CHAR(160),""))),0),TRIM(SUBSTITUTE(U10,CHAR(160),""))="Devis 2",IFERROR(VALUE(TRIM(SUBSTITUTE(O10,CHAR(160),""))),0),TRIM(SUBSTITUTE(U10,CHAR(160),""))="Devis 3",IFERROR(VALUE(TRIM(SUBSTITUTE(R10,CHAR(160),""))),0),TRUE,0)*IFERROR(VALUE(TRIM(SUBSTITUTE(C10,CHAR(160),""))),0))=0,"",_xlfn.IFS(TRIM(SUBSTITUTE(U10,CHAR(160),""))="Devis 1",IFERROR(VALUE(TRIM(SUBSTITUTE(L10,CHAR(160),""))),0),TRIM(SUBSTITUTE(U10,CHAR(160),""))="Devis 2",IFERROR(VALUE(TRIM(SUBSTITUTE(O10,CHAR(160),""))),0),TRIM(SUBSTITUTE(U10,CHAR(160),""))="Devis 3",IFERROR(VALUE(TRIM(SUBSTITUTE(R10,CHAR(160),""))),0),TRUE,0)*IFERROR(VALUE(TRIM(SUBSTITUTE(C10,CHAR(160),""))),0))</f>
        <v/>
      </c>
      <c r="W10" s="214" t="str" cm="1">
        <f t="array" ref="W10">IF(ROUND((_xlfn.IFS(TRIM(SUBSTITUTE(U10,CHAR(160),""))="Devis 1",IFERROR(VALUE(TRIM(SUBSTITUTE(M10,CHAR(160),""))),0),TRIM(SUBSTITUTE(U10,CHAR(160),""))="Devis 2",IFERROR(VALUE(TRIM(SUBSTITUTE(P10,CHAR(160),""))),0),TRIM(SUBSTITUTE(U10,CHAR(160),""))="Devis 3",IFERROR(VALUE(TRIM(SUBSTITUTE(S10,CHAR(160),""))),0),TRUE,0)*IFERROR(VALUE(TRIM(SUBSTITUTE(C10,CHAR(160),""))),0)),2)=0,IF(V10&lt;&gt;"",0,""),ROUND((_xlfn.IFS(TRIM(SUBSTITUTE(U10,CHAR(160),""))="Devis 1",IFERROR(VALUE(TRIM(SUBSTITUTE(M10,CHAR(160),""))),0),TRIM(SUBSTITUTE(U10,CHAR(160),""))="Devis 2",IFERROR(VALUE(TRIM(SUBSTITUTE(P10,CHAR(160),""))),0),TRIM(SUBSTITUTE(U10,CHAR(160),""))="Devis 3",IFERROR(VALUE(TRIM(SUBSTITUTE(S10,CHAR(160),""))),0),TRUE,0)*IFERROR(VALUE(TRIM(SUBSTITUTE(C10,CHAR(160),""))),0)),2))</f>
        <v/>
      </c>
      <c r="X10" s="200" t="str">
        <f>IF(OR(V10="", W10=""), "", IFERROR(VALUE(TRIM(SUBSTITUTE(V10,CHAR(160),""))),0) + IFERROR(VALUE(TRIM(SUBSTITUTE(W10,CHAR(160),""))),0))</f>
        <v/>
      </c>
      <c r="Y10" s="34"/>
      <c r="Z10" s="88" t="str">
        <f t="shared" si="0"/>
        <v/>
      </c>
      <c r="AA10" s="201" t="str">
        <f t="shared" si="0"/>
        <v/>
      </c>
      <c r="AB10" s="89" t="str">
        <f t="shared" si="0"/>
        <v/>
      </c>
      <c r="AC10" s="89" t="str">
        <f t="shared" si="0"/>
        <v/>
      </c>
      <c r="AD10" s="89" t="str">
        <f t="shared" si="0"/>
        <v/>
      </c>
      <c r="AE10" s="89" t="str">
        <f t="shared" si="0"/>
        <v/>
      </c>
      <c r="AF10" s="89" t="str">
        <f t="shared" si="0"/>
        <v/>
      </c>
      <c r="AG10" s="202" t="str">
        <f t="shared" si="0"/>
        <v/>
      </c>
      <c r="AH10" s="89" t="str">
        <f t="shared" si="0"/>
        <v/>
      </c>
      <c r="AI10" s="203" t="str">
        <f t="shared" si="0"/>
        <v/>
      </c>
      <c r="AJ10" s="204" t="str">
        <f t="shared" si="0"/>
        <v/>
      </c>
      <c r="AK10" s="90" t="str">
        <f t="shared" si="0"/>
        <v/>
      </c>
      <c r="AL10" s="196" t="str">
        <f t="shared" ref="AL10:AL73" si="32">IF(OR(AJ10="", AK10=""), "", IFERROR(VALUE(TRIM(SUBSTITUTE(AJ10,CHAR(160),""))),0) + IFERROR(VALUE(TRIM(SUBSTITUTE(AK10,CHAR(160),""))),0))</f>
        <v/>
      </c>
      <c r="AM10" s="205" t="str">
        <f t="shared" si="1"/>
        <v/>
      </c>
      <c r="AN10" s="90" t="str">
        <f t="shared" si="1"/>
        <v/>
      </c>
      <c r="AO10" s="196" t="str">
        <f t="shared" ref="AO10:AO73" si="33">IF(OR(AM10="",AN10=""),"",IFERROR(VALUE(TRIM(SUBSTITUTE(AM10,CHAR(160),""))),0)+IFERROR(VALUE(TRIM(SUBSTITUTE(AN10,CHAR(160),""))),0))</f>
        <v/>
      </c>
      <c r="AP10" s="206" t="str">
        <f t="shared" si="2"/>
        <v/>
      </c>
      <c r="AQ10" s="90" t="str">
        <f t="shared" si="2"/>
        <v/>
      </c>
      <c r="AR10" s="207" t="str">
        <f t="shared" ref="AR10:AR73" si="34">IF(OR(AP10="",AQ10=""),"",IFERROR(VALUE(TRIM(SUBSTITUTE(AP10,CHAR(160),""))),0)+IFERROR(VALUE(TRIM(SUBSTITUTE(AQ10,CHAR(160),""))),0))</f>
        <v/>
      </c>
      <c r="AS10" s="208" t="str">
        <f t="shared" si="3"/>
        <v/>
      </c>
      <c r="AT10" s="91"/>
      <c r="AU10" s="93" t="str">
        <f t="shared" ref="AU10:AU73" si="35">IF((1.15*MIN(IF((IFERROR(VALUE(TRIM(SUBSTITUTE(AJ10,CHAR(160),""))),0))=0,1E+30,(IFERROR(VALUE(TRIM(SUBSTITUTE(AJ10,CHAR(160),""))),0))),IF((IFERROR(VALUE(TRIM(SUBSTITUTE(AM10,CHAR(160),""))),0))=0,1E+30,(IFERROR(VALUE(TRIM(SUBSTITUTE(AM10,CHAR(160),""))),0))),IF((IFERROR(VALUE(TRIM(SUBSTITUTE(AP10,CHAR(160),""))),0))=0,1E+30,(IFERROR(VALUE(TRIM(SUBSTITUTE(AP10,CHAR(160),""))),0))))*(IFERROR(VALUE(TRIM(SUBSTITUTE(AA10,CHAR(160),""))),0)))=0,"",(1.15*MIN(IF((IFERROR(VALUE(TRIM(SUBSTITUTE(AJ10,CHAR(160),""))),0))=0,1E+30,(IFERROR(VALUE(TRIM(SUBSTITUTE(AJ10,CHAR(160),""))),0))),IF((IFERROR(VALUE(TRIM(SUBSTITUTE(AM10,CHAR(160),""))),0))=0,1E+30,(IFERROR(VALUE(TRIM(SUBSTITUTE(AM10,CHAR(160),""))),0))),IF((IFERROR(VALUE(TRIM(SUBSTITUTE(AP10,CHAR(160),""))),0))=0,1E+30,(IFERROR(VALUE(TRIM(SUBSTITUTE(AP10,CHAR(160),""))),0))))*(IFERROR(VALUE(TRIM(SUBSTITUTE(AA10,CHAR(160),""))),0))))</f>
        <v/>
      </c>
      <c r="AV10" s="209" t="str">
        <f t="shared" ref="AV10:AV73" si="36">IF((1.15*MIN(IF((IFERROR(VALUE(TRIM(SUBSTITUTE(AL10,CHAR(160),""))),0))=0,1E+30,(IFERROR(VALUE(TRIM(SUBSTITUTE(AL10,CHAR(160),""))),0))),IF((IFERROR(VALUE(TRIM(SUBSTITUTE(AO10,CHAR(160),""))),0))=0,1E+30,(IFERROR(VALUE(TRIM(SUBSTITUTE(AO10,CHAR(160),""))),0))),IF((IFERROR(VALUE(TRIM(SUBSTITUTE(AR10,CHAR(160),""))),0))=0,1E+30,(IFERROR(VALUE(TRIM(SUBSTITUTE(AR10,CHAR(160),""))),0))))*(IFERROR(VALUE(TRIM(SUBSTITUTE(AA10,CHAR(160),""))),0)))=0,"",(1.15*MIN(IF((IFERROR(VALUE(TRIM(SUBSTITUTE(AL10,CHAR(160),""))),0))=0,1E+30,(IFERROR(VALUE(TRIM(SUBSTITUTE(AL10,CHAR(160),""))),0))),IF((IFERROR(VALUE(TRIM(SUBSTITUTE(AO10,CHAR(160),""))),0))=0,1E+30,(IFERROR(VALUE(TRIM(SUBSTITUTE(AO10,CHAR(160),""))),0))),IF((IFERROR(VALUE(TRIM(SUBSTITUTE(AR10,CHAR(160),""))),0))=0,1E+30,(IFERROR(VALUE(TRIM(SUBSTITUTE(AR10,CHAR(160),""))),0))))*(IFERROR(VALUE(TRIM(SUBSTITUTE(AA10,CHAR(160),""))),0))))</f>
        <v/>
      </c>
      <c r="AW10" s="211" t="str" cm="1">
        <f t="array" ref="AW10">IF($AA10="","",IF((IFERROR(_xlfn.IFS($AS10="Devis 1",(IFERROR(VALUE(TRIM(SUBSTITUTE(AJ10,CHAR(160),""))),0)),$AS10="Devis 2",(IFERROR(VALUE(TRIM(SUBSTITUTE(AM10,CHAR(160),""))),0)),$AS10="Devis 3",(IFERROR(VALUE(TRIM(SUBSTITUTE(AP10,CHAR(160),""))),0))),0))*(IFERROR(VALUE(TRIM(SUBSTITUTE($AA10,CHAR(160),""))),0))=0,"",(IFERROR(_xlfn.IFS($AS10="Devis 1",(IFERROR(VALUE(TRIM(SUBSTITUTE(AJ10,CHAR(160),""))),0)),$AS10="Devis 2",(IFERROR(VALUE(TRIM(SUBSTITUTE(AM10,CHAR(160),""))),0)),$AS10="Devis 3",(IFERROR(VALUE(TRIM(SUBSTITUTE(AP10,CHAR(160),""))),0))),0))*(IFERROR(VALUE(TRIM(SUBSTITUTE($AA10,CHAR(160),""))),0))))</f>
        <v/>
      </c>
      <c r="AX10" s="211" t="str" cm="1">
        <f t="array" ref="AX10">IF($AA10="","",IF(ROUND((IFERROR(_xlfn.IFS(TRIM(SUBSTITUTE($AS10,CHAR(160),""))="Devis 1",IFERROR(VALUE(TRIM(SUBSTITUTE(AK10,CHAR(160),""))),0),TRIM(SUBSTITUTE($AS10,CHAR(160),""))="Devis 2",IFERROR(VALUE(TRIM(SUBSTITUTE(AN10,CHAR(160),""))),0),TRIM(SUBSTITUTE($AS10,CHAR(160),""))="Devis 3",IFERROR(VALUE(TRIM(SUBSTITUTE(AQ10,CHAR(160),""))),0)),0))*(IFERROR(VALUE(TRIM(SUBSTITUTE($AA10,CHAR(160),""))),0)),2)=0,IF(AW10&lt;&gt;"",0,""),ROUND((IFERROR(_xlfn.IFS(TRIM(SUBSTITUTE($AS10,CHAR(160),""))="Devis 1",IFERROR(VALUE(TRIM(SUBSTITUTE(AK10,CHAR(160),""))),0),TRIM(SUBSTITUTE($AS10,CHAR(160),""))="Devis 2",IFERROR(VALUE(TRIM(SUBSTITUTE(AN10,CHAR(160),""))),0),TRIM(SUBSTITUTE($AS10,CHAR(160),""))="Devis 3",IFERROR(VALUE(TRIM(SUBSTITUTE(AQ10,CHAR(160),""))),0)),0))*(IFERROR(VALUE(TRIM(SUBSTITUTE($AA10,CHAR(160),""))),0)),2)))</f>
        <v/>
      </c>
      <c r="AY10" s="211" t="str">
        <f t="shared" ref="AY10:AY73" si="37">IF(OR(AW10="", AX10=""), "", IFERROR(VALUE(TRIM(SUBSTITUTE(AW10,CHAR(160),""))),0) + IFERROR(VALUE(TRIM(SUBSTITUTE(AX10,CHAR(160),""))),0))</f>
        <v/>
      </c>
      <c r="AZ10" s="91"/>
      <c r="BA10" s="92" t="str" cm="1">
        <f t="array" ref="BA10">IF(OR(AY10="",AV10="",AW10="",AU10=""),"",
    _xlfn.IFS(
        (IFERROR(VALUE(TRIM(SUBSTITUTE(AY10,CHAR(160),""))),0)) &gt; (IFERROR(VALUE(TRIM(SUBSTITUTE(AV10,CHAR(160),""))),0)),
        "KO : Le montant retenu TTC est supérieur au montant raisonnable TTC. Merci de revoir la ligne de dépense ou plafonner son montant.",
        (IFERROR(VALUE(TRIM(SUBSTITUTE(AW10,CHAR(160),""))),0)) &gt; (IFERROR(VALUE(TRIM(SUBSTITUTE(AU10,CHAR(160),""))),0)),
        "Attention : Le montant retenu HT est supérieur au montant HT raisonnable. Merci de revoir la ligne de dépense, plafonner son montant, ou justifier la reventillation HT / TVA.",
        (IFERROR(VALUE(TRIM(SUBSTITUTE(AY10,CHAR(160),""))),0))=0,
        "",
        (IFERROR(VALUE(TRIM(SUBSTITUTE(AV10,CHAR(160),""))),0))=(IFERROR(VALUE(TRIM(SUBSTITUTE(AY10,CHAR(160),""))),0)),
        "OK",
        (IFERROR(VALUE(TRIM(SUBSTITUTE(AV10,CHAR(160),""))),0))&gt;(IFERROR(VALUE(TRIM(SUBSTITUTE(AY10,CHAR(160),""))),0)),
        " OK : Montant instruit inférieur au montant raisonnable.",
        TRUE,
        ""
    )
)</f>
        <v/>
      </c>
      <c r="BB10" s="92" t="str" cm="1">
        <f t="array" ref="BB10">IF(OR(AY10="",X10="",AW10="",V10="",AX10="",W10=""),"",_xlfn.IFS((IFERROR(VALUE(TRIM(SUBSTITUTE(AY10,CHAR(160),""))),0))&gt;(IFERROR(VALUE(TRIM(SUBSTITUTE(X10,CHAR(160),""))),0)),"KO : Le montant retenu TTC est supérieur au montant présenté TTC. Merci de revoir la ligne de dépense ou plafonner son montant.",(IFERROR(VALUE(TRIM(SUBSTITUTE(AW10,CHAR(160),""))),0))&gt;(IFERROR(VALUE(TRIM(SUBSTITUTE(V10,CHAR(160),""))),0)),"Attention : Le montant retenu HT est supérieur au montant HT présenté. Merci de revoir la ligne de dépense, plafonner son montant, ou justifier la reventillation HT / TVA.",(IFERROR(VALUE(TRIM(SUBSTITUTE(AX10,CHAR(160),""))),0))&gt;(IFERROR(VALUE(TRIM(SUBSTITUTE(W10,CHAR(160),""))),0)),"Attention : Le montant TVA retenu est supérieur au montant TVA présenté. Merci de revoir la ligne de dépense, plafonner son montant, ou justifier la reventillation HT / TVA.",(IFERROR(VALUE(TRIM(SUBSTITUTE(X10,CHAR(160),""))),0))=0,"",(IFERROR(VALUE(TRIM(SUBSTITUTE(AY10,CHAR(160),""))),0))=(IFERROR(VALUE(TRIM(SUBSTITUTE(X10,CHAR(160),""))),0)),"OK",AND((IFERROR(VALUE(TRIM(SUBSTITUTE(AY10,CHAR(160),""))),0))&lt;(IFERROR(VALUE(TRIM(SUBSTITUTE(X10,CHAR(160),""))),0)),((IFERROR(VALUE(TRIM(SUBSTITUTE(X10,CHAR(160),""))),0))-(IFERROR(VALUE(TRIM(SUBSTITUTE(AY10,CHAR(160),""))),0)))&lt;0.01),"OK",(IFERROR(VALUE(TRIM(SUBSTITUTE(AY10,CHAR(160),""))),0))&lt;(IFERROR(VALUE(TRIM(SUBSTITUTE(X10,CHAR(160),""))),0)),"Montant instruit inférieur au montant présenté.",TRUE,""))</f>
        <v/>
      </c>
      <c r="BC10" s="212" t="str">
        <f t="shared" si="4"/>
        <v/>
      </c>
      <c r="BD10" s="212" t="str">
        <f t="shared" si="5"/>
        <v/>
      </c>
      <c r="BE10" s="93" t="str">
        <f t="shared" si="6"/>
        <v/>
      </c>
    </row>
    <row r="11" spans="1:57" s="68" customFormat="1" ht="20.149999999999999" customHeight="1">
      <c r="A11" s="195">
        <v>3</v>
      </c>
      <c r="B11" s="2"/>
      <c r="C11" s="37"/>
      <c r="D11" s="2"/>
      <c r="E11" s="2"/>
      <c r="F11" s="89" t="str">
        <f>IF(B11&lt;&gt;"",IF('0-Présentation poste-typeaction'!$B$12&lt;&gt;"",'0-Présentation poste-typeaction'!$B$12,""),"")</f>
        <v/>
      </c>
      <c r="G11" s="2"/>
      <c r="H11" s="2"/>
      <c r="I11" s="12"/>
      <c r="J11" s="2"/>
      <c r="K11" s="36"/>
      <c r="L11" s="4"/>
      <c r="M11" s="3"/>
      <c r="N11" s="196" t="str">
        <f t="shared" si="29"/>
        <v/>
      </c>
      <c r="O11" s="5"/>
      <c r="P11" s="3"/>
      <c r="Q11" s="196" t="str">
        <f t="shared" si="30"/>
        <v/>
      </c>
      <c r="R11" s="6"/>
      <c r="S11" s="3"/>
      <c r="T11" s="197" t="str">
        <f t="shared" si="31"/>
        <v/>
      </c>
      <c r="U11" s="7"/>
      <c r="V11" s="213" t="str" cm="1">
        <f t="array" ref="V11">IF((_xlfn.IFS(TRIM(SUBSTITUTE(U11,CHAR(160),""))="Devis 1",IFERROR(VALUE(TRIM(SUBSTITUTE(L11,CHAR(160),""))),0),TRIM(SUBSTITUTE(U11,CHAR(160),""))="Devis 2",IFERROR(VALUE(TRIM(SUBSTITUTE(O11,CHAR(160),""))),0),TRIM(SUBSTITUTE(U11,CHAR(160),""))="Devis 3",IFERROR(VALUE(TRIM(SUBSTITUTE(R11,CHAR(160),""))),0),TRUE,0)*IFERROR(VALUE(TRIM(SUBSTITUTE(C11,CHAR(160),""))),0))=0,"",_xlfn.IFS(TRIM(SUBSTITUTE(U11,CHAR(160),""))="Devis 1",IFERROR(VALUE(TRIM(SUBSTITUTE(L11,CHAR(160),""))),0),TRIM(SUBSTITUTE(U11,CHAR(160),""))="Devis 2",IFERROR(VALUE(TRIM(SUBSTITUTE(O11,CHAR(160),""))),0),TRIM(SUBSTITUTE(U11,CHAR(160),""))="Devis 3",IFERROR(VALUE(TRIM(SUBSTITUTE(R11,CHAR(160),""))),0),TRUE,0)*IFERROR(VALUE(TRIM(SUBSTITUTE(C11,CHAR(160),""))),0))</f>
        <v/>
      </c>
      <c r="W11" s="214" t="str" cm="1">
        <f t="array" ref="W11">IF(ROUND((_xlfn.IFS(TRIM(SUBSTITUTE(U11,CHAR(160),""))="Devis 1",IFERROR(VALUE(TRIM(SUBSTITUTE(M11,CHAR(160),""))),0),TRIM(SUBSTITUTE(U11,CHAR(160),""))="Devis 2",IFERROR(VALUE(TRIM(SUBSTITUTE(P11,CHAR(160),""))),0),TRIM(SUBSTITUTE(U11,CHAR(160),""))="Devis 3",IFERROR(VALUE(TRIM(SUBSTITUTE(S11,CHAR(160),""))),0),TRUE,0)*IFERROR(VALUE(TRIM(SUBSTITUTE(C11,CHAR(160),""))),0)),2)=0,IF(V11&lt;&gt;"",0,""),ROUND((_xlfn.IFS(TRIM(SUBSTITUTE(U11,CHAR(160),""))="Devis 1",IFERROR(VALUE(TRIM(SUBSTITUTE(M11,CHAR(160),""))),0),TRIM(SUBSTITUTE(U11,CHAR(160),""))="Devis 2",IFERROR(VALUE(TRIM(SUBSTITUTE(P11,CHAR(160),""))),0),TRIM(SUBSTITUTE(U11,CHAR(160),""))="Devis 3",IFERROR(VALUE(TRIM(SUBSTITUTE(S11,CHAR(160),""))),0),TRUE,0)*IFERROR(VALUE(TRIM(SUBSTITUTE(C11,CHAR(160),""))),0)),2))</f>
        <v/>
      </c>
      <c r="X11" s="200" t="str">
        <f t="shared" ref="X11:X73" si="38">IF(OR(V11="", W11=""), "", IFERROR(VALUE(TRIM(SUBSTITUTE(V11,CHAR(160),""))),0) + IFERROR(VALUE(TRIM(SUBSTITUTE(W11,CHAR(160),""))),0))</f>
        <v/>
      </c>
      <c r="Y11" s="34"/>
      <c r="Z11" s="88" t="str">
        <f t="shared" si="0"/>
        <v/>
      </c>
      <c r="AA11" s="201" t="str">
        <f t="shared" si="0"/>
        <v/>
      </c>
      <c r="AB11" s="89" t="str">
        <f t="shared" si="0"/>
        <v/>
      </c>
      <c r="AC11" s="89" t="str">
        <f t="shared" si="0"/>
        <v/>
      </c>
      <c r="AD11" s="89" t="str">
        <f t="shared" si="0"/>
        <v/>
      </c>
      <c r="AE11" s="89" t="str">
        <f t="shared" si="0"/>
        <v/>
      </c>
      <c r="AF11" s="89" t="str">
        <f t="shared" si="0"/>
        <v/>
      </c>
      <c r="AG11" s="202" t="str">
        <f t="shared" si="0"/>
        <v/>
      </c>
      <c r="AH11" s="89" t="str">
        <f t="shared" si="0"/>
        <v/>
      </c>
      <c r="AI11" s="203" t="str">
        <f t="shared" si="0"/>
        <v/>
      </c>
      <c r="AJ11" s="204" t="str">
        <f t="shared" si="0"/>
        <v/>
      </c>
      <c r="AK11" s="90" t="str">
        <f t="shared" si="0"/>
        <v/>
      </c>
      <c r="AL11" s="196" t="str">
        <f t="shared" si="32"/>
        <v/>
      </c>
      <c r="AM11" s="205" t="str">
        <f t="shared" si="1"/>
        <v/>
      </c>
      <c r="AN11" s="90" t="str">
        <f t="shared" si="1"/>
        <v/>
      </c>
      <c r="AO11" s="196" t="str">
        <f t="shared" si="33"/>
        <v/>
      </c>
      <c r="AP11" s="206" t="str">
        <f t="shared" si="2"/>
        <v/>
      </c>
      <c r="AQ11" s="90" t="str">
        <f t="shared" si="2"/>
        <v/>
      </c>
      <c r="AR11" s="207" t="str">
        <f t="shared" si="34"/>
        <v/>
      </c>
      <c r="AS11" s="208" t="str">
        <f t="shared" si="3"/>
        <v/>
      </c>
      <c r="AT11" s="91"/>
      <c r="AU11" s="93" t="str">
        <f t="shared" si="35"/>
        <v/>
      </c>
      <c r="AV11" s="209" t="str">
        <f t="shared" si="36"/>
        <v/>
      </c>
      <c r="AW11" s="211" t="str" cm="1">
        <f t="array" ref="AW11">IF($AA11="","",IF((IFERROR(_xlfn.IFS($AS11="Devis 1",(IFERROR(VALUE(TRIM(SUBSTITUTE(AJ11,CHAR(160),""))),0)),$AS11="Devis 2",(IFERROR(VALUE(TRIM(SUBSTITUTE(AM11,CHAR(160),""))),0)),$AS11="Devis 3",(IFERROR(VALUE(TRIM(SUBSTITUTE(AP11,CHAR(160),""))),0))),0))*(IFERROR(VALUE(TRIM(SUBSTITUTE($AA11,CHAR(160),""))),0))=0,"",(IFERROR(_xlfn.IFS($AS11="Devis 1",(IFERROR(VALUE(TRIM(SUBSTITUTE(AJ11,CHAR(160),""))),0)),$AS11="Devis 2",(IFERROR(VALUE(TRIM(SUBSTITUTE(AM11,CHAR(160),""))),0)),$AS11="Devis 3",(IFERROR(VALUE(TRIM(SUBSTITUTE(AP11,CHAR(160),""))),0))),0))*(IFERROR(VALUE(TRIM(SUBSTITUTE($AA11,CHAR(160),""))),0))))</f>
        <v/>
      </c>
      <c r="AX11" s="211" t="str" cm="1">
        <f t="array" ref="AX11">IF($AA11="","",IF(ROUND((IFERROR(_xlfn.IFS(TRIM(SUBSTITUTE($AS11,CHAR(160),""))="Devis 1",IFERROR(VALUE(TRIM(SUBSTITUTE(AK11,CHAR(160),""))),0),TRIM(SUBSTITUTE($AS11,CHAR(160),""))="Devis 2",IFERROR(VALUE(TRIM(SUBSTITUTE(AN11,CHAR(160),""))),0),TRIM(SUBSTITUTE($AS11,CHAR(160),""))="Devis 3",IFERROR(VALUE(TRIM(SUBSTITUTE(AQ11,CHAR(160),""))),0)),0))*(IFERROR(VALUE(TRIM(SUBSTITUTE($AA11,CHAR(160),""))),0)),2)=0,IF(AW11&lt;&gt;"",0,""),ROUND((IFERROR(_xlfn.IFS(TRIM(SUBSTITUTE($AS11,CHAR(160),""))="Devis 1",IFERROR(VALUE(TRIM(SUBSTITUTE(AK11,CHAR(160),""))),0),TRIM(SUBSTITUTE($AS11,CHAR(160),""))="Devis 2",IFERROR(VALUE(TRIM(SUBSTITUTE(AN11,CHAR(160),""))),0),TRIM(SUBSTITUTE($AS11,CHAR(160),""))="Devis 3",IFERROR(VALUE(TRIM(SUBSTITUTE(AQ11,CHAR(160),""))),0)),0))*(IFERROR(VALUE(TRIM(SUBSTITUTE($AA11,CHAR(160),""))),0)),2)))</f>
        <v/>
      </c>
      <c r="AY11" s="211" t="str">
        <f t="shared" si="37"/>
        <v/>
      </c>
      <c r="AZ11" s="91"/>
      <c r="BA11" s="92" t="str" cm="1">
        <f t="array" ref="BA11">IF(OR(AY11="",AV11="",AW11="",AU11=""),"",
    _xlfn.IFS(
        (IFERROR(VALUE(TRIM(SUBSTITUTE(AY11,CHAR(160),""))),0)) &gt; (IFERROR(VALUE(TRIM(SUBSTITUTE(AV11,CHAR(160),""))),0)),
        "KO : Le montant retenu TTC est supérieur au montant raisonnable TTC. Merci de revoir la ligne de dépense ou plafonner son montant.",
        (IFERROR(VALUE(TRIM(SUBSTITUTE(AW11,CHAR(160),""))),0)) &gt; (IFERROR(VALUE(TRIM(SUBSTITUTE(AU11,CHAR(160),""))),0)),
        "Attention : Le montant retenu HT est supérieur au montant HT raisonnable. Merci de revoir la ligne de dépense, plafonner son montant, ou justifier la reventillation HT / TVA.",
        (IFERROR(VALUE(TRIM(SUBSTITUTE(AY11,CHAR(160),""))),0))=0,
        "",
        (IFERROR(VALUE(TRIM(SUBSTITUTE(AV11,CHAR(160),""))),0))=(IFERROR(VALUE(TRIM(SUBSTITUTE(AY11,CHAR(160),""))),0)),
        "OK",
        (IFERROR(VALUE(TRIM(SUBSTITUTE(AV11,CHAR(160),""))),0))&gt;(IFERROR(VALUE(TRIM(SUBSTITUTE(AY11,CHAR(160),""))),0)),
        " OK : Montant instruit inférieur au montant raisonnable.",
        TRUE,
        ""
    )
)</f>
        <v/>
      </c>
      <c r="BB11" s="92" t="str" cm="1">
        <f t="array" ref="BB11">IF(OR(AY11="",X11="",AW11="",V11="",AX11="",W11=""),"",_xlfn.IFS((IFERROR(VALUE(TRIM(SUBSTITUTE(AY11,CHAR(160),""))),0))&gt;(IFERROR(VALUE(TRIM(SUBSTITUTE(X11,CHAR(160),""))),0)),"KO : Le montant retenu TTC est supérieur au montant présenté TTC. Merci de revoir la ligne de dépense ou plafonner son montant.",(IFERROR(VALUE(TRIM(SUBSTITUTE(AW11,CHAR(160),""))),0))&gt;(IFERROR(VALUE(TRIM(SUBSTITUTE(V11,CHAR(160),""))),0)),"Attention : Le montant retenu HT est supérieur au montant HT présenté. Merci de revoir la ligne de dépense, plafonner son montant, ou justifier la reventillation HT / TVA.",(IFERROR(VALUE(TRIM(SUBSTITUTE(AX11,CHAR(160),""))),0))&gt;(IFERROR(VALUE(TRIM(SUBSTITUTE(W11,CHAR(160),""))),0)),"Attention : Le montant TVA retenu est supérieur au montant TVA présenté. Merci de revoir la ligne de dépense, plafonner son montant, ou justifier la reventillation HT / TVA.",(IFERROR(VALUE(TRIM(SUBSTITUTE(X11,CHAR(160),""))),0))=0,"",(IFERROR(VALUE(TRIM(SUBSTITUTE(AY11,CHAR(160),""))),0))=(IFERROR(VALUE(TRIM(SUBSTITUTE(X11,CHAR(160),""))),0)),"OK",AND((IFERROR(VALUE(TRIM(SUBSTITUTE(AY11,CHAR(160),""))),0))&lt;(IFERROR(VALUE(TRIM(SUBSTITUTE(X11,CHAR(160),""))),0)),((IFERROR(VALUE(TRIM(SUBSTITUTE(X11,CHAR(160),""))),0))-(IFERROR(VALUE(TRIM(SUBSTITUTE(AY11,CHAR(160),""))),0)))&lt;0.01),"OK",(IFERROR(VALUE(TRIM(SUBSTITUTE(AY11,CHAR(160),""))),0))&lt;(IFERROR(VALUE(TRIM(SUBSTITUTE(X11,CHAR(160),""))),0)),"Montant instruit inférieur au montant présenté.",TRUE,""))</f>
        <v/>
      </c>
      <c r="BC11" s="212" t="str">
        <f t="shared" si="4"/>
        <v/>
      </c>
      <c r="BD11" s="212" t="str">
        <f t="shared" si="5"/>
        <v/>
      </c>
      <c r="BE11" s="93" t="str">
        <f t="shared" si="6"/>
        <v/>
      </c>
    </row>
    <row r="12" spans="1:57" s="68" customFormat="1" ht="20.149999999999999" customHeight="1">
      <c r="A12" s="195">
        <v>4</v>
      </c>
      <c r="B12" s="2"/>
      <c r="C12" s="37"/>
      <c r="D12" s="2"/>
      <c r="E12" s="2"/>
      <c r="F12" s="89" t="str">
        <f>IF(B12&lt;&gt;"",IF('0-Présentation poste-typeaction'!$B$12&lt;&gt;"",'0-Présentation poste-typeaction'!$B$12,""),"")</f>
        <v/>
      </c>
      <c r="G12" s="2"/>
      <c r="H12" s="2"/>
      <c r="I12" s="12"/>
      <c r="J12" s="2"/>
      <c r="K12" s="36"/>
      <c r="L12" s="4"/>
      <c r="M12" s="3"/>
      <c r="N12" s="196" t="str">
        <f t="shared" si="29"/>
        <v/>
      </c>
      <c r="O12" s="5"/>
      <c r="P12" s="3"/>
      <c r="Q12" s="196" t="str">
        <f t="shared" si="30"/>
        <v/>
      </c>
      <c r="R12" s="6"/>
      <c r="S12" s="3"/>
      <c r="T12" s="197" t="str">
        <f t="shared" si="31"/>
        <v/>
      </c>
      <c r="U12" s="7"/>
      <c r="V12" s="213" t="str" cm="1">
        <f t="array" ref="V12">IF((_xlfn.IFS(TRIM(SUBSTITUTE(U12,CHAR(160),""))="Devis 1",IFERROR(VALUE(TRIM(SUBSTITUTE(L12,CHAR(160),""))),0),TRIM(SUBSTITUTE(U12,CHAR(160),""))="Devis 2",IFERROR(VALUE(TRIM(SUBSTITUTE(O12,CHAR(160),""))),0),TRIM(SUBSTITUTE(U12,CHAR(160),""))="Devis 3",IFERROR(VALUE(TRIM(SUBSTITUTE(R12,CHAR(160),""))),0),TRUE,0)*IFERROR(VALUE(TRIM(SUBSTITUTE(C12,CHAR(160),""))),0))=0,"",_xlfn.IFS(TRIM(SUBSTITUTE(U12,CHAR(160),""))="Devis 1",IFERROR(VALUE(TRIM(SUBSTITUTE(L12,CHAR(160),""))),0),TRIM(SUBSTITUTE(U12,CHAR(160),""))="Devis 2",IFERROR(VALUE(TRIM(SUBSTITUTE(O12,CHAR(160),""))),0),TRIM(SUBSTITUTE(U12,CHAR(160),""))="Devis 3",IFERROR(VALUE(TRIM(SUBSTITUTE(R12,CHAR(160),""))),0),TRUE,0)*IFERROR(VALUE(TRIM(SUBSTITUTE(C12,CHAR(160),""))),0))</f>
        <v/>
      </c>
      <c r="W12" s="214" t="str" cm="1">
        <f t="array" ref="W12">IF(ROUND((_xlfn.IFS(TRIM(SUBSTITUTE(U12,CHAR(160),""))="Devis 1",IFERROR(VALUE(TRIM(SUBSTITUTE(M12,CHAR(160),""))),0),TRIM(SUBSTITUTE(U12,CHAR(160),""))="Devis 2",IFERROR(VALUE(TRIM(SUBSTITUTE(P12,CHAR(160),""))),0),TRIM(SUBSTITUTE(U12,CHAR(160),""))="Devis 3",IFERROR(VALUE(TRIM(SUBSTITUTE(S12,CHAR(160),""))),0),TRUE,0)*IFERROR(VALUE(TRIM(SUBSTITUTE(C12,CHAR(160),""))),0)),2)=0,IF(V12&lt;&gt;"",0,""),ROUND((_xlfn.IFS(TRIM(SUBSTITUTE(U12,CHAR(160),""))="Devis 1",IFERROR(VALUE(TRIM(SUBSTITUTE(M12,CHAR(160),""))),0),TRIM(SUBSTITUTE(U12,CHAR(160),""))="Devis 2",IFERROR(VALUE(TRIM(SUBSTITUTE(P12,CHAR(160),""))),0),TRIM(SUBSTITUTE(U12,CHAR(160),""))="Devis 3",IFERROR(VALUE(TRIM(SUBSTITUTE(S12,CHAR(160),""))),0),TRUE,0)*IFERROR(VALUE(TRIM(SUBSTITUTE(C12,CHAR(160),""))),0)),2))</f>
        <v/>
      </c>
      <c r="X12" s="200" t="str">
        <f t="shared" si="38"/>
        <v/>
      </c>
      <c r="Y12" s="34"/>
      <c r="Z12" s="88" t="str">
        <f t="shared" si="0"/>
        <v/>
      </c>
      <c r="AA12" s="201" t="str">
        <f t="shared" si="0"/>
        <v/>
      </c>
      <c r="AB12" s="89" t="str">
        <f t="shared" si="0"/>
        <v/>
      </c>
      <c r="AC12" s="89" t="str">
        <f t="shared" si="0"/>
        <v/>
      </c>
      <c r="AD12" s="89" t="str">
        <f t="shared" si="0"/>
        <v/>
      </c>
      <c r="AE12" s="89" t="str">
        <f t="shared" si="0"/>
        <v/>
      </c>
      <c r="AF12" s="89" t="str">
        <f t="shared" si="0"/>
        <v/>
      </c>
      <c r="AG12" s="202" t="str">
        <f t="shared" si="0"/>
        <v/>
      </c>
      <c r="AH12" s="89" t="str">
        <f t="shared" si="0"/>
        <v/>
      </c>
      <c r="AI12" s="203" t="str">
        <f t="shared" si="0"/>
        <v/>
      </c>
      <c r="AJ12" s="204" t="str">
        <f t="shared" si="0"/>
        <v/>
      </c>
      <c r="AK12" s="90" t="str">
        <f t="shared" si="0"/>
        <v/>
      </c>
      <c r="AL12" s="196" t="str">
        <f t="shared" si="32"/>
        <v/>
      </c>
      <c r="AM12" s="205" t="str">
        <f t="shared" si="1"/>
        <v/>
      </c>
      <c r="AN12" s="90" t="str">
        <f t="shared" si="1"/>
        <v/>
      </c>
      <c r="AO12" s="196" t="str">
        <f t="shared" si="33"/>
        <v/>
      </c>
      <c r="AP12" s="206" t="str">
        <f t="shared" si="2"/>
        <v/>
      </c>
      <c r="AQ12" s="90" t="str">
        <f t="shared" si="2"/>
        <v/>
      </c>
      <c r="AR12" s="207" t="str">
        <f t="shared" si="34"/>
        <v/>
      </c>
      <c r="AS12" s="208" t="str">
        <f t="shared" si="3"/>
        <v/>
      </c>
      <c r="AT12" s="91"/>
      <c r="AU12" s="93" t="str">
        <f t="shared" si="35"/>
        <v/>
      </c>
      <c r="AV12" s="209" t="str">
        <f t="shared" si="36"/>
        <v/>
      </c>
      <c r="AW12" s="211" t="str" cm="1">
        <f t="array" ref="AW12">IF($AA12="","",IF((IFERROR(_xlfn.IFS($AS12="Devis 1",(IFERROR(VALUE(TRIM(SUBSTITUTE(AJ12,CHAR(160),""))),0)),$AS12="Devis 2",(IFERROR(VALUE(TRIM(SUBSTITUTE(AM12,CHAR(160),""))),0)),$AS12="Devis 3",(IFERROR(VALUE(TRIM(SUBSTITUTE(AP12,CHAR(160),""))),0))),0))*(IFERROR(VALUE(TRIM(SUBSTITUTE($AA12,CHAR(160),""))),0))=0,"",(IFERROR(_xlfn.IFS($AS12="Devis 1",(IFERROR(VALUE(TRIM(SUBSTITUTE(AJ12,CHAR(160),""))),0)),$AS12="Devis 2",(IFERROR(VALUE(TRIM(SUBSTITUTE(AM12,CHAR(160),""))),0)),$AS12="Devis 3",(IFERROR(VALUE(TRIM(SUBSTITUTE(AP12,CHAR(160),""))),0))),0))*(IFERROR(VALUE(TRIM(SUBSTITUTE($AA12,CHAR(160),""))),0))))</f>
        <v/>
      </c>
      <c r="AX12" s="211" t="str" cm="1">
        <f t="array" ref="AX12">IF($AA12="","",IF(ROUND((IFERROR(_xlfn.IFS(TRIM(SUBSTITUTE($AS12,CHAR(160),""))="Devis 1",IFERROR(VALUE(TRIM(SUBSTITUTE(AK12,CHAR(160),""))),0),TRIM(SUBSTITUTE($AS12,CHAR(160),""))="Devis 2",IFERROR(VALUE(TRIM(SUBSTITUTE(AN12,CHAR(160),""))),0),TRIM(SUBSTITUTE($AS12,CHAR(160),""))="Devis 3",IFERROR(VALUE(TRIM(SUBSTITUTE(AQ12,CHAR(160),""))),0)),0))*(IFERROR(VALUE(TRIM(SUBSTITUTE($AA12,CHAR(160),""))),0)),2)=0,IF(AW12&lt;&gt;"",0,""),ROUND((IFERROR(_xlfn.IFS(TRIM(SUBSTITUTE($AS12,CHAR(160),""))="Devis 1",IFERROR(VALUE(TRIM(SUBSTITUTE(AK12,CHAR(160),""))),0),TRIM(SUBSTITUTE($AS12,CHAR(160),""))="Devis 2",IFERROR(VALUE(TRIM(SUBSTITUTE(AN12,CHAR(160),""))),0),TRIM(SUBSTITUTE($AS12,CHAR(160),""))="Devis 3",IFERROR(VALUE(TRIM(SUBSTITUTE(AQ12,CHAR(160),""))),0)),0))*(IFERROR(VALUE(TRIM(SUBSTITUTE($AA12,CHAR(160),""))),0)),2)))</f>
        <v/>
      </c>
      <c r="AY12" s="211" t="str">
        <f t="shared" si="37"/>
        <v/>
      </c>
      <c r="AZ12" s="91"/>
      <c r="BA12" s="92" t="str" cm="1">
        <f t="array" ref="BA12">IF(OR(AY12="",AV12="",AW12="",AU12=""),"",
    _xlfn.IFS(
        (IFERROR(VALUE(TRIM(SUBSTITUTE(AY12,CHAR(160),""))),0)) &gt; (IFERROR(VALUE(TRIM(SUBSTITUTE(AV12,CHAR(160),""))),0)),
        "KO : Le montant retenu TTC est supérieur au montant raisonnable TTC. Merci de revoir la ligne de dépense ou plafonner son montant.",
        (IFERROR(VALUE(TRIM(SUBSTITUTE(AW12,CHAR(160),""))),0)) &gt; (IFERROR(VALUE(TRIM(SUBSTITUTE(AU12,CHAR(160),""))),0)),
        "Attention : Le montant retenu HT est supérieur au montant HT raisonnable. Merci de revoir la ligne de dépense, plafonner son montant, ou justifier la reventillation HT / TVA.",
        (IFERROR(VALUE(TRIM(SUBSTITUTE(AY12,CHAR(160),""))),0))=0,
        "",
        (IFERROR(VALUE(TRIM(SUBSTITUTE(AV12,CHAR(160),""))),0))=(IFERROR(VALUE(TRIM(SUBSTITUTE(AY12,CHAR(160),""))),0)),
        "OK",
        (IFERROR(VALUE(TRIM(SUBSTITUTE(AV12,CHAR(160),""))),0))&gt;(IFERROR(VALUE(TRIM(SUBSTITUTE(AY12,CHAR(160),""))),0)),
        " OK : Montant instruit inférieur au montant raisonnable.",
        TRUE,
        ""
    )
)</f>
        <v/>
      </c>
      <c r="BB12" s="92" t="str" cm="1">
        <f t="array" ref="BB12">IF(OR(AY12="",X12="",AW12="",V12="",AX12="",W12=""),"",_xlfn.IFS((IFERROR(VALUE(TRIM(SUBSTITUTE(AY12,CHAR(160),""))),0))&gt;(IFERROR(VALUE(TRIM(SUBSTITUTE(X12,CHAR(160),""))),0)),"KO : Le montant retenu TTC est supérieur au montant présenté TTC. Merci de revoir la ligne de dépense ou plafonner son montant.",(IFERROR(VALUE(TRIM(SUBSTITUTE(AW12,CHAR(160),""))),0))&gt;(IFERROR(VALUE(TRIM(SUBSTITUTE(V12,CHAR(160),""))),0)),"Attention : Le montant retenu HT est supérieur au montant HT présenté. Merci de revoir la ligne de dépense, plafonner son montant, ou justifier la reventillation HT / TVA.",(IFERROR(VALUE(TRIM(SUBSTITUTE(AX12,CHAR(160),""))),0))&gt;(IFERROR(VALUE(TRIM(SUBSTITUTE(W12,CHAR(160),""))),0)),"Attention : Le montant TVA retenu est supérieur au montant TVA présenté. Merci de revoir la ligne de dépense, plafonner son montant, ou justifier la reventillation HT / TVA.",(IFERROR(VALUE(TRIM(SUBSTITUTE(X12,CHAR(160),""))),0))=0,"",(IFERROR(VALUE(TRIM(SUBSTITUTE(AY12,CHAR(160),""))),0))=(IFERROR(VALUE(TRIM(SUBSTITUTE(X12,CHAR(160),""))),0)),"OK",AND((IFERROR(VALUE(TRIM(SUBSTITUTE(AY12,CHAR(160),""))),0))&lt;(IFERROR(VALUE(TRIM(SUBSTITUTE(X12,CHAR(160),""))),0)),((IFERROR(VALUE(TRIM(SUBSTITUTE(X12,CHAR(160),""))),0))-(IFERROR(VALUE(TRIM(SUBSTITUTE(AY12,CHAR(160),""))),0)))&lt;0.01),"OK",(IFERROR(VALUE(TRIM(SUBSTITUTE(AY12,CHAR(160),""))),0))&lt;(IFERROR(VALUE(TRIM(SUBSTITUTE(X12,CHAR(160),""))),0)),"Montant instruit inférieur au montant présenté.",TRUE,""))</f>
        <v/>
      </c>
      <c r="BC12" s="212" t="str">
        <f t="shared" si="4"/>
        <v/>
      </c>
      <c r="BD12" s="212" t="str">
        <f t="shared" si="5"/>
        <v/>
      </c>
      <c r="BE12" s="93" t="str">
        <f t="shared" si="6"/>
        <v/>
      </c>
    </row>
    <row r="13" spans="1:57" s="68" customFormat="1" ht="20.149999999999999" customHeight="1">
      <c r="A13" s="195">
        <v>5</v>
      </c>
      <c r="B13" s="2"/>
      <c r="C13" s="37"/>
      <c r="D13" s="2"/>
      <c r="E13" s="2"/>
      <c r="F13" s="89" t="str">
        <f>IF(B13&lt;&gt;"",IF('0-Présentation poste-typeaction'!$B$12&lt;&gt;"",'0-Présentation poste-typeaction'!$B$12,""),"")</f>
        <v/>
      </c>
      <c r="G13" s="2"/>
      <c r="H13" s="2"/>
      <c r="I13" s="12"/>
      <c r="J13" s="2"/>
      <c r="K13" s="36"/>
      <c r="L13" s="4"/>
      <c r="M13" s="3"/>
      <c r="N13" s="196" t="str">
        <f t="shared" si="29"/>
        <v/>
      </c>
      <c r="O13" s="5"/>
      <c r="P13" s="3"/>
      <c r="Q13" s="196" t="str">
        <f t="shared" si="30"/>
        <v/>
      </c>
      <c r="R13" s="6"/>
      <c r="S13" s="3"/>
      <c r="T13" s="197" t="str">
        <f t="shared" si="31"/>
        <v/>
      </c>
      <c r="U13" s="7"/>
      <c r="V13" s="213" t="str" cm="1">
        <f t="array" ref="V13">IF((_xlfn.IFS(TRIM(SUBSTITUTE(U13,CHAR(160),""))="Devis 1",IFERROR(VALUE(TRIM(SUBSTITUTE(L13,CHAR(160),""))),0),TRIM(SUBSTITUTE(U13,CHAR(160),""))="Devis 2",IFERROR(VALUE(TRIM(SUBSTITUTE(O13,CHAR(160),""))),0),TRIM(SUBSTITUTE(U13,CHAR(160),""))="Devis 3",IFERROR(VALUE(TRIM(SUBSTITUTE(R13,CHAR(160),""))),0),TRUE,0)*IFERROR(VALUE(TRIM(SUBSTITUTE(C13,CHAR(160),""))),0))=0,"",_xlfn.IFS(TRIM(SUBSTITUTE(U13,CHAR(160),""))="Devis 1",IFERROR(VALUE(TRIM(SUBSTITUTE(L13,CHAR(160),""))),0),TRIM(SUBSTITUTE(U13,CHAR(160),""))="Devis 2",IFERROR(VALUE(TRIM(SUBSTITUTE(O13,CHAR(160),""))),0),TRIM(SUBSTITUTE(U13,CHAR(160),""))="Devis 3",IFERROR(VALUE(TRIM(SUBSTITUTE(R13,CHAR(160),""))),0),TRUE,0)*IFERROR(VALUE(TRIM(SUBSTITUTE(C13,CHAR(160),""))),0))</f>
        <v/>
      </c>
      <c r="W13" s="214" t="str" cm="1">
        <f t="array" ref="W13">IF(ROUND((_xlfn.IFS(TRIM(SUBSTITUTE(U13,CHAR(160),""))="Devis 1",IFERROR(VALUE(TRIM(SUBSTITUTE(M13,CHAR(160),""))),0),TRIM(SUBSTITUTE(U13,CHAR(160),""))="Devis 2",IFERROR(VALUE(TRIM(SUBSTITUTE(P13,CHAR(160),""))),0),TRIM(SUBSTITUTE(U13,CHAR(160),""))="Devis 3",IFERROR(VALUE(TRIM(SUBSTITUTE(S13,CHAR(160),""))),0),TRUE,0)*IFERROR(VALUE(TRIM(SUBSTITUTE(C13,CHAR(160),""))),0)),2)=0,IF(V13&lt;&gt;"",0,""),ROUND((_xlfn.IFS(TRIM(SUBSTITUTE(U13,CHAR(160),""))="Devis 1",IFERROR(VALUE(TRIM(SUBSTITUTE(M13,CHAR(160),""))),0),TRIM(SUBSTITUTE(U13,CHAR(160),""))="Devis 2",IFERROR(VALUE(TRIM(SUBSTITUTE(P13,CHAR(160),""))),0),TRIM(SUBSTITUTE(U13,CHAR(160),""))="Devis 3",IFERROR(VALUE(TRIM(SUBSTITUTE(S13,CHAR(160),""))),0),TRUE,0)*IFERROR(VALUE(TRIM(SUBSTITUTE(C13,CHAR(160),""))),0)),2))</f>
        <v/>
      </c>
      <c r="X13" s="200" t="str">
        <f t="shared" si="38"/>
        <v/>
      </c>
      <c r="Y13" s="34"/>
      <c r="Z13" s="88" t="str">
        <f t="shared" si="0"/>
        <v/>
      </c>
      <c r="AA13" s="201" t="str">
        <f t="shared" si="0"/>
        <v/>
      </c>
      <c r="AB13" s="89" t="str">
        <f t="shared" si="0"/>
        <v/>
      </c>
      <c r="AC13" s="89" t="str">
        <f t="shared" si="0"/>
        <v/>
      </c>
      <c r="AD13" s="89" t="str">
        <f t="shared" si="0"/>
        <v/>
      </c>
      <c r="AE13" s="89" t="str">
        <f t="shared" si="0"/>
        <v/>
      </c>
      <c r="AF13" s="89" t="str">
        <f t="shared" si="0"/>
        <v/>
      </c>
      <c r="AG13" s="202" t="str">
        <f t="shared" si="0"/>
        <v/>
      </c>
      <c r="AH13" s="89" t="str">
        <f t="shared" si="0"/>
        <v/>
      </c>
      <c r="AI13" s="203" t="str">
        <f t="shared" si="0"/>
        <v/>
      </c>
      <c r="AJ13" s="204" t="str">
        <f t="shared" si="0"/>
        <v/>
      </c>
      <c r="AK13" s="90" t="str">
        <f t="shared" si="0"/>
        <v/>
      </c>
      <c r="AL13" s="196" t="str">
        <f t="shared" si="32"/>
        <v/>
      </c>
      <c r="AM13" s="205" t="str">
        <f t="shared" si="1"/>
        <v/>
      </c>
      <c r="AN13" s="90" t="str">
        <f t="shared" si="1"/>
        <v/>
      </c>
      <c r="AO13" s="196" t="str">
        <f t="shared" si="33"/>
        <v/>
      </c>
      <c r="AP13" s="206" t="str">
        <f t="shared" si="2"/>
        <v/>
      </c>
      <c r="AQ13" s="90" t="str">
        <f t="shared" si="2"/>
        <v/>
      </c>
      <c r="AR13" s="207" t="str">
        <f t="shared" si="34"/>
        <v/>
      </c>
      <c r="AS13" s="208" t="str">
        <f t="shared" si="3"/>
        <v/>
      </c>
      <c r="AT13" s="91"/>
      <c r="AU13" s="93" t="str">
        <f t="shared" si="35"/>
        <v/>
      </c>
      <c r="AV13" s="209" t="str">
        <f t="shared" si="36"/>
        <v/>
      </c>
      <c r="AW13" s="211" t="str" cm="1">
        <f t="array" ref="AW13">IF($AA13="","",IF((IFERROR(_xlfn.IFS($AS13="Devis 1",(IFERROR(VALUE(TRIM(SUBSTITUTE(AJ13,CHAR(160),""))),0)),$AS13="Devis 2",(IFERROR(VALUE(TRIM(SUBSTITUTE(AM13,CHAR(160),""))),0)),$AS13="Devis 3",(IFERROR(VALUE(TRIM(SUBSTITUTE(AP13,CHAR(160),""))),0))),0))*(IFERROR(VALUE(TRIM(SUBSTITUTE($AA13,CHAR(160),""))),0))=0,"",(IFERROR(_xlfn.IFS($AS13="Devis 1",(IFERROR(VALUE(TRIM(SUBSTITUTE(AJ13,CHAR(160),""))),0)),$AS13="Devis 2",(IFERROR(VALUE(TRIM(SUBSTITUTE(AM13,CHAR(160),""))),0)),$AS13="Devis 3",(IFERROR(VALUE(TRIM(SUBSTITUTE(AP13,CHAR(160),""))),0))),0))*(IFERROR(VALUE(TRIM(SUBSTITUTE($AA13,CHAR(160),""))),0))))</f>
        <v/>
      </c>
      <c r="AX13" s="211" t="str" cm="1">
        <f t="array" ref="AX13">IF($AA13="","",IF(ROUND((IFERROR(_xlfn.IFS(TRIM(SUBSTITUTE($AS13,CHAR(160),""))="Devis 1",IFERROR(VALUE(TRIM(SUBSTITUTE(AK13,CHAR(160),""))),0),TRIM(SUBSTITUTE($AS13,CHAR(160),""))="Devis 2",IFERROR(VALUE(TRIM(SUBSTITUTE(AN13,CHAR(160),""))),0),TRIM(SUBSTITUTE($AS13,CHAR(160),""))="Devis 3",IFERROR(VALUE(TRIM(SUBSTITUTE(AQ13,CHAR(160),""))),0)),0))*(IFERROR(VALUE(TRIM(SUBSTITUTE($AA13,CHAR(160),""))),0)),2)=0,IF(AW13&lt;&gt;"",0,""),ROUND((IFERROR(_xlfn.IFS(TRIM(SUBSTITUTE($AS13,CHAR(160),""))="Devis 1",IFERROR(VALUE(TRIM(SUBSTITUTE(AK13,CHAR(160),""))),0),TRIM(SUBSTITUTE($AS13,CHAR(160),""))="Devis 2",IFERROR(VALUE(TRIM(SUBSTITUTE(AN13,CHAR(160),""))),0),TRIM(SUBSTITUTE($AS13,CHAR(160),""))="Devis 3",IFERROR(VALUE(TRIM(SUBSTITUTE(AQ13,CHAR(160),""))),0)),0))*(IFERROR(VALUE(TRIM(SUBSTITUTE($AA13,CHAR(160),""))),0)),2)))</f>
        <v/>
      </c>
      <c r="AY13" s="211" t="str">
        <f t="shared" si="37"/>
        <v/>
      </c>
      <c r="AZ13" s="91"/>
      <c r="BA13" s="92" t="str" cm="1">
        <f t="array" ref="BA13">IF(OR(AY13="",AV13="",AW13="",AU13=""),"",
    _xlfn.IFS(
        (IFERROR(VALUE(TRIM(SUBSTITUTE(AY13,CHAR(160),""))),0)) &gt; (IFERROR(VALUE(TRIM(SUBSTITUTE(AV13,CHAR(160),""))),0)),
        "KO : Le montant retenu TTC est supérieur au montant raisonnable TTC. Merci de revoir la ligne de dépense ou plafonner son montant.",
        (IFERROR(VALUE(TRIM(SUBSTITUTE(AW13,CHAR(160),""))),0)) &gt; (IFERROR(VALUE(TRIM(SUBSTITUTE(AU13,CHAR(160),""))),0)),
        "Attention : Le montant retenu HT est supérieur au montant HT raisonnable. Merci de revoir la ligne de dépense, plafonner son montant, ou justifier la reventillation HT / TVA.",
        (IFERROR(VALUE(TRIM(SUBSTITUTE(AY13,CHAR(160),""))),0))=0,
        "",
        (IFERROR(VALUE(TRIM(SUBSTITUTE(AV13,CHAR(160),""))),0))=(IFERROR(VALUE(TRIM(SUBSTITUTE(AY13,CHAR(160),""))),0)),
        "OK",
        (IFERROR(VALUE(TRIM(SUBSTITUTE(AV13,CHAR(160),""))),0))&gt;(IFERROR(VALUE(TRIM(SUBSTITUTE(AY13,CHAR(160),""))),0)),
        " OK : Montant instruit inférieur au montant raisonnable.",
        TRUE,
        ""
    )
)</f>
        <v/>
      </c>
      <c r="BB13" s="92" t="str" cm="1">
        <f t="array" ref="BB13">IF(OR(AY13="",X13="",AW13="",V13="",AX13="",W13=""),"",_xlfn.IFS((IFERROR(VALUE(TRIM(SUBSTITUTE(AY13,CHAR(160),""))),0))&gt;(IFERROR(VALUE(TRIM(SUBSTITUTE(X13,CHAR(160),""))),0)),"KO : Le montant retenu TTC est supérieur au montant présenté TTC. Merci de revoir la ligne de dépense ou plafonner son montant.",(IFERROR(VALUE(TRIM(SUBSTITUTE(AW13,CHAR(160),""))),0))&gt;(IFERROR(VALUE(TRIM(SUBSTITUTE(V13,CHAR(160),""))),0)),"Attention : Le montant retenu HT est supérieur au montant HT présenté. Merci de revoir la ligne de dépense, plafonner son montant, ou justifier la reventillation HT / TVA.",(IFERROR(VALUE(TRIM(SUBSTITUTE(AX13,CHAR(160),""))),0))&gt;(IFERROR(VALUE(TRIM(SUBSTITUTE(W13,CHAR(160),""))),0)),"Attention : Le montant TVA retenu est supérieur au montant TVA présenté. Merci de revoir la ligne de dépense, plafonner son montant, ou justifier la reventillation HT / TVA.",(IFERROR(VALUE(TRIM(SUBSTITUTE(X13,CHAR(160),""))),0))=0,"",(IFERROR(VALUE(TRIM(SUBSTITUTE(AY13,CHAR(160),""))),0))=(IFERROR(VALUE(TRIM(SUBSTITUTE(X13,CHAR(160),""))),0)),"OK",AND((IFERROR(VALUE(TRIM(SUBSTITUTE(AY13,CHAR(160),""))),0))&lt;(IFERROR(VALUE(TRIM(SUBSTITUTE(X13,CHAR(160),""))),0)),((IFERROR(VALUE(TRIM(SUBSTITUTE(X13,CHAR(160),""))),0))-(IFERROR(VALUE(TRIM(SUBSTITUTE(AY13,CHAR(160),""))),0)))&lt;0.01),"OK",(IFERROR(VALUE(TRIM(SUBSTITUTE(AY13,CHAR(160),""))),0))&lt;(IFERROR(VALUE(TRIM(SUBSTITUTE(X13,CHAR(160),""))),0)),"Montant instruit inférieur au montant présenté.",TRUE,""))</f>
        <v/>
      </c>
      <c r="BC13" s="212" t="str">
        <f t="shared" si="4"/>
        <v/>
      </c>
      <c r="BD13" s="212" t="str">
        <f t="shared" si="5"/>
        <v/>
      </c>
      <c r="BE13" s="93" t="str">
        <f t="shared" si="6"/>
        <v/>
      </c>
    </row>
    <row r="14" spans="1:57" s="68" customFormat="1" ht="20.149999999999999" customHeight="1">
      <c r="A14" s="195">
        <v>6</v>
      </c>
      <c r="B14" s="2"/>
      <c r="C14" s="37"/>
      <c r="D14" s="2"/>
      <c r="E14" s="2"/>
      <c r="F14" s="89" t="str">
        <f>IF(B14&lt;&gt;"",IF('0-Présentation poste-typeaction'!$B$12&lt;&gt;"",'0-Présentation poste-typeaction'!$B$12,""),"")</f>
        <v/>
      </c>
      <c r="G14" s="2"/>
      <c r="H14" s="2"/>
      <c r="I14" s="12"/>
      <c r="J14" s="2"/>
      <c r="K14" s="36"/>
      <c r="L14" s="4"/>
      <c r="M14" s="3"/>
      <c r="N14" s="196" t="str">
        <f t="shared" si="29"/>
        <v/>
      </c>
      <c r="O14" s="5"/>
      <c r="P14" s="3"/>
      <c r="Q14" s="196" t="str">
        <f t="shared" si="30"/>
        <v/>
      </c>
      <c r="R14" s="6"/>
      <c r="S14" s="3"/>
      <c r="T14" s="197" t="str">
        <f t="shared" si="31"/>
        <v/>
      </c>
      <c r="U14" s="7"/>
      <c r="V14" s="213" t="str" cm="1">
        <f t="array" ref="V14">IF((_xlfn.IFS(TRIM(SUBSTITUTE(U14,CHAR(160),""))="Devis 1",IFERROR(VALUE(TRIM(SUBSTITUTE(L14,CHAR(160),""))),0),TRIM(SUBSTITUTE(U14,CHAR(160),""))="Devis 2",IFERROR(VALUE(TRIM(SUBSTITUTE(O14,CHAR(160),""))),0),TRIM(SUBSTITUTE(U14,CHAR(160),""))="Devis 3",IFERROR(VALUE(TRIM(SUBSTITUTE(R14,CHAR(160),""))),0),TRUE,0)*IFERROR(VALUE(TRIM(SUBSTITUTE(C14,CHAR(160),""))),0))=0,"",_xlfn.IFS(TRIM(SUBSTITUTE(U14,CHAR(160),""))="Devis 1",IFERROR(VALUE(TRIM(SUBSTITUTE(L14,CHAR(160),""))),0),TRIM(SUBSTITUTE(U14,CHAR(160),""))="Devis 2",IFERROR(VALUE(TRIM(SUBSTITUTE(O14,CHAR(160),""))),0),TRIM(SUBSTITUTE(U14,CHAR(160),""))="Devis 3",IFERROR(VALUE(TRIM(SUBSTITUTE(R14,CHAR(160),""))),0),TRUE,0)*IFERROR(VALUE(TRIM(SUBSTITUTE(C14,CHAR(160),""))),0))</f>
        <v/>
      </c>
      <c r="W14" s="214" t="str" cm="1">
        <f t="array" ref="W14">IF(ROUND((_xlfn.IFS(TRIM(SUBSTITUTE(U14,CHAR(160),""))="Devis 1",IFERROR(VALUE(TRIM(SUBSTITUTE(M14,CHAR(160),""))),0),TRIM(SUBSTITUTE(U14,CHAR(160),""))="Devis 2",IFERROR(VALUE(TRIM(SUBSTITUTE(P14,CHAR(160),""))),0),TRIM(SUBSTITUTE(U14,CHAR(160),""))="Devis 3",IFERROR(VALUE(TRIM(SUBSTITUTE(S14,CHAR(160),""))),0),TRUE,0)*IFERROR(VALUE(TRIM(SUBSTITUTE(C14,CHAR(160),""))),0)),2)=0,IF(V14&lt;&gt;"",0,""),ROUND((_xlfn.IFS(TRIM(SUBSTITUTE(U14,CHAR(160),""))="Devis 1",IFERROR(VALUE(TRIM(SUBSTITUTE(M14,CHAR(160),""))),0),TRIM(SUBSTITUTE(U14,CHAR(160),""))="Devis 2",IFERROR(VALUE(TRIM(SUBSTITUTE(P14,CHAR(160),""))),0),TRIM(SUBSTITUTE(U14,CHAR(160),""))="Devis 3",IFERROR(VALUE(TRIM(SUBSTITUTE(S14,CHAR(160),""))),0),TRUE,0)*IFERROR(VALUE(TRIM(SUBSTITUTE(C14,CHAR(160),""))),0)),2))</f>
        <v/>
      </c>
      <c r="X14" s="200" t="str">
        <f t="shared" si="38"/>
        <v/>
      </c>
      <c r="Y14" s="34"/>
      <c r="Z14" s="88" t="str">
        <f t="shared" si="0"/>
        <v/>
      </c>
      <c r="AA14" s="201" t="str">
        <f t="shared" si="0"/>
        <v/>
      </c>
      <c r="AB14" s="89" t="str">
        <f t="shared" si="0"/>
        <v/>
      </c>
      <c r="AC14" s="89" t="str">
        <f t="shared" si="0"/>
        <v/>
      </c>
      <c r="AD14" s="89" t="str">
        <f t="shared" si="0"/>
        <v/>
      </c>
      <c r="AE14" s="89" t="str">
        <f t="shared" si="0"/>
        <v/>
      </c>
      <c r="AF14" s="89" t="str">
        <f t="shared" si="0"/>
        <v/>
      </c>
      <c r="AG14" s="202" t="str">
        <f t="shared" si="0"/>
        <v/>
      </c>
      <c r="AH14" s="89" t="str">
        <f t="shared" si="0"/>
        <v/>
      </c>
      <c r="AI14" s="203" t="str">
        <f t="shared" si="0"/>
        <v/>
      </c>
      <c r="AJ14" s="204" t="str">
        <f t="shared" si="0"/>
        <v/>
      </c>
      <c r="AK14" s="90" t="str">
        <f t="shared" si="0"/>
        <v/>
      </c>
      <c r="AL14" s="196" t="str">
        <f t="shared" si="32"/>
        <v/>
      </c>
      <c r="AM14" s="205" t="str">
        <f t="shared" si="1"/>
        <v/>
      </c>
      <c r="AN14" s="90" t="str">
        <f t="shared" si="1"/>
        <v/>
      </c>
      <c r="AO14" s="196" t="str">
        <f t="shared" si="33"/>
        <v/>
      </c>
      <c r="AP14" s="206" t="str">
        <f t="shared" si="2"/>
        <v/>
      </c>
      <c r="AQ14" s="90" t="str">
        <f t="shared" si="2"/>
        <v/>
      </c>
      <c r="AR14" s="207" t="str">
        <f t="shared" si="34"/>
        <v/>
      </c>
      <c r="AS14" s="208" t="str">
        <f t="shared" si="3"/>
        <v/>
      </c>
      <c r="AT14" s="91"/>
      <c r="AU14" s="93" t="str">
        <f t="shared" si="35"/>
        <v/>
      </c>
      <c r="AV14" s="209" t="str">
        <f t="shared" si="36"/>
        <v/>
      </c>
      <c r="AW14" s="211" t="str" cm="1">
        <f t="array" ref="AW14">IF($AA14="","",IF((IFERROR(_xlfn.IFS($AS14="Devis 1",(IFERROR(VALUE(TRIM(SUBSTITUTE(AJ14,CHAR(160),""))),0)),$AS14="Devis 2",(IFERROR(VALUE(TRIM(SUBSTITUTE(AM14,CHAR(160),""))),0)),$AS14="Devis 3",(IFERROR(VALUE(TRIM(SUBSTITUTE(AP14,CHAR(160),""))),0))),0))*(IFERROR(VALUE(TRIM(SUBSTITUTE($AA14,CHAR(160),""))),0))=0,"",(IFERROR(_xlfn.IFS($AS14="Devis 1",(IFERROR(VALUE(TRIM(SUBSTITUTE(AJ14,CHAR(160),""))),0)),$AS14="Devis 2",(IFERROR(VALUE(TRIM(SUBSTITUTE(AM14,CHAR(160),""))),0)),$AS14="Devis 3",(IFERROR(VALUE(TRIM(SUBSTITUTE(AP14,CHAR(160),""))),0))),0))*(IFERROR(VALUE(TRIM(SUBSTITUTE($AA14,CHAR(160),""))),0))))</f>
        <v/>
      </c>
      <c r="AX14" s="211" t="str" cm="1">
        <f t="array" ref="AX14">IF($AA14="","",IF(ROUND((IFERROR(_xlfn.IFS(TRIM(SUBSTITUTE($AS14,CHAR(160),""))="Devis 1",IFERROR(VALUE(TRIM(SUBSTITUTE(AK14,CHAR(160),""))),0),TRIM(SUBSTITUTE($AS14,CHAR(160),""))="Devis 2",IFERROR(VALUE(TRIM(SUBSTITUTE(AN14,CHAR(160),""))),0),TRIM(SUBSTITUTE($AS14,CHAR(160),""))="Devis 3",IFERROR(VALUE(TRIM(SUBSTITUTE(AQ14,CHAR(160),""))),0)),0))*(IFERROR(VALUE(TRIM(SUBSTITUTE($AA14,CHAR(160),""))),0)),2)=0,IF(AW14&lt;&gt;"",0,""),ROUND((IFERROR(_xlfn.IFS(TRIM(SUBSTITUTE($AS14,CHAR(160),""))="Devis 1",IFERROR(VALUE(TRIM(SUBSTITUTE(AK14,CHAR(160),""))),0),TRIM(SUBSTITUTE($AS14,CHAR(160),""))="Devis 2",IFERROR(VALUE(TRIM(SUBSTITUTE(AN14,CHAR(160),""))),0),TRIM(SUBSTITUTE($AS14,CHAR(160),""))="Devis 3",IFERROR(VALUE(TRIM(SUBSTITUTE(AQ14,CHAR(160),""))),0)),0))*(IFERROR(VALUE(TRIM(SUBSTITUTE($AA14,CHAR(160),""))),0)),2)))</f>
        <v/>
      </c>
      <c r="AY14" s="211" t="str">
        <f t="shared" si="37"/>
        <v/>
      </c>
      <c r="AZ14" s="91"/>
      <c r="BA14" s="92" t="str" cm="1">
        <f t="array" ref="BA14">IF(OR(AY14="",AV14="",AW14="",AU14=""),"",
    _xlfn.IFS(
        (IFERROR(VALUE(TRIM(SUBSTITUTE(AY14,CHAR(160),""))),0)) &gt; (IFERROR(VALUE(TRIM(SUBSTITUTE(AV14,CHAR(160),""))),0)),
        "KO : Le montant retenu TTC est supérieur au montant raisonnable TTC. Merci de revoir la ligne de dépense ou plafonner son montant.",
        (IFERROR(VALUE(TRIM(SUBSTITUTE(AW14,CHAR(160),""))),0)) &gt; (IFERROR(VALUE(TRIM(SUBSTITUTE(AU14,CHAR(160),""))),0)),
        "Attention : Le montant retenu HT est supérieur au montant HT raisonnable. Merci de revoir la ligne de dépense, plafonner son montant, ou justifier la reventillation HT / TVA.",
        (IFERROR(VALUE(TRIM(SUBSTITUTE(AY14,CHAR(160),""))),0))=0,
        "",
        (IFERROR(VALUE(TRIM(SUBSTITUTE(AV14,CHAR(160),""))),0))=(IFERROR(VALUE(TRIM(SUBSTITUTE(AY14,CHAR(160),""))),0)),
        "OK",
        (IFERROR(VALUE(TRIM(SUBSTITUTE(AV14,CHAR(160),""))),0))&gt;(IFERROR(VALUE(TRIM(SUBSTITUTE(AY14,CHAR(160),""))),0)),
        " OK : Montant instruit inférieur au montant raisonnable.",
        TRUE,
        ""
    )
)</f>
        <v/>
      </c>
      <c r="BB14" s="92" t="str" cm="1">
        <f t="array" ref="BB14">IF(OR(AY14="",X14="",AW14="",V14="",AX14="",W14=""),"",_xlfn.IFS((IFERROR(VALUE(TRIM(SUBSTITUTE(AY14,CHAR(160),""))),0))&gt;(IFERROR(VALUE(TRIM(SUBSTITUTE(X14,CHAR(160),""))),0)),"KO : Le montant retenu TTC est supérieur au montant présenté TTC. Merci de revoir la ligne de dépense ou plafonner son montant.",(IFERROR(VALUE(TRIM(SUBSTITUTE(AW14,CHAR(160),""))),0))&gt;(IFERROR(VALUE(TRIM(SUBSTITUTE(V14,CHAR(160),""))),0)),"Attention : Le montant retenu HT est supérieur au montant HT présenté. Merci de revoir la ligne de dépense, plafonner son montant, ou justifier la reventillation HT / TVA.",(IFERROR(VALUE(TRIM(SUBSTITUTE(AX14,CHAR(160),""))),0))&gt;(IFERROR(VALUE(TRIM(SUBSTITUTE(W14,CHAR(160),""))),0)),"Attention : Le montant TVA retenu est supérieur au montant TVA présenté. Merci de revoir la ligne de dépense, plafonner son montant, ou justifier la reventillation HT / TVA.",(IFERROR(VALUE(TRIM(SUBSTITUTE(X14,CHAR(160),""))),0))=0,"",(IFERROR(VALUE(TRIM(SUBSTITUTE(AY14,CHAR(160),""))),0))=(IFERROR(VALUE(TRIM(SUBSTITUTE(X14,CHAR(160),""))),0)),"OK",AND((IFERROR(VALUE(TRIM(SUBSTITUTE(AY14,CHAR(160),""))),0))&lt;(IFERROR(VALUE(TRIM(SUBSTITUTE(X14,CHAR(160),""))),0)),((IFERROR(VALUE(TRIM(SUBSTITUTE(X14,CHAR(160),""))),0))-(IFERROR(VALUE(TRIM(SUBSTITUTE(AY14,CHAR(160),""))),0)))&lt;0.01),"OK",(IFERROR(VALUE(TRIM(SUBSTITUTE(AY14,CHAR(160),""))),0))&lt;(IFERROR(VALUE(TRIM(SUBSTITUTE(X14,CHAR(160),""))),0)),"Montant instruit inférieur au montant présenté.",TRUE,""))</f>
        <v/>
      </c>
      <c r="BC14" s="212" t="str">
        <f t="shared" si="4"/>
        <v/>
      </c>
      <c r="BD14" s="212" t="str">
        <f t="shared" si="5"/>
        <v/>
      </c>
      <c r="BE14" s="93" t="str">
        <f t="shared" si="6"/>
        <v/>
      </c>
    </row>
    <row r="15" spans="1:57" s="68" customFormat="1" ht="20.149999999999999" customHeight="1">
      <c r="A15" s="195">
        <v>7</v>
      </c>
      <c r="B15" s="2"/>
      <c r="C15" s="37"/>
      <c r="D15" s="2"/>
      <c r="E15" s="2"/>
      <c r="F15" s="89" t="str">
        <f>IF(B15&lt;&gt;"",IF('0-Présentation poste-typeaction'!$B$12&lt;&gt;"",'0-Présentation poste-typeaction'!$B$12,""),"")</f>
        <v/>
      </c>
      <c r="G15" s="2"/>
      <c r="H15" s="2"/>
      <c r="I15" s="12"/>
      <c r="J15" s="2"/>
      <c r="K15" s="36"/>
      <c r="L15" s="4"/>
      <c r="M15" s="3"/>
      <c r="N15" s="196" t="str">
        <f t="shared" si="29"/>
        <v/>
      </c>
      <c r="O15" s="5"/>
      <c r="P15" s="3"/>
      <c r="Q15" s="196" t="str">
        <f t="shared" si="30"/>
        <v/>
      </c>
      <c r="R15" s="6"/>
      <c r="S15" s="3"/>
      <c r="T15" s="197" t="str">
        <f t="shared" si="31"/>
        <v/>
      </c>
      <c r="U15" s="7"/>
      <c r="V15" s="213" t="str" cm="1">
        <f t="array" ref="V15">IF((_xlfn.IFS(TRIM(SUBSTITUTE(U15,CHAR(160),""))="Devis 1",IFERROR(VALUE(TRIM(SUBSTITUTE(L15,CHAR(160),""))),0),TRIM(SUBSTITUTE(U15,CHAR(160),""))="Devis 2",IFERROR(VALUE(TRIM(SUBSTITUTE(O15,CHAR(160),""))),0),TRIM(SUBSTITUTE(U15,CHAR(160),""))="Devis 3",IFERROR(VALUE(TRIM(SUBSTITUTE(R15,CHAR(160),""))),0),TRUE,0)*IFERROR(VALUE(TRIM(SUBSTITUTE(C15,CHAR(160),""))),0))=0,"",_xlfn.IFS(TRIM(SUBSTITUTE(U15,CHAR(160),""))="Devis 1",IFERROR(VALUE(TRIM(SUBSTITUTE(L15,CHAR(160),""))),0),TRIM(SUBSTITUTE(U15,CHAR(160),""))="Devis 2",IFERROR(VALUE(TRIM(SUBSTITUTE(O15,CHAR(160),""))),0),TRIM(SUBSTITUTE(U15,CHAR(160),""))="Devis 3",IFERROR(VALUE(TRIM(SUBSTITUTE(R15,CHAR(160),""))),0),TRUE,0)*IFERROR(VALUE(TRIM(SUBSTITUTE(C15,CHAR(160),""))),0))</f>
        <v/>
      </c>
      <c r="W15" s="214" t="str" cm="1">
        <f t="array" ref="W15">IF(ROUND((_xlfn.IFS(TRIM(SUBSTITUTE(U15,CHAR(160),""))="Devis 1",IFERROR(VALUE(TRIM(SUBSTITUTE(M15,CHAR(160),""))),0),TRIM(SUBSTITUTE(U15,CHAR(160),""))="Devis 2",IFERROR(VALUE(TRIM(SUBSTITUTE(P15,CHAR(160),""))),0),TRIM(SUBSTITUTE(U15,CHAR(160),""))="Devis 3",IFERROR(VALUE(TRIM(SUBSTITUTE(S15,CHAR(160),""))),0),TRUE,0)*IFERROR(VALUE(TRIM(SUBSTITUTE(C15,CHAR(160),""))),0)),2)=0,IF(V15&lt;&gt;"",0,""),ROUND((_xlfn.IFS(TRIM(SUBSTITUTE(U15,CHAR(160),""))="Devis 1",IFERROR(VALUE(TRIM(SUBSTITUTE(M15,CHAR(160),""))),0),TRIM(SUBSTITUTE(U15,CHAR(160),""))="Devis 2",IFERROR(VALUE(TRIM(SUBSTITUTE(P15,CHAR(160),""))),0),TRIM(SUBSTITUTE(U15,CHAR(160),""))="Devis 3",IFERROR(VALUE(TRIM(SUBSTITUTE(S15,CHAR(160),""))),0),TRUE,0)*IFERROR(VALUE(TRIM(SUBSTITUTE(C15,CHAR(160),""))),0)),2))</f>
        <v/>
      </c>
      <c r="X15" s="200" t="str">
        <f t="shared" si="38"/>
        <v/>
      </c>
      <c r="Y15" s="34"/>
      <c r="Z15" s="88" t="str">
        <f t="shared" si="0"/>
        <v/>
      </c>
      <c r="AA15" s="201" t="str">
        <f t="shared" si="0"/>
        <v/>
      </c>
      <c r="AB15" s="89" t="str">
        <f t="shared" si="0"/>
        <v/>
      </c>
      <c r="AC15" s="89" t="str">
        <f t="shared" si="0"/>
        <v/>
      </c>
      <c r="AD15" s="89" t="str">
        <f t="shared" si="0"/>
        <v/>
      </c>
      <c r="AE15" s="89" t="str">
        <f t="shared" si="0"/>
        <v/>
      </c>
      <c r="AF15" s="89" t="str">
        <f t="shared" si="0"/>
        <v/>
      </c>
      <c r="AG15" s="202" t="str">
        <f t="shared" si="0"/>
        <v/>
      </c>
      <c r="AH15" s="89" t="str">
        <f t="shared" si="0"/>
        <v/>
      </c>
      <c r="AI15" s="203" t="str">
        <f t="shared" si="0"/>
        <v/>
      </c>
      <c r="AJ15" s="204" t="str">
        <f t="shared" si="0"/>
        <v/>
      </c>
      <c r="AK15" s="90" t="str">
        <f t="shared" si="0"/>
        <v/>
      </c>
      <c r="AL15" s="196" t="str">
        <f t="shared" si="32"/>
        <v/>
      </c>
      <c r="AM15" s="205" t="str">
        <f t="shared" si="1"/>
        <v/>
      </c>
      <c r="AN15" s="90" t="str">
        <f t="shared" si="1"/>
        <v/>
      </c>
      <c r="AO15" s="196" t="str">
        <f t="shared" si="33"/>
        <v/>
      </c>
      <c r="AP15" s="206" t="str">
        <f t="shared" si="2"/>
        <v/>
      </c>
      <c r="AQ15" s="90" t="str">
        <f t="shared" si="2"/>
        <v/>
      </c>
      <c r="AR15" s="207" t="str">
        <f t="shared" si="34"/>
        <v/>
      </c>
      <c r="AS15" s="208" t="str">
        <f t="shared" si="3"/>
        <v/>
      </c>
      <c r="AT15" s="91"/>
      <c r="AU15" s="93" t="str">
        <f t="shared" si="35"/>
        <v/>
      </c>
      <c r="AV15" s="209" t="str">
        <f t="shared" si="36"/>
        <v/>
      </c>
      <c r="AW15" s="211" t="str" cm="1">
        <f t="array" ref="AW15">IF($AA15="","",IF((IFERROR(_xlfn.IFS($AS15="Devis 1",(IFERROR(VALUE(TRIM(SUBSTITUTE(AJ15,CHAR(160),""))),0)),$AS15="Devis 2",(IFERROR(VALUE(TRIM(SUBSTITUTE(AM15,CHAR(160),""))),0)),$AS15="Devis 3",(IFERROR(VALUE(TRIM(SUBSTITUTE(AP15,CHAR(160),""))),0))),0))*(IFERROR(VALUE(TRIM(SUBSTITUTE($AA15,CHAR(160),""))),0))=0,"",(IFERROR(_xlfn.IFS($AS15="Devis 1",(IFERROR(VALUE(TRIM(SUBSTITUTE(AJ15,CHAR(160),""))),0)),$AS15="Devis 2",(IFERROR(VALUE(TRIM(SUBSTITUTE(AM15,CHAR(160),""))),0)),$AS15="Devis 3",(IFERROR(VALUE(TRIM(SUBSTITUTE(AP15,CHAR(160),""))),0))),0))*(IFERROR(VALUE(TRIM(SUBSTITUTE($AA15,CHAR(160),""))),0))))</f>
        <v/>
      </c>
      <c r="AX15" s="211" t="str" cm="1">
        <f t="array" ref="AX15">IF($AA15="","",IF(ROUND((IFERROR(_xlfn.IFS(TRIM(SUBSTITUTE($AS15,CHAR(160),""))="Devis 1",IFERROR(VALUE(TRIM(SUBSTITUTE(AK15,CHAR(160),""))),0),TRIM(SUBSTITUTE($AS15,CHAR(160),""))="Devis 2",IFERROR(VALUE(TRIM(SUBSTITUTE(AN15,CHAR(160),""))),0),TRIM(SUBSTITUTE($AS15,CHAR(160),""))="Devis 3",IFERROR(VALUE(TRIM(SUBSTITUTE(AQ15,CHAR(160),""))),0)),0))*(IFERROR(VALUE(TRIM(SUBSTITUTE($AA15,CHAR(160),""))),0)),2)=0,IF(AW15&lt;&gt;"",0,""),ROUND((IFERROR(_xlfn.IFS(TRIM(SUBSTITUTE($AS15,CHAR(160),""))="Devis 1",IFERROR(VALUE(TRIM(SUBSTITUTE(AK15,CHAR(160),""))),0),TRIM(SUBSTITUTE($AS15,CHAR(160),""))="Devis 2",IFERROR(VALUE(TRIM(SUBSTITUTE(AN15,CHAR(160),""))),0),TRIM(SUBSTITUTE($AS15,CHAR(160),""))="Devis 3",IFERROR(VALUE(TRIM(SUBSTITUTE(AQ15,CHAR(160),""))),0)),0))*(IFERROR(VALUE(TRIM(SUBSTITUTE($AA15,CHAR(160),""))),0)),2)))</f>
        <v/>
      </c>
      <c r="AY15" s="211" t="str">
        <f t="shared" si="37"/>
        <v/>
      </c>
      <c r="AZ15" s="91"/>
      <c r="BA15" s="92" t="str" cm="1">
        <f t="array" ref="BA15">IF(OR(AY15="",AV15="",AW15="",AU15=""),"",
    _xlfn.IFS(
        (IFERROR(VALUE(TRIM(SUBSTITUTE(AY15,CHAR(160),""))),0)) &gt; (IFERROR(VALUE(TRIM(SUBSTITUTE(AV15,CHAR(160),""))),0)),
        "KO : Le montant retenu TTC est supérieur au montant raisonnable TTC. Merci de revoir la ligne de dépense ou plafonner son montant.",
        (IFERROR(VALUE(TRIM(SUBSTITUTE(AW15,CHAR(160),""))),0)) &gt; (IFERROR(VALUE(TRIM(SUBSTITUTE(AU15,CHAR(160),""))),0)),
        "Attention : Le montant retenu HT est supérieur au montant HT raisonnable. Merci de revoir la ligne de dépense, plafonner son montant, ou justifier la reventillation HT / TVA.",
        (IFERROR(VALUE(TRIM(SUBSTITUTE(AY15,CHAR(160),""))),0))=0,
        "",
        (IFERROR(VALUE(TRIM(SUBSTITUTE(AV15,CHAR(160),""))),0))=(IFERROR(VALUE(TRIM(SUBSTITUTE(AY15,CHAR(160),""))),0)),
        "OK",
        (IFERROR(VALUE(TRIM(SUBSTITUTE(AV15,CHAR(160),""))),0))&gt;(IFERROR(VALUE(TRIM(SUBSTITUTE(AY15,CHAR(160),""))),0)),
        " OK : Montant instruit inférieur au montant raisonnable.",
        TRUE,
        ""
    )
)</f>
        <v/>
      </c>
      <c r="BB15" s="92" t="str" cm="1">
        <f t="array" ref="BB15">IF(OR(AY15="",X15="",AW15="",V15="",AX15="",W15=""),"",_xlfn.IFS((IFERROR(VALUE(TRIM(SUBSTITUTE(AY15,CHAR(160),""))),0))&gt;(IFERROR(VALUE(TRIM(SUBSTITUTE(X15,CHAR(160),""))),0)),"KO : Le montant retenu TTC est supérieur au montant présenté TTC. Merci de revoir la ligne de dépense ou plafonner son montant.",(IFERROR(VALUE(TRIM(SUBSTITUTE(AW15,CHAR(160),""))),0))&gt;(IFERROR(VALUE(TRIM(SUBSTITUTE(V15,CHAR(160),""))),0)),"Attention : Le montant retenu HT est supérieur au montant HT présenté. Merci de revoir la ligne de dépense, plafonner son montant, ou justifier la reventillation HT / TVA.",(IFERROR(VALUE(TRIM(SUBSTITUTE(AX15,CHAR(160),""))),0))&gt;(IFERROR(VALUE(TRIM(SUBSTITUTE(W15,CHAR(160),""))),0)),"Attention : Le montant TVA retenu est supérieur au montant TVA présenté. Merci de revoir la ligne de dépense, plafonner son montant, ou justifier la reventillation HT / TVA.",(IFERROR(VALUE(TRIM(SUBSTITUTE(X15,CHAR(160),""))),0))=0,"",(IFERROR(VALUE(TRIM(SUBSTITUTE(AY15,CHAR(160),""))),0))=(IFERROR(VALUE(TRIM(SUBSTITUTE(X15,CHAR(160),""))),0)),"OK",AND((IFERROR(VALUE(TRIM(SUBSTITUTE(AY15,CHAR(160),""))),0))&lt;(IFERROR(VALUE(TRIM(SUBSTITUTE(X15,CHAR(160),""))),0)),((IFERROR(VALUE(TRIM(SUBSTITUTE(X15,CHAR(160),""))),0))-(IFERROR(VALUE(TRIM(SUBSTITUTE(AY15,CHAR(160),""))),0)))&lt;0.01),"OK",(IFERROR(VALUE(TRIM(SUBSTITUTE(AY15,CHAR(160),""))),0))&lt;(IFERROR(VALUE(TRIM(SUBSTITUTE(X15,CHAR(160),""))),0)),"Montant instruit inférieur au montant présenté.",TRUE,""))</f>
        <v/>
      </c>
      <c r="BC15" s="212" t="str">
        <f t="shared" si="4"/>
        <v/>
      </c>
      <c r="BD15" s="212" t="str">
        <f t="shared" si="5"/>
        <v/>
      </c>
      <c r="BE15" s="93" t="str">
        <f t="shared" si="6"/>
        <v/>
      </c>
    </row>
    <row r="16" spans="1:57" s="68" customFormat="1" ht="20.149999999999999" customHeight="1">
      <c r="A16" s="195">
        <v>8</v>
      </c>
      <c r="B16" s="2"/>
      <c r="C16" s="37"/>
      <c r="D16" s="2"/>
      <c r="E16" s="2"/>
      <c r="F16" s="89" t="str">
        <f>IF(B16&lt;&gt;"",IF('0-Présentation poste-typeaction'!$B$12&lt;&gt;"",'0-Présentation poste-typeaction'!$B$12,""),"")</f>
        <v/>
      </c>
      <c r="G16" s="2"/>
      <c r="H16" s="2"/>
      <c r="I16" s="12"/>
      <c r="J16" s="2"/>
      <c r="K16" s="36"/>
      <c r="L16" s="4"/>
      <c r="M16" s="3"/>
      <c r="N16" s="196" t="str">
        <f t="shared" si="29"/>
        <v/>
      </c>
      <c r="O16" s="5"/>
      <c r="P16" s="3"/>
      <c r="Q16" s="196" t="str">
        <f t="shared" si="30"/>
        <v/>
      </c>
      <c r="R16" s="6"/>
      <c r="S16" s="3"/>
      <c r="T16" s="197" t="str">
        <f t="shared" si="31"/>
        <v/>
      </c>
      <c r="U16" s="7"/>
      <c r="V16" s="213" t="str" cm="1">
        <f t="array" ref="V16">IF((_xlfn.IFS(TRIM(SUBSTITUTE(U16,CHAR(160),""))="Devis 1",IFERROR(VALUE(TRIM(SUBSTITUTE(L16,CHAR(160),""))),0),TRIM(SUBSTITUTE(U16,CHAR(160),""))="Devis 2",IFERROR(VALUE(TRIM(SUBSTITUTE(O16,CHAR(160),""))),0),TRIM(SUBSTITUTE(U16,CHAR(160),""))="Devis 3",IFERROR(VALUE(TRIM(SUBSTITUTE(R16,CHAR(160),""))),0),TRUE,0)*IFERROR(VALUE(TRIM(SUBSTITUTE(C16,CHAR(160),""))),0))=0,"",_xlfn.IFS(TRIM(SUBSTITUTE(U16,CHAR(160),""))="Devis 1",IFERROR(VALUE(TRIM(SUBSTITUTE(L16,CHAR(160),""))),0),TRIM(SUBSTITUTE(U16,CHAR(160),""))="Devis 2",IFERROR(VALUE(TRIM(SUBSTITUTE(O16,CHAR(160),""))),0),TRIM(SUBSTITUTE(U16,CHAR(160),""))="Devis 3",IFERROR(VALUE(TRIM(SUBSTITUTE(R16,CHAR(160),""))),0),TRUE,0)*IFERROR(VALUE(TRIM(SUBSTITUTE(C16,CHAR(160),""))),0))</f>
        <v/>
      </c>
      <c r="W16" s="214" t="str" cm="1">
        <f t="array" ref="W16">IF(ROUND((_xlfn.IFS(TRIM(SUBSTITUTE(U16,CHAR(160),""))="Devis 1",IFERROR(VALUE(TRIM(SUBSTITUTE(M16,CHAR(160),""))),0),TRIM(SUBSTITUTE(U16,CHAR(160),""))="Devis 2",IFERROR(VALUE(TRIM(SUBSTITUTE(P16,CHAR(160),""))),0),TRIM(SUBSTITUTE(U16,CHAR(160),""))="Devis 3",IFERROR(VALUE(TRIM(SUBSTITUTE(S16,CHAR(160),""))),0),TRUE,0)*IFERROR(VALUE(TRIM(SUBSTITUTE(C16,CHAR(160),""))),0)),2)=0,IF(V16&lt;&gt;"",0,""),ROUND((_xlfn.IFS(TRIM(SUBSTITUTE(U16,CHAR(160),""))="Devis 1",IFERROR(VALUE(TRIM(SUBSTITUTE(M16,CHAR(160),""))),0),TRIM(SUBSTITUTE(U16,CHAR(160),""))="Devis 2",IFERROR(VALUE(TRIM(SUBSTITUTE(P16,CHAR(160),""))),0),TRIM(SUBSTITUTE(U16,CHAR(160),""))="Devis 3",IFERROR(VALUE(TRIM(SUBSTITUTE(S16,CHAR(160),""))),0),TRUE,0)*IFERROR(VALUE(TRIM(SUBSTITUTE(C16,CHAR(160),""))),0)),2))</f>
        <v/>
      </c>
      <c r="X16" s="200" t="str">
        <f t="shared" si="38"/>
        <v/>
      </c>
      <c r="Y16" s="34"/>
      <c r="Z16" s="88" t="str">
        <f t="shared" si="0"/>
        <v/>
      </c>
      <c r="AA16" s="201" t="str">
        <f t="shared" si="0"/>
        <v/>
      </c>
      <c r="AB16" s="89" t="str">
        <f t="shared" si="0"/>
        <v/>
      </c>
      <c r="AC16" s="89" t="str">
        <f t="shared" si="0"/>
        <v/>
      </c>
      <c r="AD16" s="89" t="str">
        <f t="shared" si="0"/>
        <v/>
      </c>
      <c r="AE16" s="89" t="str">
        <f t="shared" si="0"/>
        <v/>
      </c>
      <c r="AF16" s="89" t="str">
        <f t="shared" si="0"/>
        <v/>
      </c>
      <c r="AG16" s="202" t="str">
        <f t="shared" si="0"/>
        <v/>
      </c>
      <c r="AH16" s="89" t="str">
        <f t="shared" si="0"/>
        <v/>
      </c>
      <c r="AI16" s="203" t="str">
        <f t="shared" si="0"/>
        <v/>
      </c>
      <c r="AJ16" s="204" t="str">
        <f t="shared" si="0"/>
        <v/>
      </c>
      <c r="AK16" s="90" t="str">
        <f t="shared" si="0"/>
        <v/>
      </c>
      <c r="AL16" s="196" t="str">
        <f t="shared" si="32"/>
        <v/>
      </c>
      <c r="AM16" s="205" t="str">
        <f t="shared" si="1"/>
        <v/>
      </c>
      <c r="AN16" s="90" t="str">
        <f t="shared" si="1"/>
        <v/>
      </c>
      <c r="AO16" s="196" t="str">
        <f t="shared" si="33"/>
        <v/>
      </c>
      <c r="AP16" s="206" t="str">
        <f t="shared" si="2"/>
        <v/>
      </c>
      <c r="AQ16" s="90" t="str">
        <f t="shared" si="2"/>
        <v/>
      </c>
      <c r="AR16" s="207" t="str">
        <f t="shared" si="34"/>
        <v/>
      </c>
      <c r="AS16" s="208" t="str">
        <f t="shared" si="3"/>
        <v/>
      </c>
      <c r="AT16" s="91"/>
      <c r="AU16" s="93" t="str">
        <f t="shared" si="35"/>
        <v/>
      </c>
      <c r="AV16" s="209" t="str">
        <f t="shared" si="36"/>
        <v/>
      </c>
      <c r="AW16" s="211" t="str" cm="1">
        <f t="array" ref="AW16">IF($AA16="","",IF((IFERROR(_xlfn.IFS($AS16="Devis 1",(IFERROR(VALUE(TRIM(SUBSTITUTE(AJ16,CHAR(160),""))),0)),$AS16="Devis 2",(IFERROR(VALUE(TRIM(SUBSTITUTE(AM16,CHAR(160),""))),0)),$AS16="Devis 3",(IFERROR(VALUE(TRIM(SUBSTITUTE(AP16,CHAR(160),""))),0))),0))*(IFERROR(VALUE(TRIM(SUBSTITUTE($AA16,CHAR(160),""))),0))=0,"",(IFERROR(_xlfn.IFS($AS16="Devis 1",(IFERROR(VALUE(TRIM(SUBSTITUTE(AJ16,CHAR(160),""))),0)),$AS16="Devis 2",(IFERROR(VALUE(TRIM(SUBSTITUTE(AM16,CHAR(160),""))),0)),$AS16="Devis 3",(IFERROR(VALUE(TRIM(SUBSTITUTE(AP16,CHAR(160),""))),0))),0))*(IFERROR(VALUE(TRIM(SUBSTITUTE($AA16,CHAR(160),""))),0))))</f>
        <v/>
      </c>
      <c r="AX16" s="211" t="str" cm="1">
        <f t="array" ref="AX16">IF($AA16="","",IF(ROUND((IFERROR(_xlfn.IFS(TRIM(SUBSTITUTE($AS16,CHAR(160),""))="Devis 1",IFERROR(VALUE(TRIM(SUBSTITUTE(AK16,CHAR(160),""))),0),TRIM(SUBSTITUTE($AS16,CHAR(160),""))="Devis 2",IFERROR(VALUE(TRIM(SUBSTITUTE(AN16,CHAR(160),""))),0),TRIM(SUBSTITUTE($AS16,CHAR(160),""))="Devis 3",IFERROR(VALUE(TRIM(SUBSTITUTE(AQ16,CHAR(160),""))),0)),0))*(IFERROR(VALUE(TRIM(SUBSTITUTE($AA16,CHAR(160),""))),0)),2)=0,IF(AW16&lt;&gt;"",0,""),ROUND((IFERROR(_xlfn.IFS(TRIM(SUBSTITUTE($AS16,CHAR(160),""))="Devis 1",IFERROR(VALUE(TRIM(SUBSTITUTE(AK16,CHAR(160),""))),0),TRIM(SUBSTITUTE($AS16,CHAR(160),""))="Devis 2",IFERROR(VALUE(TRIM(SUBSTITUTE(AN16,CHAR(160),""))),0),TRIM(SUBSTITUTE($AS16,CHAR(160),""))="Devis 3",IFERROR(VALUE(TRIM(SUBSTITUTE(AQ16,CHAR(160),""))),0)),0))*(IFERROR(VALUE(TRIM(SUBSTITUTE($AA16,CHAR(160),""))),0)),2)))</f>
        <v/>
      </c>
      <c r="AY16" s="211" t="str">
        <f t="shared" si="37"/>
        <v/>
      </c>
      <c r="AZ16" s="91"/>
      <c r="BA16" s="92" t="str" cm="1">
        <f t="array" ref="BA16">IF(OR(AY16="",AV16="",AW16="",AU16=""),"",
    _xlfn.IFS(
        (IFERROR(VALUE(TRIM(SUBSTITUTE(AY16,CHAR(160),""))),0)) &gt; (IFERROR(VALUE(TRIM(SUBSTITUTE(AV16,CHAR(160),""))),0)),
        "KO : Le montant retenu TTC est supérieur au montant raisonnable TTC. Merci de revoir la ligne de dépense ou plafonner son montant.",
        (IFERROR(VALUE(TRIM(SUBSTITUTE(AW16,CHAR(160),""))),0)) &gt; (IFERROR(VALUE(TRIM(SUBSTITUTE(AU16,CHAR(160),""))),0)),
        "Attention : Le montant retenu HT est supérieur au montant HT raisonnable. Merci de revoir la ligne de dépense, plafonner son montant, ou justifier la reventillation HT / TVA.",
        (IFERROR(VALUE(TRIM(SUBSTITUTE(AY16,CHAR(160),""))),0))=0,
        "",
        (IFERROR(VALUE(TRIM(SUBSTITUTE(AV16,CHAR(160),""))),0))=(IFERROR(VALUE(TRIM(SUBSTITUTE(AY16,CHAR(160),""))),0)),
        "OK",
        (IFERROR(VALUE(TRIM(SUBSTITUTE(AV16,CHAR(160),""))),0))&gt;(IFERROR(VALUE(TRIM(SUBSTITUTE(AY16,CHAR(160),""))),0)),
        " OK : Montant instruit inférieur au montant raisonnable.",
        TRUE,
        ""
    )
)</f>
        <v/>
      </c>
      <c r="BB16" s="92" t="str" cm="1">
        <f t="array" ref="BB16">IF(OR(AY16="",X16="",AW16="",V16="",AX16="",W16=""),"",_xlfn.IFS((IFERROR(VALUE(TRIM(SUBSTITUTE(AY16,CHAR(160),""))),0))&gt;(IFERROR(VALUE(TRIM(SUBSTITUTE(X16,CHAR(160),""))),0)),"KO : Le montant retenu TTC est supérieur au montant présenté TTC. Merci de revoir la ligne de dépense ou plafonner son montant.",(IFERROR(VALUE(TRIM(SUBSTITUTE(AW16,CHAR(160),""))),0))&gt;(IFERROR(VALUE(TRIM(SUBSTITUTE(V16,CHAR(160),""))),0)),"Attention : Le montant retenu HT est supérieur au montant HT présenté. Merci de revoir la ligne de dépense, plafonner son montant, ou justifier la reventillation HT / TVA.",(IFERROR(VALUE(TRIM(SUBSTITUTE(AX16,CHAR(160),""))),0))&gt;(IFERROR(VALUE(TRIM(SUBSTITUTE(W16,CHAR(160),""))),0)),"Attention : Le montant TVA retenu est supérieur au montant TVA présenté. Merci de revoir la ligne de dépense, plafonner son montant, ou justifier la reventillation HT / TVA.",(IFERROR(VALUE(TRIM(SUBSTITUTE(X16,CHAR(160),""))),0))=0,"",(IFERROR(VALUE(TRIM(SUBSTITUTE(AY16,CHAR(160),""))),0))=(IFERROR(VALUE(TRIM(SUBSTITUTE(X16,CHAR(160),""))),0)),"OK",AND((IFERROR(VALUE(TRIM(SUBSTITUTE(AY16,CHAR(160),""))),0))&lt;(IFERROR(VALUE(TRIM(SUBSTITUTE(X16,CHAR(160),""))),0)),((IFERROR(VALUE(TRIM(SUBSTITUTE(X16,CHAR(160),""))),0))-(IFERROR(VALUE(TRIM(SUBSTITUTE(AY16,CHAR(160),""))),0)))&lt;0.01),"OK",(IFERROR(VALUE(TRIM(SUBSTITUTE(AY16,CHAR(160),""))),0))&lt;(IFERROR(VALUE(TRIM(SUBSTITUTE(X16,CHAR(160),""))),0)),"Montant instruit inférieur au montant présenté.",TRUE,""))</f>
        <v/>
      </c>
      <c r="BC16" s="212" t="str">
        <f t="shared" si="4"/>
        <v/>
      </c>
      <c r="BD16" s="212" t="str">
        <f t="shared" si="5"/>
        <v/>
      </c>
      <c r="BE16" s="93" t="str">
        <f t="shared" si="6"/>
        <v/>
      </c>
    </row>
    <row r="17" spans="1:57" s="68" customFormat="1" ht="20.149999999999999" customHeight="1">
      <c r="A17" s="195">
        <v>9</v>
      </c>
      <c r="B17" s="2"/>
      <c r="C17" s="37"/>
      <c r="D17" s="2"/>
      <c r="E17" s="2"/>
      <c r="F17" s="89" t="str">
        <f>IF(B17&lt;&gt;"",IF('0-Présentation poste-typeaction'!$B$12&lt;&gt;"",'0-Présentation poste-typeaction'!$B$12,""),"")</f>
        <v/>
      </c>
      <c r="G17" s="2"/>
      <c r="H17" s="2"/>
      <c r="I17" s="12"/>
      <c r="J17" s="2"/>
      <c r="K17" s="36"/>
      <c r="L17" s="4"/>
      <c r="M17" s="3"/>
      <c r="N17" s="196" t="str">
        <f t="shared" si="29"/>
        <v/>
      </c>
      <c r="O17" s="5"/>
      <c r="P17" s="3"/>
      <c r="Q17" s="196" t="str">
        <f t="shared" si="30"/>
        <v/>
      </c>
      <c r="R17" s="6"/>
      <c r="S17" s="3"/>
      <c r="T17" s="197" t="str">
        <f t="shared" si="31"/>
        <v/>
      </c>
      <c r="U17" s="7"/>
      <c r="V17" s="213" t="str" cm="1">
        <f t="array" ref="V17">IF((_xlfn.IFS(TRIM(SUBSTITUTE(U17,CHAR(160),""))="Devis 1",IFERROR(VALUE(TRIM(SUBSTITUTE(L17,CHAR(160),""))),0),TRIM(SUBSTITUTE(U17,CHAR(160),""))="Devis 2",IFERROR(VALUE(TRIM(SUBSTITUTE(O17,CHAR(160),""))),0),TRIM(SUBSTITUTE(U17,CHAR(160),""))="Devis 3",IFERROR(VALUE(TRIM(SUBSTITUTE(R17,CHAR(160),""))),0),TRUE,0)*IFERROR(VALUE(TRIM(SUBSTITUTE(C17,CHAR(160),""))),0))=0,"",_xlfn.IFS(TRIM(SUBSTITUTE(U17,CHAR(160),""))="Devis 1",IFERROR(VALUE(TRIM(SUBSTITUTE(L17,CHAR(160),""))),0),TRIM(SUBSTITUTE(U17,CHAR(160),""))="Devis 2",IFERROR(VALUE(TRIM(SUBSTITUTE(O17,CHAR(160),""))),0),TRIM(SUBSTITUTE(U17,CHAR(160),""))="Devis 3",IFERROR(VALUE(TRIM(SUBSTITUTE(R17,CHAR(160),""))),0),TRUE,0)*IFERROR(VALUE(TRIM(SUBSTITUTE(C17,CHAR(160),""))),0))</f>
        <v/>
      </c>
      <c r="W17" s="214" t="str" cm="1">
        <f t="array" ref="W17">IF(ROUND((_xlfn.IFS(TRIM(SUBSTITUTE(U17,CHAR(160),""))="Devis 1",IFERROR(VALUE(TRIM(SUBSTITUTE(M17,CHAR(160),""))),0),TRIM(SUBSTITUTE(U17,CHAR(160),""))="Devis 2",IFERROR(VALUE(TRIM(SUBSTITUTE(P17,CHAR(160),""))),0),TRIM(SUBSTITUTE(U17,CHAR(160),""))="Devis 3",IFERROR(VALUE(TRIM(SUBSTITUTE(S17,CHAR(160),""))),0),TRUE,0)*IFERROR(VALUE(TRIM(SUBSTITUTE(C17,CHAR(160),""))),0)),2)=0,IF(V17&lt;&gt;"",0,""),ROUND((_xlfn.IFS(TRIM(SUBSTITUTE(U17,CHAR(160),""))="Devis 1",IFERROR(VALUE(TRIM(SUBSTITUTE(M17,CHAR(160),""))),0),TRIM(SUBSTITUTE(U17,CHAR(160),""))="Devis 2",IFERROR(VALUE(TRIM(SUBSTITUTE(P17,CHAR(160),""))),0),TRIM(SUBSTITUTE(U17,CHAR(160),""))="Devis 3",IFERROR(VALUE(TRIM(SUBSTITUTE(S17,CHAR(160),""))),0),TRUE,0)*IFERROR(VALUE(TRIM(SUBSTITUTE(C17,CHAR(160),""))),0)),2))</f>
        <v/>
      </c>
      <c r="X17" s="200" t="str">
        <f t="shared" si="38"/>
        <v/>
      </c>
      <c r="Y17" s="34"/>
      <c r="Z17" s="88" t="str">
        <f t="shared" si="0"/>
        <v/>
      </c>
      <c r="AA17" s="201" t="str">
        <f t="shared" si="0"/>
        <v/>
      </c>
      <c r="AB17" s="89" t="str">
        <f t="shared" si="0"/>
        <v/>
      </c>
      <c r="AC17" s="89" t="str">
        <f t="shared" si="0"/>
        <v/>
      </c>
      <c r="AD17" s="89" t="str">
        <f t="shared" si="0"/>
        <v/>
      </c>
      <c r="AE17" s="89" t="str">
        <f t="shared" si="0"/>
        <v/>
      </c>
      <c r="AF17" s="89" t="str">
        <f t="shared" si="0"/>
        <v/>
      </c>
      <c r="AG17" s="202" t="str">
        <f t="shared" si="0"/>
        <v/>
      </c>
      <c r="AH17" s="89" t="str">
        <f t="shared" si="0"/>
        <v/>
      </c>
      <c r="AI17" s="203" t="str">
        <f t="shared" si="0"/>
        <v/>
      </c>
      <c r="AJ17" s="204" t="str">
        <f t="shared" si="0"/>
        <v/>
      </c>
      <c r="AK17" s="90" t="str">
        <f t="shared" si="0"/>
        <v/>
      </c>
      <c r="AL17" s="196" t="str">
        <f t="shared" si="32"/>
        <v/>
      </c>
      <c r="AM17" s="205" t="str">
        <f t="shared" si="1"/>
        <v/>
      </c>
      <c r="AN17" s="90" t="str">
        <f t="shared" si="1"/>
        <v/>
      </c>
      <c r="AO17" s="196" t="str">
        <f t="shared" si="33"/>
        <v/>
      </c>
      <c r="AP17" s="206" t="str">
        <f t="shared" si="2"/>
        <v/>
      </c>
      <c r="AQ17" s="90" t="str">
        <f t="shared" si="2"/>
        <v/>
      </c>
      <c r="AR17" s="207" t="str">
        <f t="shared" si="34"/>
        <v/>
      </c>
      <c r="AS17" s="208" t="str">
        <f t="shared" si="3"/>
        <v/>
      </c>
      <c r="AT17" s="91"/>
      <c r="AU17" s="93" t="str">
        <f t="shared" si="35"/>
        <v/>
      </c>
      <c r="AV17" s="209" t="str">
        <f t="shared" si="36"/>
        <v/>
      </c>
      <c r="AW17" s="211" t="str" cm="1">
        <f t="array" ref="AW17">IF($AA17="","",IF((IFERROR(_xlfn.IFS($AS17="Devis 1",(IFERROR(VALUE(TRIM(SUBSTITUTE(AJ17,CHAR(160),""))),0)),$AS17="Devis 2",(IFERROR(VALUE(TRIM(SUBSTITUTE(AM17,CHAR(160),""))),0)),$AS17="Devis 3",(IFERROR(VALUE(TRIM(SUBSTITUTE(AP17,CHAR(160),""))),0))),0))*(IFERROR(VALUE(TRIM(SUBSTITUTE($AA17,CHAR(160),""))),0))=0,"",(IFERROR(_xlfn.IFS($AS17="Devis 1",(IFERROR(VALUE(TRIM(SUBSTITUTE(AJ17,CHAR(160),""))),0)),$AS17="Devis 2",(IFERROR(VALUE(TRIM(SUBSTITUTE(AM17,CHAR(160),""))),0)),$AS17="Devis 3",(IFERROR(VALUE(TRIM(SUBSTITUTE(AP17,CHAR(160),""))),0))),0))*(IFERROR(VALUE(TRIM(SUBSTITUTE($AA17,CHAR(160),""))),0))))</f>
        <v/>
      </c>
      <c r="AX17" s="211" t="str" cm="1">
        <f t="array" ref="AX17">IF($AA17="","",IF(ROUND((IFERROR(_xlfn.IFS(TRIM(SUBSTITUTE($AS17,CHAR(160),""))="Devis 1",IFERROR(VALUE(TRIM(SUBSTITUTE(AK17,CHAR(160),""))),0),TRIM(SUBSTITUTE($AS17,CHAR(160),""))="Devis 2",IFERROR(VALUE(TRIM(SUBSTITUTE(AN17,CHAR(160),""))),0),TRIM(SUBSTITUTE($AS17,CHAR(160),""))="Devis 3",IFERROR(VALUE(TRIM(SUBSTITUTE(AQ17,CHAR(160),""))),0)),0))*(IFERROR(VALUE(TRIM(SUBSTITUTE($AA17,CHAR(160),""))),0)),2)=0,IF(AW17&lt;&gt;"",0,""),ROUND((IFERROR(_xlfn.IFS(TRIM(SUBSTITUTE($AS17,CHAR(160),""))="Devis 1",IFERROR(VALUE(TRIM(SUBSTITUTE(AK17,CHAR(160),""))),0),TRIM(SUBSTITUTE($AS17,CHAR(160),""))="Devis 2",IFERROR(VALUE(TRIM(SUBSTITUTE(AN17,CHAR(160),""))),0),TRIM(SUBSTITUTE($AS17,CHAR(160),""))="Devis 3",IFERROR(VALUE(TRIM(SUBSTITUTE(AQ17,CHAR(160),""))),0)),0))*(IFERROR(VALUE(TRIM(SUBSTITUTE($AA17,CHAR(160),""))),0)),2)))</f>
        <v/>
      </c>
      <c r="AY17" s="211" t="str">
        <f t="shared" si="37"/>
        <v/>
      </c>
      <c r="AZ17" s="91"/>
      <c r="BA17" s="92" t="str" cm="1">
        <f t="array" ref="BA17">IF(OR(AY17="",AV17="",AW17="",AU17=""),"",
    _xlfn.IFS(
        (IFERROR(VALUE(TRIM(SUBSTITUTE(AY17,CHAR(160),""))),0)) &gt; (IFERROR(VALUE(TRIM(SUBSTITUTE(AV17,CHAR(160),""))),0)),
        "KO : Le montant retenu TTC est supérieur au montant raisonnable TTC. Merci de revoir la ligne de dépense ou plafonner son montant.",
        (IFERROR(VALUE(TRIM(SUBSTITUTE(AW17,CHAR(160),""))),0)) &gt; (IFERROR(VALUE(TRIM(SUBSTITUTE(AU17,CHAR(160),""))),0)),
        "Attention : Le montant retenu HT est supérieur au montant HT raisonnable. Merci de revoir la ligne de dépense, plafonner son montant, ou justifier la reventillation HT / TVA.",
        (IFERROR(VALUE(TRIM(SUBSTITUTE(AY17,CHAR(160),""))),0))=0,
        "",
        (IFERROR(VALUE(TRIM(SUBSTITUTE(AV17,CHAR(160),""))),0))=(IFERROR(VALUE(TRIM(SUBSTITUTE(AY17,CHAR(160),""))),0)),
        "OK",
        (IFERROR(VALUE(TRIM(SUBSTITUTE(AV17,CHAR(160),""))),0))&gt;(IFERROR(VALUE(TRIM(SUBSTITUTE(AY17,CHAR(160),""))),0)),
        " OK : Montant instruit inférieur au montant raisonnable.",
        TRUE,
        ""
    )
)</f>
        <v/>
      </c>
      <c r="BB17" s="92" t="str" cm="1">
        <f t="array" ref="BB17">IF(OR(AY17="",X17="",AW17="",V17="",AX17="",W17=""),"",_xlfn.IFS((IFERROR(VALUE(TRIM(SUBSTITUTE(AY17,CHAR(160),""))),0))&gt;(IFERROR(VALUE(TRIM(SUBSTITUTE(X17,CHAR(160),""))),0)),"KO : Le montant retenu TTC est supérieur au montant présenté TTC. Merci de revoir la ligne de dépense ou plafonner son montant.",(IFERROR(VALUE(TRIM(SUBSTITUTE(AW17,CHAR(160),""))),0))&gt;(IFERROR(VALUE(TRIM(SUBSTITUTE(V17,CHAR(160),""))),0)),"Attention : Le montant retenu HT est supérieur au montant HT présenté. Merci de revoir la ligne de dépense, plafonner son montant, ou justifier la reventillation HT / TVA.",(IFERROR(VALUE(TRIM(SUBSTITUTE(AX17,CHAR(160),""))),0))&gt;(IFERROR(VALUE(TRIM(SUBSTITUTE(W17,CHAR(160),""))),0)),"Attention : Le montant TVA retenu est supérieur au montant TVA présenté. Merci de revoir la ligne de dépense, plafonner son montant, ou justifier la reventillation HT / TVA.",(IFERROR(VALUE(TRIM(SUBSTITUTE(X17,CHAR(160),""))),0))=0,"",(IFERROR(VALUE(TRIM(SUBSTITUTE(AY17,CHAR(160),""))),0))=(IFERROR(VALUE(TRIM(SUBSTITUTE(X17,CHAR(160),""))),0)),"OK",AND((IFERROR(VALUE(TRIM(SUBSTITUTE(AY17,CHAR(160),""))),0))&lt;(IFERROR(VALUE(TRIM(SUBSTITUTE(X17,CHAR(160),""))),0)),((IFERROR(VALUE(TRIM(SUBSTITUTE(X17,CHAR(160),""))),0))-(IFERROR(VALUE(TRIM(SUBSTITUTE(AY17,CHAR(160),""))),0)))&lt;0.01),"OK",(IFERROR(VALUE(TRIM(SUBSTITUTE(AY17,CHAR(160),""))),0))&lt;(IFERROR(VALUE(TRIM(SUBSTITUTE(X17,CHAR(160),""))),0)),"Montant instruit inférieur au montant présenté.",TRUE,""))</f>
        <v/>
      </c>
      <c r="BC17" s="212" t="str">
        <f t="shared" si="4"/>
        <v/>
      </c>
      <c r="BD17" s="212" t="str">
        <f t="shared" si="5"/>
        <v/>
      </c>
      <c r="BE17" s="93" t="str">
        <f t="shared" si="6"/>
        <v/>
      </c>
    </row>
    <row r="18" spans="1:57" s="68" customFormat="1" ht="20.149999999999999" customHeight="1">
      <c r="A18" s="195">
        <v>10</v>
      </c>
      <c r="B18" s="2"/>
      <c r="C18" s="37"/>
      <c r="D18" s="2"/>
      <c r="E18" s="2"/>
      <c r="F18" s="89" t="str">
        <f>IF(B18&lt;&gt;"",IF('0-Présentation poste-typeaction'!$B$12&lt;&gt;"",'0-Présentation poste-typeaction'!$B$12,""),"")</f>
        <v/>
      </c>
      <c r="G18" s="2"/>
      <c r="H18" s="2"/>
      <c r="I18" s="12"/>
      <c r="J18" s="2"/>
      <c r="K18" s="36"/>
      <c r="L18" s="4"/>
      <c r="M18" s="3"/>
      <c r="N18" s="196" t="str">
        <f t="shared" si="29"/>
        <v/>
      </c>
      <c r="O18" s="5"/>
      <c r="P18" s="3"/>
      <c r="Q18" s="196" t="str">
        <f t="shared" si="30"/>
        <v/>
      </c>
      <c r="R18" s="6"/>
      <c r="S18" s="3"/>
      <c r="T18" s="197" t="str">
        <f t="shared" si="31"/>
        <v/>
      </c>
      <c r="U18" s="7"/>
      <c r="V18" s="213" t="str" cm="1">
        <f t="array" ref="V18">IF((_xlfn.IFS(TRIM(SUBSTITUTE(U18,CHAR(160),""))="Devis 1",IFERROR(VALUE(TRIM(SUBSTITUTE(L18,CHAR(160),""))),0),TRIM(SUBSTITUTE(U18,CHAR(160),""))="Devis 2",IFERROR(VALUE(TRIM(SUBSTITUTE(O18,CHAR(160),""))),0),TRIM(SUBSTITUTE(U18,CHAR(160),""))="Devis 3",IFERROR(VALUE(TRIM(SUBSTITUTE(R18,CHAR(160),""))),0),TRUE,0)*IFERROR(VALUE(TRIM(SUBSTITUTE(C18,CHAR(160),""))),0))=0,"",_xlfn.IFS(TRIM(SUBSTITUTE(U18,CHAR(160),""))="Devis 1",IFERROR(VALUE(TRIM(SUBSTITUTE(L18,CHAR(160),""))),0),TRIM(SUBSTITUTE(U18,CHAR(160),""))="Devis 2",IFERROR(VALUE(TRIM(SUBSTITUTE(O18,CHAR(160),""))),0),TRIM(SUBSTITUTE(U18,CHAR(160),""))="Devis 3",IFERROR(VALUE(TRIM(SUBSTITUTE(R18,CHAR(160),""))),0),TRUE,0)*IFERROR(VALUE(TRIM(SUBSTITUTE(C18,CHAR(160),""))),0))</f>
        <v/>
      </c>
      <c r="W18" s="214" t="str" cm="1">
        <f t="array" ref="W18">IF(ROUND((_xlfn.IFS(TRIM(SUBSTITUTE(U18,CHAR(160),""))="Devis 1",IFERROR(VALUE(TRIM(SUBSTITUTE(M18,CHAR(160),""))),0),TRIM(SUBSTITUTE(U18,CHAR(160),""))="Devis 2",IFERROR(VALUE(TRIM(SUBSTITUTE(P18,CHAR(160),""))),0),TRIM(SUBSTITUTE(U18,CHAR(160),""))="Devis 3",IFERROR(VALUE(TRIM(SUBSTITUTE(S18,CHAR(160),""))),0),TRUE,0)*IFERROR(VALUE(TRIM(SUBSTITUTE(C18,CHAR(160),""))),0)),2)=0,IF(V18&lt;&gt;"",0,""),ROUND((_xlfn.IFS(TRIM(SUBSTITUTE(U18,CHAR(160),""))="Devis 1",IFERROR(VALUE(TRIM(SUBSTITUTE(M18,CHAR(160),""))),0),TRIM(SUBSTITUTE(U18,CHAR(160),""))="Devis 2",IFERROR(VALUE(TRIM(SUBSTITUTE(P18,CHAR(160),""))),0),TRIM(SUBSTITUTE(U18,CHAR(160),""))="Devis 3",IFERROR(VALUE(TRIM(SUBSTITUTE(S18,CHAR(160),""))),0),TRUE,0)*IFERROR(VALUE(TRIM(SUBSTITUTE(C18,CHAR(160),""))),0)),2))</f>
        <v/>
      </c>
      <c r="X18" s="200" t="str">
        <f t="shared" si="38"/>
        <v/>
      </c>
      <c r="Y18" s="34"/>
      <c r="Z18" s="88" t="str">
        <f t="shared" si="0"/>
        <v/>
      </c>
      <c r="AA18" s="201" t="str">
        <f t="shared" si="0"/>
        <v/>
      </c>
      <c r="AB18" s="89" t="str">
        <f t="shared" si="0"/>
        <v/>
      </c>
      <c r="AC18" s="89" t="str">
        <f t="shared" si="0"/>
        <v/>
      </c>
      <c r="AD18" s="89" t="str">
        <f t="shared" si="0"/>
        <v/>
      </c>
      <c r="AE18" s="89" t="str">
        <f t="shared" si="0"/>
        <v/>
      </c>
      <c r="AF18" s="89" t="str">
        <f t="shared" si="0"/>
        <v/>
      </c>
      <c r="AG18" s="202" t="str">
        <f t="shared" si="0"/>
        <v/>
      </c>
      <c r="AH18" s="89" t="str">
        <f t="shared" si="0"/>
        <v/>
      </c>
      <c r="AI18" s="203" t="str">
        <f t="shared" si="0"/>
        <v/>
      </c>
      <c r="AJ18" s="204" t="str">
        <f t="shared" si="0"/>
        <v/>
      </c>
      <c r="AK18" s="90" t="str">
        <f t="shared" si="0"/>
        <v/>
      </c>
      <c r="AL18" s="196" t="str">
        <f t="shared" si="32"/>
        <v/>
      </c>
      <c r="AM18" s="205" t="str">
        <f t="shared" si="1"/>
        <v/>
      </c>
      <c r="AN18" s="90" t="str">
        <f t="shared" si="1"/>
        <v/>
      </c>
      <c r="AO18" s="196" t="str">
        <f t="shared" si="33"/>
        <v/>
      </c>
      <c r="AP18" s="206" t="str">
        <f t="shared" si="2"/>
        <v/>
      </c>
      <c r="AQ18" s="90" t="str">
        <f t="shared" si="2"/>
        <v/>
      </c>
      <c r="AR18" s="207" t="str">
        <f t="shared" si="34"/>
        <v/>
      </c>
      <c r="AS18" s="208" t="str">
        <f t="shared" si="3"/>
        <v/>
      </c>
      <c r="AT18" s="91"/>
      <c r="AU18" s="93" t="str">
        <f t="shared" si="35"/>
        <v/>
      </c>
      <c r="AV18" s="209" t="str">
        <f t="shared" si="36"/>
        <v/>
      </c>
      <c r="AW18" s="211" t="str" cm="1">
        <f t="array" ref="AW18">IF($AA18="","",IF((IFERROR(_xlfn.IFS($AS18="Devis 1",(IFERROR(VALUE(TRIM(SUBSTITUTE(AJ18,CHAR(160),""))),0)),$AS18="Devis 2",(IFERROR(VALUE(TRIM(SUBSTITUTE(AM18,CHAR(160),""))),0)),$AS18="Devis 3",(IFERROR(VALUE(TRIM(SUBSTITUTE(AP18,CHAR(160),""))),0))),0))*(IFERROR(VALUE(TRIM(SUBSTITUTE($AA18,CHAR(160),""))),0))=0,"",(IFERROR(_xlfn.IFS($AS18="Devis 1",(IFERROR(VALUE(TRIM(SUBSTITUTE(AJ18,CHAR(160),""))),0)),$AS18="Devis 2",(IFERROR(VALUE(TRIM(SUBSTITUTE(AM18,CHAR(160),""))),0)),$AS18="Devis 3",(IFERROR(VALUE(TRIM(SUBSTITUTE(AP18,CHAR(160),""))),0))),0))*(IFERROR(VALUE(TRIM(SUBSTITUTE($AA18,CHAR(160),""))),0))))</f>
        <v/>
      </c>
      <c r="AX18" s="211" t="str" cm="1">
        <f t="array" ref="AX18">IF($AA18="","",IF(ROUND((IFERROR(_xlfn.IFS(TRIM(SUBSTITUTE($AS18,CHAR(160),""))="Devis 1",IFERROR(VALUE(TRIM(SUBSTITUTE(AK18,CHAR(160),""))),0),TRIM(SUBSTITUTE($AS18,CHAR(160),""))="Devis 2",IFERROR(VALUE(TRIM(SUBSTITUTE(AN18,CHAR(160),""))),0),TRIM(SUBSTITUTE($AS18,CHAR(160),""))="Devis 3",IFERROR(VALUE(TRIM(SUBSTITUTE(AQ18,CHAR(160),""))),0)),0))*(IFERROR(VALUE(TRIM(SUBSTITUTE($AA18,CHAR(160),""))),0)),2)=0,IF(AW18&lt;&gt;"",0,""),ROUND((IFERROR(_xlfn.IFS(TRIM(SUBSTITUTE($AS18,CHAR(160),""))="Devis 1",IFERROR(VALUE(TRIM(SUBSTITUTE(AK18,CHAR(160),""))),0),TRIM(SUBSTITUTE($AS18,CHAR(160),""))="Devis 2",IFERROR(VALUE(TRIM(SUBSTITUTE(AN18,CHAR(160),""))),0),TRIM(SUBSTITUTE($AS18,CHAR(160),""))="Devis 3",IFERROR(VALUE(TRIM(SUBSTITUTE(AQ18,CHAR(160),""))),0)),0))*(IFERROR(VALUE(TRIM(SUBSTITUTE($AA18,CHAR(160),""))),0)),2)))</f>
        <v/>
      </c>
      <c r="AY18" s="211" t="str">
        <f t="shared" si="37"/>
        <v/>
      </c>
      <c r="AZ18" s="91"/>
      <c r="BA18" s="92" t="str" cm="1">
        <f t="array" ref="BA18">IF(OR(AY18="",AV18="",AW18="",AU18=""),"",
    _xlfn.IFS(
        (IFERROR(VALUE(TRIM(SUBSTITUTE(AY18,CHAR(160),""))),0)) &gt; (IFERROR(VALUE(TRIM(SUBSTITUTE(AV18,CHAR(160),""))),0)),
        "KO : Le montant retenu TTC est supérieur au montant raisonnable TTC. Merci de revoir la ligne de dépense ou plafonner son montant.",
        (IFERROR(VALUE(TRIM(SUBSTITUTE(AW18,CHAR(160),""))),0)) &gt; (IFERROR(VALUE(TRIM(SUBSTITUTE(AU18,CHAR(160),""))),0)),
        "Attention : Le montant retenu HT est supérieur au montant HT raisonnable. Merci de revoir la ligne de dépense, plafonner son montant, ou justifier la reventillation HT / TVA.",
        (IFERROR(VALUE(TRIM(SUBSTITUTE(AY18,CHAR(160),""))),0))=0,
        "",
        (IFERROR(VALUE(TRIM(SUBSTITUTE(AV18,CHAR(160),""))),0))=(IFERROR(VALUE(TRIM(SUBSTITUTE(AY18,CHAR(160),""))),0)),
        "OK",
        (IFERROR(VALUE(TRIM(SUBSTITUTE(AV18,CHAR(160),""))),0))&gt;(IFERROR(VALUE(TRIM(SUBSTITUTE(AY18,CHAR(160),""))),0)),
        " OK : Montant instruit inférieur au montant raisonnable.",
        TRUE,
        ""
    )
)</f>
        <v/>
      </c>
      <c r="BB18" s="92" t="str" cm="1">
        <f t="array" ref="BB18">IF(OR(AY18="",X18="",AW18="",V18="",AX18="",W18=""),"",_xlfn.IFS((IFERROR(VALUE(TRIM(SUBSTITUTE(AY18,CHAR(160),""))),0))&gt;(IFERROR(VALUE(TRIM(SUBSTITUTE(X18,CHAR(160),""))),0)),"KO : Le montant retenu TTC est supérieur au montant présenté TTC. Merci de revoir la ligne de dépense ou plafonner son montant.",(IFERROR(VALUE(TRIM(SUBSTITUTE(AW18,CHAR(160),""))),0))&gt;(IFERROR(VALUE(TRIM(SUBSTITUTE(V18,CHAR(160),""))),0)),"Attention : Le montant retenu HT est supérieur au montant HT présenté. Merci de revoir la ligne de dépense, plafonner son montant, ou justifier la reventillation HT / TVA.",(IFERROR(VALUE(TRIM(SUBSTITUTE(AX18,CHAR(160),""))),0))&gt;(IFERROR(VALUE(TRIM(SUBSTITUTE(W18,CHAR(160),""))),0)),"Attention : Le montant TVA retenu est supérieur au montant TVA présenté. Merci de revoir la ligne de dépense, plafonner son montant, ou justifier la reventillation HT / TVA.",(IFERROR(VALUE(TRIM(SUBSTITUTE(X18,CHAR(160),""))),0))=0,"",(IFERROR(VALUE(TRIM(SUBSTITUTE(AY18,CHAR(160),""))),0))=(IFERROR(VALUE(TRIM(SUBSTITUTE(X18,CHAR(160),""))),0)),"OK",AND((IFERROR(VALUE(TRIM(SUBSTITUTE(AY18,CHAR(160),""))),0))&lt;(IFERROR(VALUE(TRIM(SUBSTITUTE(X18,CHAR(160),""))),0)),((IFERROR(VALUE(TRIM(SUBSTITUTE(X18,CHAR(160),""))),0))-(IFERROR(VALUE(TRIM(SUBSTITUTE(AY18,CHAR(160),""))),0)))&lt;0.01),"OK",(IFERROR(VALUE(TRIM(SUBSTITUTE(AY18,CHAR(160),""))),0))&lt;(IFERROR(VALUE(TRIM(SUBSTITUTE(X18,CHAR(160),""))),0)),"Montant instruit inférieur au montant présenté.",TRUE,""))</f>
        <v/>
      </c>
      <c r="BC18" s="212" t="str">
        <f t="shared" si="4"/>
        <v/>
      </c>
      <c r="BD18" s="212" t="str">
        <f t="shared" si="5"/>
        <v/>
      </c>
      <c r="BE18" s="93" t="str">
        <f t="shared" si="6"/>
        <v/>
      </c>
    </row>
    <row r="19" spans="1:57" s="68" customFormat="1" ht="20.149999999999999" customHeight="1">
      <c r="A19" s="195">
        <v>11</v>
      </c>
      <c r="B19" s="2"/>
      <c r="C19" s="37"/>
      <c r="D19" s="2"/>
      <c r="E19" s="2"/>
      <c r="F19" s="89" t="str">
        <f>IF(B19&lt;&gt;"",IF('0-Présentation poste-typeaction'!$B$12&lt;&gt;"",'0-Présentation poste-typeaction'!$B$12,""),"")</f>
        <v/>
      </c>
      <c r="G19" s="2"/>
      <c r="H19" s="2"/>
      <c r="I19" s="12"/>
      <c r="J19" s="2"/>
      <c r="K19" s="36"/>
      <c r="L19" s="4"/>
      <c r="M19" s="3"/>
      <c r="N19" s="196" t="str">
        <f t="shared" si="29"/>
        <v/>
      </c>
      <c r="O19" s="5"/>
      <c r="P19" s="3"/>
      <c r="Q19" s="196" t="str">
        <f t="shared" si="30"/>
        <v/>
      </c>
      <c r="R19" s="6"/>
      <c r="S19" s="3"/>
      <c r="T19" s="197" t="str">
        <f t="shared" si="31"/>
        <v/>
      </c>
      <c r="U19" s="7"/>
      <c r="V19" s="213" t="str" cm="1">
        <f t="array" ref="V19">IF((_xlfn.IFS(TRIM(SUBSTITUTE(U19,CHAR(160),""))="Devis 1",IFERROR(VALUE(TRIM(SUBSTITUTE(L19,CHAR(160),""))),0),TRIM(SUBSTITUTE(U19,CHAR(160),""))="Devis 2",IFERROR(VALUE(TRIM(SUBSTITUTE(O19,CHAR(160),""))),0),TRIM(SUBSTITUTE(U19,CHAR(160),""))="Devis 3",IFERROR(VALUE(TRIM(SUBSTITUTE(R19,CHAR(160),""))),0),TRUE,0)*IFERROR(VALUE(TRIM(SUBSTITUTE(C19,CHAR(160),""))),0))=0,"",_xlfn.IFS(TRIM(SUBSTITUTE(U19,CHAR(160),""))="Devis 1",IFERROR(VALUE(TRIM(SUBSTITUTE(L19,CHAR(160),""))),0),TRIM(SUBSTITUTE(U19,CHAR(160),""))="Devis 2",IFERROR(VALUE(TRIM(SUBSTITUTE(O19,CHAR(160),""))),0),TRIM(SUBSTITUTE(U19,CHAR(160),""))="Devis 3",IFERROR(VALUE(TRIM(SUBSTITUTE(R19,CHAR(160),""))),0),TRUE,0)*IFERROR(VALUE(TRIM(SUBSTITUTE(C19,CHAR(160),""))),0))</f>
        <v/>
      </c>
      <c r="W19" s="214" t="str" cm="1">
        <f t="array" ref="W19">IF(ROUND((_xlfn.IFS(TRIM(SUBSTITUTE(U19,CHAR(160),""))="Devis 1",IFERROR(VALUE(TRIM(SUBSTITUTE(M19,CHAR(160),""))),0),TRIM(SUBSTITUTE(U19,CHAR(160),""))="Devis 2",IFERROR(VALUE(TRIM(SUBSTITUTE(P19,CHAR(160),""))),0),TRIM(SUBSTITUTE(U19,CHAR(160),""))="Devis 3",IFERROR(VALUE(TRIM(SUBSTITUTE(S19,CHAR(160),""))),0),TRUE,0)*IFERROR(VALUE(TRIM(SUBSTITUTE(C19,CHAR(160),""))),0)),2)=0,IF(V19&lt;&gt;"",0,""),ROUND((_xlfn.IFS(TRIM(SUBSTITUTE(U19,CHAR(160),""))="Devis 1",IFERROR(VALUE(TRIM(SUBSTITUTE(M19,CHAR(160),""))),0),TRIM(SUBSTITUTE(U19,CHAR(160),""))="Devis 2",IFERROR(VALUE(TRIM(SUBSTITUTE(P19,CHAR(160),""))),0),TRIM(SUBSTITUTE(U19,CHAR(160),""))="Devis 3",IFERROR(VALUE(TRIM(SUBSTITUTE(S19,CHAR(160),""))),0),TRUE,0)*IFERROR(VALUE(TRIM(SUBSTITUTE(C19,CHAR(160),""))),0)),2))</f>
        <v/>
      </c>
      <c r="X19" s="200" t="str">
        <f t="shared" si="38"/>
        <v/>
      </c>
      <c r="Y19" s="34"/>
      <c r="Z19" s="88" t="str">
        <f t="shared" si="0"/>
        <v/>
      </c>
      <c r="AA19" s="201" t="str">
        <f t="shared" si="0"/>
        <v/>
      </c>
      <c r="AB19" s="89" t="str">
        <f t="shared" si="0"/>
        <v/>
      </c>
      <c r="AC19" s="89" t="str">
        <f t="shared" si="0"/>
        <v/>
      </c>
      <c r="AD19" s="89" t="str">
        <f t="shared" si="0"/>
        <v/>
      </c>
      <c r="AE19" s="89" t="str">
        <f t="shared" si="0"/>
        <v/>
      </c>
      <c r="AF19" s="89" t="str">
        <f t="shared" si="0"/>
        <v/>
      </c>
      <c r="AG19" s="202" t="str">
        <f t="shared" si="0"/>
        <v/>
      </c>
      <c r="AH19" s="89" t="str">
        <f t="shared" si="0"/>
        <v/>
      </c>
      <c r="AI19" s="203" t="str">
        <f t="shared" si="0"/>
        <v/>
      </c>
      <c r="AJ19" s="204" t="str">
        <f t="shared" si="0"/>
        <v/>
      </c>
      <c r="AK19" s="90" t="str">
        <f t="shared" si="0"/>
        <v/>
      </c>
      <c r="AL19" s="196" t="str">
        <f t="shared" si="32"/>
        <v/>
      </c>
      <c r="AM19" s="205" t="str">
        <f t="shared" si="1"/>
        <v/>
      </c>
      <c r="AN19" s="90" t="str">
        <f t="shared" si="1"/>
        <v/>
      </c>
      <c r="AO19" s="196" t="str">
        <f t="shared" si="33"/>
        <v/>
      </c>
      <c r="AP19" s="206" t="str">
        <f t="shared" si="2"/>
        <v/>
      </c>
      <c r="AQ19" s="90" t="str">
        <f t="shared" si="2"/>
        <v/>
      </c>
      <c r="AR19" s="207" t="str">
        <f t="shared" si="34"/>
        <v/>
      </c>
      <c r="AS19" s="208" t="str">
        <f t="shared" si="3"/>
        <v/>
      </c>
      <c r="AT19" s="91"/>
      <c r="AU19" s="93" t="str">
        <f t="shared" si="35"/>
        <v/>
      </c>
      <c r="AV19" s="209" t="str">
        <f t="shared" si="36"/>
        <v/>
      </c>
      <c r="AW19" s="211" t="str" cm="1">
        <f t="array" ref="AW19">IF($AA19="","",IF((IFERROR(_xlfn.IFS($AS19="Devis 1",(IFERROR(VALUE(TRIM(SUBSTITUTE(AJ19,CHAR(160),""))),0)),$AS19="Devis 2",(IFERROR(VALUE(TRIM(SUBSTITUTE(AM19,CHAR(160),""))),0)),$AS19="Devis 3",(IFERROR(VALUE(TRIM(SUBSTITUTE(AP19,CHAR(160),""))),0))),0))*(IFERROR(VALUE(TRIM(SUBSTITUTE($AA19,CHAR(160),""))),0))=0,"",(IFERROR(_xlfn.IFS($AS19="Devis 1",(IFERROR(VALUE(TRIM(SUBSTITUTE(AJ19,CHAR(160),""))),0)),$AS19="Devis 2",(IFERROR(VALUE(TRIM(SUBSTITUTE(AM19,CHAR(160),""))),0)),$AS19="Devis 3",(IFERROR(VALUE(TRIM(SUBSTITUTE(AP19,CHAR(160),""))),0))),0))*(IFERROR(VALUE(TRIM(SUBSTITUTE($AA19,CHAR(160),""))),0))))</f>
        <v/>
      </c>
      <c r="AX19" s="211" t="str" cm="1">
        <f t="array" ref="AX19">IF($AA19="","",IF(ROUND((IFERROR(_xlfn.IFS(TRIM(SUBSTITUTE($AS19,CHAR(160),""))="Devis 1",IFERROR(VALUE(TRIM(SUBSTITUTE(AK19,CHAR(160),""))),0),TRIM(SUBSTITUTE($AS19,CHAR(160),""))="Devis 2",IFERROR(VALUE(TRIM(SUBSTITUTE(AN19,CHAR(160),""))),0),TRIM(SUBSTITUTE($AS19,CHAR(160),""))="Devis 3",IFERROR(VALUE(TRIM(SUBSTITUTE(AQ19,CHAR(160),""))),0)),0))*(IFERROR(VALUE(TRIM(SUBSTITUTE($AA19,CHAR(160),""))),0)),2)=0,IF(AW19&lt;&gt;"",0,""),ROUND((IFERROR(_xlfn.IFS(TRIM(SUBSTITUTE($AS19,CHAR(160),""))="Devis 1",IFERROR(VALUE(TRIM(SUBSTITUTE(AK19,CHAR(160),""))),0),TRIM(SUBSTITUTE($AS19,CHAR(160),""))="Devis 2",IFERROR(VALUE(TRIM(SUBSTITUTE(AN19,CHAR(160),""))),0),TRIM(SUBSTITUTE($AS19,CHAR(160),""))="Devis 3",IFERROR(VALUE(TRIM(SUBSTITUTE(AQ19,CHAR(160),""))),0)),0))*(IFERROR(VALUE(TRIM(SUBSTITUTE($AA19,CHAR(160),""))),0)),2)))</f>
        <v/>
      </c>
      <c r="AY19" s="211" t="str">
        <f t="shared" si="37"/>
        <v/>
      </c>
      <c r="AZ19" s="91"/>
      <c r="BA19" s="92" t="str" cm="1">
        <f t="array" ref="BA19">IF(OR(AY19="",AV19="",AW19="",AU19=""),"",
    _xlfn.IFS(
        (IFERROR(VALUE(TRIM(SUBSTITUTE(AY19,CHAR(160),""))),0)) &gt; (IFERROR(VALUE(TRIM(SUBSTITUTE(AV19,CHAR(160),""))),0)),
        "KO : Le montant retenu TTC est supérieur au montant raisonnable TTC. Merci de revoir la ligne de dépense ou plafonner son montant.",
        (IFERROR(VALUE(TRIM(SUBSTITUTE(AW19,CHAR(160),""))),0)) &gt; (IFERROR(VALUE(TRIM(SUBSTITUTE(AU19,CHAR(160),""))),0)),
        "Attention : Le montant retenu HT est supérieur au montant HT raisonnable. Merci de revoir la ligne de dépense, plafonner son montant, ou justifier la reventillation HT / TVA.",
        (IFERROR(VALUE(TRIM(SUBSTITUTE(AY19,CHAR(160),""))),0))=0,
        "",
        (IFERROR(VALUE(TRIM(SUBSTITUTE(AV19,CHAR(160),""))),0))=(IFERROR(VALUE(TRIM(SUBSTITUTE(AY19,CHAR(160),""))),0)),
        "OK",
        (IFERROR(VALUE(TRIM(SUBSTITUTE(AV19,CHAR(160),""))),0))&gt;(IFERROR(VALUE(TRIM(SUBSTITUTE(AY19,CHAR(160),""))),0)),
        " OK : Montant instruit inférieur au montant raisonnable.",
        TRUE,
        ""
    )
)</f>
        <v/>
      </c>
      <c r="BB19" s="92" t="str" cm="1">
        <f t="array" ref="BB19">IF(OR(AY19="",X19="",AW19="",V19="",AX19="",W19=""),"",_xlfn.IFS((IFERROR(VALUE(TRIM(SUBSTITUTE(AY19,CHAR(160),""))),0))&gt;(IFERROR(VALUE(TRIM(SUBSTITUTE(X19,CHAR(160),""))),0)),"KO : Le montant retenu TTC est supérieur au montant présenté TTC. Merci de revoir la ligne de dépense ou plafonner son montant.",(IFERROR(VALUE(TRIM(SUBSTITUTE(AW19,CHAR(160),""))),0))&gt;(IFERROR(VALUE(TRIM(SUBSTITUTE(V19,CHAR(160),""))),0)),"Attention : Le montant retenu HT est supérieur au montant HT présenté. Merci de revoir la ligne de dépense, plafonner son montant, ou justifier la reventillation HT / TVA.",(IFERROR(VALUE(TRIM(SUBSTITUTE(AX19,CHAR(160),""))),0))&gt;(IFERROR(VALUE(TRIM(SUBSTITUTE(W19,CHAR(160),""))),0)),"Attention : Le montant TVA retenu est supérieur au montant TVA présenté. Merci de revoir la ligne de dépense, plafonner son montant, ou justifier la reventillation HT / TVA.",(IFERROR(VALUE(TRIM(SUBSTITUTE(X19,CHAR(160),""))),0))=0,"",(IFERROR(VALUE(TRIM(SUBSTITUTE(AY19,CHAR(160),""))),0))=(IFERROR(VALUE(TRIM(SUBSTITUTE(X19,CHAR(160),""))),0)),"OK",AND((IFERROR(VALUE(TRIM(SUBSTITUTE(AY19,CHAR(160),""))),0))&lt;(IFERROR(VALUE(TRIM(SUBSTITUTE(X19,CHAR(160),""))),0)),((IFERROR(VALUE(TRIM(SUBSTITUTE(X19,CHAR(160),""))),0))-(IFERROR(VALUE(TRIM(SUBSTITUTE(AY19,CHAR(160),""))),0)))&lt;0.01),"OK",(IFERROR(VALUE(TRIM(SUBSTITUTE(AY19,CHAR(160),""))),0))&lt;(IFERROR(VALUE(TRIM(SUBSTITUTE(X19,CHAR(160),""))),0)),"Montant instruit inférieur au montant présenté.",TRUE,""))</f>
        <v/>
      </c>
      <c r="BC19" s="212" t="str">
        <f t="shared" si="4"/>
        <v/>
      </c>
      <c r="BD19" s="212" t="str">
        <f t="shared" si="5"/>
        <v/>
      </c>
      <c r="BE19" s="93" t="str">
        <f t="shared" si="6"/>
        <v/>
      </c>
    </row>
    <row r="20" spans="1:57" s="68" customFormat="1" ht="20.149999999999999" customHeight="1">
      <c r="A20" s="195">
        <v>12</v>
      </c>
      <c r="B20" s="2"/>
      <c r="C20" s="37"/>
      <c r="D20" s="2"/>
      <c r="E20" s="2"/>
      <c r="F20" s="89" t="str">
        <f>IF(B20&lt;&gt;"",IF('0-Présentation poste-typeaction'!$B$12&lt;&gt;"",'0-Présentation poste-typeaction'!$B$12,""),"")</f>
        <v/>
      </c>
      <c r="G20" s="2"/>
      <c r="H20" s="2"/>
      <c r="I20" s="12"/>
      <c r="J20" s="2"/>
      <c r="K20" s="36"/>
      <c r="L20" s="4"/>
      <c r="M20" s="3"/>
      <c r="N20" s="196" t="str">
        <f t="shared" si="29"/>
        <v/>
      </c>
      <c r="O20" s="5"/>
      <c r="P20" s="3"/>
      <c r="Q20" s="196" t="str">
        <f t="shared" si="30"/>
        <v/>
      </c>
      <c r="R20" s="6"/>
      <c r="S20" s="3"/>
      <c r="T20" s="197" t="str">
        <f t="shared" si="31"/>
        <v/>
      </c>
      <c r="U20" s="7"/>
      <c r="V20" s="213" t="str" cm="1">
        <f t="array" ref="V20">IF((_xlfn.IFS(TRIM(SUBSTITUTE(U20,CHAR(160),""))="Devis 1",IFERROR(VALUE(TRIM(SUBSTITUTE(L20,CHAR(160),""))),0),TRIM(SUBSTITUTE(U20,CHAR(160),""))="Devis 2",IFERROR(VALUE(TRIM(SUBSTITUTE(O20,CHAR(160),""))),0),TRIM(SUBSTITUTE(U20,CHAR(160),""))="Devis 3",IFERROR(VALUE(TRIM(SUBSTITUTE(R20,CHAR(160),""))),0),TRUE,0)*IFERROR(VALUE(TRIM(SUBSTITUTE(C20,CHAR(160),""))),0))=0,"",_xlfn.IFS(TRIM(SUBSTITUTE(U20,CHAR(160),""))="Devis 1",IFERROR(VALUE(TRIM(SUBSTITUTE(L20,CHAR(160),""))),0),TRIM(SUBSTITUTE(U20,CHAR(160),""))="Devis 2",IFERROR(VALUE(TRIM(SUBSTITUTE(O20,CHAR(160),""))),0),TRIM(SUBSTITUTE(U20,CHAR(160),""))="Devis 3",IFERROR(VALUE(TRIM(SUBSTITUTE(R20,CHAR(160),""))),0),TRUE,0)*IFERROR(VALUE(TRIM(SUBSTITUTE(C20,CHAR(160),""))),0))</f>
        <v/>
      </c>
      <c r="W20" s="214" t="str" cm="1">
        <f t="array" ref="W20">IF(ROUND((_xlfn.IFS(TRIM(SUBSTITUTE(U20,CHAR(160),""))="Devis 1",IFERROR(VALUE(TRIM(SUBSTITUTE(M20,CHAR(160),""))),0),TRIM(SUBSTITUTE(U20,CHAR(160),""))="Devis 2",IFERROR(VALUE(TRIM(SUBSTITUTE(P20,CHAR(160),""))),0),TRIM(SUBSTITUTE(U20,CHAR(160),""))="Devis 3",IFERROR(VALUE(TRIM(SUBSTITUTE(S20,CHAR(160),""))),0),TRUE,0)*IFERROR(VALUE(TRIM(SUBSTITUTE(C20,CHAR(160),""))),0)),2)=0,IF(V20&lt;&gt;"",0,""),ROUND((_xlfn.IFS(TRIM(SUBSTITUTE(U20,CHAR(160),""))="Devis 1",IFERROR(VALUE(TRIM(SUBSTITUTE(M20,CHAR(160),""))),0),TRIM(SUBSTITUTE(U20,CHAR(160),""))="Devis 2",IFERROR(VALUE(TRIM(SUBSTITUTE(P20,CHAR(160),""))),0),TRIM(SUBSTITUTE(U20,CHAR(160),""))="Devis 3",IFERROR(VALUE(TRIM(SUBSTITUTE(S20,CHAR(160),""))),0),TRUE,0)*IFERROR(VALUE(TRIM(SUBSTITUTE(C20,CHAR(160),""))),0)),2))</f>
        <v/>
      </c>
      <c r="X20" s="200" t="str">
        <f t="shared" si="38"/>
        <v/>
      </c>
      <c r="Y20" s="34"/>
      <c r="Z20" s="88" t="str">
        <f t="shared" si="0"/>
        <v/>
      </c>
      <c r="AA20" s="201" t="str">
        <f t="shared" si="0"/>
        <v/>
      </c>
      <c r="AB20" s="89" t="str">
        <f t="shared" si="0"/>
        <v/>
      </c>
      <c r="AC20" s="89" t="str">
        <f t="shared" si="0"/>
        <v/>
      </c>
      <c r="AD20" s="89" t="str">
        <f t="shared" si="0"/>
        <v/>
      </c>
      <c r="AE20" s="89" t="str">
        <f t="shared" si="0"/>
        <v/>
      </c>
      <c r="AF20" s="89" t="str">
        <f t="shared" si="0"/>
        <v/>
      </c>
      <c r="AG20" s="202" t="str">
        <f t="shared" si="0"/>
        <v/>
      </c>
      <c r="AH20" s="89" t="str">
        <f t="shared" si="0"/>
        <v/>
      </c>
      <c r="AI20" s="203" t="str">
        <f t="shared" si="0"/>
        <v/>
      </c>
      <c r="AJ20" s="204" t="str">
        <f t="shared" si="0"/>
        <v/>
      </c>
      <c r="AK20" s="90" t="str">
        <f t="shared" si="0"/>
        <v/>
      </c>
      <c r="AL20" s="196" t="str">
        <f t="shared" si="32"/>
        <v/>
      </c>
      <c r="AM20" s="205" t="str">
        <f t="shared" si="1"/>
        <v/>
      </c>
      <c r="AN20" s="90" t="str">
        <f t="shared" si="1"/>
        <v/>
      </c>
      <c r="AO20" s="196" t="str">
        <f t="shared" si="33"/>
        <v/>
      </c>
      <c r="AP20" s="206" t="str">
        <f t="shared" si="2"/>
        <v/>
      </c>
      <c r="AQ20" s="90" t="str">
        <f t="shared" si="2"/>
        <v/>
      </c>
      <c r="AR20" s="207" t="str">
        <f t="shared" si="34"/>
        <v/>
      </c>
      <c r="AS20" s="208" t="str">
        <f t="shared" si="3"/>
        <v/>
      </c>
      <c r="AT20" s="91"/>
      <c r="AU20" s="93" t="str">
        <f t="shared" si="35"/>
        <v/>
      </c>
      <c r="AV20" s="209" t="str">
        <f t="shared" si="36"/>
        <v/>
      </c>
      <c r="AW20" s="211" t="str" cm="1">
        <f t="array" ref="AW20">IF($AA20="","",IF((IFERROR(_xlfn.IFS($AS20="Devis 1",(IFERROR(VALUE(TRIM(SUBSTITUTE(AJ20,CHAR(160),""))),0)),$AS20="Devis 2",(IFERROR(VALUE(TRIM(SUBSTITUTE(AM20,CHAR(160),""))),0)),$AS20="Devis 3",(IFERROR(VALUE(TRIM(SUBSTITUTE(AP20,CHAR(160),""))),0))),0))*(IFERROR(VALUE(TRIM(SUBSTITUTE($AA20,CHAR(160),""))),0))=0,"",(IFERROR(_xlfn.IFS($AS20="Devis 1",(IFERROR(VALUE(TRIM(SUBSTITUTE(AJ20,CHAR(160),""))),0)),$AS20="Devis 2",(IFERROR(VALUE(TRIM(SUBSTITUTE(AM20,CHAR(160),""))),0)),$AS20="Devis 3",(IFERROR(VALUE(TRIM(SUBSTITUTE(AP20,CHAR(160),""))),0))),0))*(IFERROR(VALUE(TRIM(SUBSTITUTE($AA20,CHAR(160),""))),0))))</f>
        <v/>
      </c>
      <c r="AX20" s="211" t="str" cm="1">
        <f t="array" ref="AX20">IF($AA20="","",IF(ROUND((IFERROR(_xlfn.IFS(TRIM(SUBSTITUTE($AS20,CHAR(160),""))="Devis 1",IFERROR(VALUE(TRIM(SUBSTITUTE(AK20,CHAR(160),""))),0),TRIM(SUBSTITUTE($AS20,CHAR(160),""))="Devis 2",IFERROR(VALUE(TRIM(SUBSTITUTE(AN20,CHAR(160),""))),0),TRIM(SUBSTITUTE($AS20,CHAR(160),""))="Devis 3",IFERROR(VALUE(TRIM(SUBSTITUTE(AQ20,CHAR(160),""))),0)),0))*(IFERROR(VALUE(TRIM(SUBSTITUTE($AA20,CHAR(160),""))),0)),2)=0,IF(AW20&lt;&gt;"",0,""),ROUND((IFERROR(_xlfn.IFS(TRIM(SUBSTITUTE($AS20,CHAR(160),""))="Devis 1",IFERROR(VALUE(TRIM(SUBSTITUTE(AK20,CHAR(160),""))),0),TRIM(SUBSTITUTE($AS20,CHAR(160),""))="Devis 2",IFERROR(VALUE(TRIM(SUBSTITUTE(AN20,CHAR(160),""))),0),TRIM(SUBSTITUTE($AS20,CHAR(160),""))="Devis 3",IFERROR(VALUE(TRIM(SUBSTITUTE(AQ20,CHAR(160),""))),0)),0))*(IFERROR(VALUE(TRIM(SUBSTITUTE($AA20,CHAR(160),""))),0)),2)))</f>
        <v/>
      </c>
      <c r="AY20" s="211" t="str">
        <f t="shared" si="37"/>
        <v/>
      </c>
      <c r="AZ20" s="91"/>
      <c r="BA20" s="92" t="str" cm="1">
        <f t="array" ref="BA20">IF(OR(AY20="",AV20="",AW20="",AU20=""),"",
    _xlfn.IFS(
        (IFERROR(VALUE(TRIM(SUBSTITUTE(AY20,CHAR(160),""))),0)) &gt; (IFERROR(VALUE(TRIM(SUBSTITUTE(AV20,CHAR(160),""))),0)),
        "KO : Le montant retenu TTC est supérieur au montant raisonnable TTC. Merci de revoir la ligne de dépense ou plafonner son montant.",
        (IFERROR(VALUE(TRIM(SUBSTITUTE(AW20,CHAR(160),""))),0)) &gt; (IFERROR(VALUE(TRIM(SUBSTITUTE(AU20,CHAR(160),""))),0)),
        "Attention : Le montant retenu HT est supérieur au montant HT raisonnable. Merci de revoir la ligne de dépense, plafonner son montant, ou justifier la reventillation HT / TVA.",
        (IFERROR(VALUE(TRIM(SUBSTITUTE(AY20,CHAR(160),""))),0))=0,
        "",
        (IFERROR(VALUE(TRIM(SUBSTITUTE(AV20,CHAR(160),""))),0))=(IFERROR(VALUE(TRIM(SUBSTITUTE(AY20,CHAR(160),""))),0)),
        "OK",
        (IFERROR(VALUE(TRIM(SUBSTITUTE(AV20,CHAR(160),""))),0))&gt;(IFERROR(VALUE(TRIM(SUBSTITUTE(AY20,CHAR(160),""))),0)),
        " OK : Montant instruit inférieur au montant raisonnable.",
        TRUE,
        ""
    )
)</f>
        <v/>
      </c>
      <c r="BB20" s="92" t="str" cm="1">
        <f t="array" ref="BB20">IF(OR(AY20="",X20="",AW20="",V20="",AX20="",W20=""),"",_xlfn.IFS((IFERROR(VALUE(TRIM(SUBSTITUTE(AY20,CHAR(160),""))),0))&gt;(IFERROR(VALUE(TRIM(SUBSTITUTE(X20,CHAR(160),""))),0)),"KO : Le montant retenu TTC est supérieur au montant présenté TTC. Merci de revoir la ligne de dépense ou plafonner son montant.",(IFERROR(VALUE(TRIM(SUBSTITUTE(AW20,CHAR(160),""))),0))&gt;(IFERROR(VALUE(TRIM(SUBSTITUTE(V20,CHAR(160),""))),0)),"Attention : Le montant retenu HT est supérieur au montant HT présenté. Merci de revoir la ligne de dépense, plafonner son montant, ou justifier la reventillation HT / TVA.",(IFERROR(VALUE(TRIM(SUBSTITUTE(AX20,CHAR(160),""))),0))&gt;(IFERROR(VALUE(TRIM(SUBSTITUTE(W20,CHAR(160),""))),0)),"Attention : Le montant TVA retenu est supérieur au montant TVA présenté. Merci de revoir la ligne de dépense, plafonner son montant, ou justifier la reventillation HT / TVA.",(IFERROR(VALUE(TRIM(SUBSTITUTE(X20,CHAR(160),""))),0))=0,"",(IFERROR(VALUE(TRIM(SUBSTITUTE(AY20,CHAR(160),""))),0))=(IFERROR(VALUE(TRIM(SUBSTITUTE(X20,CHAR(160),""))),0)),"OK",AND((IFERROR(VALUE(TRIM(SUBSTITUTE(AY20,CHAR(160),""))),0))&lt;(IFERROR(VALUE(TRIM(SUBSTITUTE(X20,CHAR(160),""))),0)),((IFERROR(VALUE(TRIM(SUBSTITUTE(X20,CHAR(160),""))),0))-(IFERROR(VALUE(TRIM(SUBSTITUTE(AY20,CHAR(160),""))),0)))&lt;0.01),"OK",(IFERROR(VALUE(TRIM(SUBSTITUTE(AY20,CHAR(160),""))),0))&lt;(IFERROR(VALUE(TRIM(SUBSTITUTE(X20,CHAR(160),""))),0)),"Montant instruit inférieur au montant présenté.",TRUE,""))</f>
        <v/>
      </c>
      <c r="BC20" s="212" t="str">
        <f t="shared" si="4"/>
        <v/>
      </c>
      <c r="BD20" s="212" t="str">
        <f t="shared" si="5"/>
        <v/>
      </c>
      <c r="BE20" s="93" t="str">
        <f t="shared" si="6"/>
        <v/>
      </c>
    </row>
    <row r="21" spans="1:57" s="68" customFormat="1" ht="20.149999999999999" customHeight="1">
      <c r="A21" s="195">
        <v>13</v>
      </c>
      <c r="B21" s="2"/>
      <c r="C21" s="37"/>
      <c r="D21" s="2"/>
      <c r="E21" s="2"/>
      <c r="F21" s="89" t="str">
        <f>IF(B21&lt;&gt;"",IF('0-Présentation poste-typeaction'!$B$12&lt;&gt;"",'0-Présentation poste-typeaction'!$B$12,""),"")</f>
        <v/>
      </c>
      <c r="G21" s="2"/>
      <c r="H21" s="2"/>
      <c r="I21" s="12"/>
      <c r="J21" s="2"/>
      <c r="K21" s="36"/>
      <c r="L21" s="4"/>
      <c r="M21" s="3"/>
      <c r="N21" s="196" t="str">
        <f t="shared" si="29"/>
        <v/>
      </c>
      <c r="O21" s="5"/>
      <c r="P21" s="3"/>
      <c r="Q21" s="196" t="str">
        <f t="shared" si="30"/>
        <v/>
      </c>
      <c r="R21" s="6"/>
      <c r="S21" s="3"/>
      <c r="T21" s="197" t="str">
        <f t="shared" si="31"/>
        <v/>
      </c>
      <c r="U21" s="7"/>
      <c r="V21" s="213" t="str" cm="1">
        <f t="array" ref="V21">IF((_xlfn.IFS(TRIM(SUBSTITUTE(U21,CHAR(160),""))="Devis 1",IFERROR(VALUE(TRIM(SUBSTITUTE(L21,CHAR(160),""))),0),TRIM(SUBSTITUTE(U21,CHAR(160),""))="Devis 2",IFERROR(VALUE(TRIM(SUBSTITUTE(O21,CHAR(160),""))),0),TRIM(SUBSTITUTE(U21,CHAR(160),""))="Devis 3",IFERROR(VALUE(TRIM(SUBSTITUTE(R21,CHAR(160),""))),0),TRUE,0)*IFERROR(VALUE(TRIM(SUBSTITUTE(C21,CHAR(160),""))),0))=0,"",_xlfn.IFS(TRIM(SUBSTITUTE(U21,CHAR(160),""))="Devis 1",IFERROR(VALUE(TRIM(SUBSTITUTE(L21,CHAR(160),""))),0),TRIM(SUBSTITUTE(U21,CHAR(160),""))="Devis 2",IFERROR(VALUE(TRIM(SUBSTITUTE(O21,CHAR(160),""))),0),TRIM(SUBSTITUTE(U21,CHAR(160),""))="Devis 3",IFERROR(VALUE(TRIM(SUBSTITUTE(R21,CHAR(160),""))),0),TRUE,0)*IFERROR(VALUE(TRIM(SUBSTITUTE(C21,CHAR(160),""))),0))</f>
        <v/>
      </c>
      <c r="W21" s="214" t="str" cm="1">
        <f t="array" ref="W21">IF(ROUND((_xlfn.IFS(TRIM(SUBSTITUTE(U21,CHAR(160),""))="Devis 1",IFERROR(VALUE(TRIM(SUBSTITUTE(M21,CHAR(160),""))),0),TRIM(SUBSTITUTE(U21,CHAR(160),""))="Devis 2",IFERROR(VALUE(TRIM(SUBSTITUTE(P21,CHAR(160),""))),0),TRIM(SUBSTITUTE(U21,CHAR(160),""))="Devis 3",IFERROR(VALUE(TRIM(SUBSTITUTE(S21,CHAR(160),""))),0),TRUE,0)*IFERROR(VALUE(TRIM(SUBSTITUTE(C21,CHAR(160),""))),0)),2)=0,IF(V21&lt;&gt;"",0,""),ROUND((_xlfn.IFS(TRIM(SUBSTITUTE(U21,CHAR(160),""))="Devis 1",IFERROR(VALUE(TRIM(SUBSTITUTE(M21,CHAR(160),""))),0),TRIM(SUBSTITUTE(U21,CHAR(160),""))="Devis 2",IFERROR(VALUE(TRIM(SUBSTITUTE(P21,CHAR(160),""))),0),TRIM(SUBSTITUTE(U21,CHAR(160),""))="Devis 3",IFERROR(VALUE(TRIM(SUBSTITUTE(S21,CHAR(160),""))),0),TRUE,0)*IFERROR(VALUE(TRIM(SUBSTITUTE(C21,CHAR(160),""))),0)),2))</f>
        <v/>
      </c>
      <c r="X21" s="200" t="str">
        <f t="shared" si="38"/>
        <v/>
      </c>
      <c r="Y21" s="34"/>
      <c r="Z21" s="88" t="str">
        <f t="shared" si="0"/>
        <v/>
      </c>
      <c r="AA21" s="201" t="str">
        <f t="shared" si="0"/>
        <v/>
      </c>
      <c r="AB21" s="89" t="str">
        <f t="shared" si="0"/>
        <v/>
      </c>
      <c r="AC21" s="89" t="str">
        <f t="shared" si="0"/>
        <v/>
      </c>
      <c r="AD21" s="89" t="str">
        <f t="shared" si="0"/>
        <v/>
      </c>
      <c r="AE21" s="89" t="str">
        <f t="shared" si="0"/>
        <v/>
      </c>
      <c r="AF21" s="89" t="str">
        <f t="shared" si="0"/>
        <v/>
      </c>
      <c r="AG21" s="202" t="str">
        <f t="shared" si="0"/>
        <v/>
      </c>
      <c r="AH21" s="89" t="str">
        <f t="shared" si="0"/>
        <v/>
      </c>
      <c r="AI21" s="203" t="str">
        <f t="shared" si="0"/>
        <v/>
      </c>
      <c r="AJ21" s="204" t="str">
        <f t="shared" si="0"/>
        <v/>
      </c>
      <c r="AK21" s="90" t="str">
        <f t="shared" si="0"/>
        <v/>
      </c>
      <c r="AL21" s="196" t="str">
        <f t="shared" si="32"/>
        <v/>
      </c>
      <c r="AM21" s="205" t="str">
        <f t="shared" si="1"/>
        <v/>
      </c>
      <c r="AN21" s="90" t="str">
        <f t="shared" si="1"/>
        <v/>
      </c>
      <c r="AO21" s="196" t="str">
        <f t="shared" si="33"/>
        <v/>
      </c>
      <c r="AP21" s="206" t="str">
        <f t="shared" si="2"/>
        <v/>
      </c>
      <c r="AQ21" s="90" t="str">
        <f t="shared" si="2"/>
        <v/>
      </c>
      <c r="AR21" s="207" t="str">
        <f t="shared" si="34"/>
        <v/>
      </c>
      <c r="AS21" s="208" t="str">
        <f t="shared" si="3"/>
        <v/>
      </c>
      <c r="AT21" s="91"/>
      <c r="AU21" s="93" t="str">
        <f t="shared" si="35"/>
        <v/>
      </c>
      <c r="AV21" s="209" t="str">
        <f t="shared" si="36"/>
        <v/>
      </c>
      <c r="AW21" s="211" t="str" cm="1">
        <f t="array" ref="AW21">IF($AA21="","",IF((IFERROR(_xlfn.IFS($AS21="Devis 1",(IFERROR(VALUE(TRIM(SUBSTITUTE(AJ21,CHAR(160),""))),0)),$AS21="Devis 2",(IFERROR(VALUE(TRIM(SUBSTITUTE(AM21,CHAR(160),""))),0)),$AS21="Devis 3",(IFERROR(VALUE(TRIM(SUBSTITUTE(AP21,CHAR(160),""))),0))),0))*(IFERROR(VALUE(TRIM(SUBSTITUTE($AA21,CHAR(160),""))),0))=0,"",(IFERROR(_xlfn.IFS($AS21="Devis 1",(IFERROR(VALUE(TRIM(SUBSTITUTE(AJ21,CHAR(160),""))),0)),$AS21="Devis 2",(IFERROR(VALUE(TRIM(SUBSTITUTE(AM21,CHAR(160),""))),0)),$AS21="Devis 3",(IFERROR(VALUE(TRIM(SUBSTITUTE(AP21,CHAR(160),""))),0))),0))*(IFERROR(VALUE(TRIM(SUBSTITUTE($AA21,CHAR(160),""))),0))))</f>
        <v/>
      </c>
      <c r="AX21" s="211" t="str" cm="1">
        <f t="array" ref="AX21">IF($AA21="","",IF(ROUND((IFERROR(_xlfn.IFS(TRIM(SUBSTITUTE($AS21,CHAR(160),""))="Devis 1",IFERROR(VALUE(TRIM(SUBSTITUTE(AK21,CHAR(160),""))),0),TRIM(SUBSTITUTE($AS21,CHAR(160),""))="Devis 2",IFERROR(VALUE(TRIM(SUBSTITUTE(AN21,CHAR(160),""))),0),TRIM(SUBSTITUTE($AS21,CHAR(160),""))="Devis 3",IFERROR(VALUE(TRIM(SUBSTITUTE(AQ21,CHAR(160),""))),0)),0))*(IFERROR(VALUE(TRIM(SUBSTITUTE($AA21,CHAR(160),""))),0)),2)=0,IF(AW21&lt;&gt;"",0,""),ROUND((IFERROR(_xlfn.IFS(TRIM(SUBSTITUTE($AS21,CHAR(160),""))="Devis 1",IFERROR(VALUE(TRIM(SUBSTITUTE(AK21,CHAR(160),""))),0),TRIM(SUBSTITUTE($AS21,CHAR(160),""))="Devis 2",IFERROR(VALUE(TRIM(SUBSTITUTE(AN21,CHAR(160),""))),0),TRIM(SUBSTITUTE($AS21,CHAR(160),""))="Devis 3",IFERROR(VALUE(TRIM(SUBSTITUTE(AQ21,CHAR(160),""))),0)),0))*(IFERROR(VALUE(TRIM(SUBSTITUTE($AA21,CHAR(160),""))),0)),2)))</f>
        <v/>
      </c>
      <c r="AY21" s="211" t="str">
        <f t="shared" si="37"/>
        <v/>
      </c>
      <c r="AZ21" s="91"/>
      <c r="BA21" s="92" t="str" cm="1">
        <f t="array" ref="BA21">IF(OR(AY21="",AV21="",AW21="",AU21=""),"",
    _xlfn.IFS(
        (IFERROR(VALUE(TRIM(SUBSTITUTE(AY21,CHAR(160),""))),0)) &gt; (IFERROR(VALUE(TRIM(SUBSTITUTE(AV21,CHAR(160),""))),0)),
        "KO : Le montant retenu TTC est supérieur au montant raisonnable TTC. Merci de revoir la ligne de dépense ou plafonner son montant.",
        (IFERROR(VALUE(TRIM(SUBSTITUTE(AW21,CHAR(160),""))),0)) &gt; (IFERROR(VALUE(TRIM(SUBSTITUTE(AU21,CHAR(160),""))),0)),
        "Attention : Le montant retenu HT est supérieur au montant HT raisonnable. Merci de revoir la ligne de dépense, plafonner son montant, ou justifier la reventillation HT / TVA.",
        (IFERROR(VALUE(TRIM(SUBSTITUTE(AY21,CHAR(160),""))),0))=0,
        "",
        (IFERROR(VALUE(TRIM(SUBSTITUTE(AV21,CHAR(160),""))),0))=(IFERROR(VALUE(TRIM(SUBSTITUTE(AY21,CHAR(160),""))),0)),
        "OK",
        (IFERROR(VALUE(TRIM(SUBSTITUTE(AV21,CHAR(160),""))),0))&gt;(IFERROR(VALUE(TRIM(SUBSTITUTE(AY21,CHAR(160),""))),0)),
        " OK : Montant instruit inférieur au montant raisonnable.",
        TRUE,
        ""
    )
)</f>
        <v/>
      </c>
      <c r="BB21" s="92" t="str" cm="1">
        <f t="array" ref="BB21">IF(OR(AY21="",X21="",AW21="",V21="",AX21="",W21=""),"",_xlfn.IFS((IFERROR(VALUE(TRIM(SUBSTITUTE(AY21,CHAR(160),""))),0))&gt;(IFERROR(VALUE(TRIM(SUBSTITUTE(X21,CHAR(160),""))),0)),"KO : Le montant retenu TTC est supérieur au montant présenté TTC. Merci de revoir la ligne de dépense ou plafonner son montant.",(IFERROR(VALUE(TRIM(SUBSTITUTE(AW21,CHAR(160),""))),0))&gt;(IFERROR(VALUE(TRIM(SUBSTITUTE(V21,CHAR(160),""))),0)),"Attention : Le montant retenu HT est supérieur au montant HT présenté. Merci de revoir la ligne de dépense, plafonner son montant, ou justifier la reventillation HT / TVA.",(IFERROR(VALUE(TRIM(SUBSTITUTE(AX21,CHAR(160),""))),0))&gt;(IFERROR(VALUE(TRIM(SUBSTITUTE(W21,CHAR(160),""))),0)),"Attention : Le montant TVA retenu est supérieur au montant TVA présenté. Merci de revoir la ligne de dépense, plafonner son montant, ou justifier la reventillation HT / TVA.",(IFERROR(VALUE(TRIM(SUBSTITUTE(X21,CHAR(160),""))),0))=0,"",(IFERROR(VALUE(TRIM(SUBSTITUTE(AY21,CHAR(160),""))),0))=(IFERROR(VALUE(TRIM(SUBSTITUTE(X21,CHAR(160),""))),0)),"OK",AND((IFERROR(VALUE(TRIM(SUBSTITUTE(AY21,CHAR(160),""))),0))&lt;(IFERROR(VALUE(TRIM(SUBSTITUTE(X21,CHAR(160),""))),0)),((IFERROR(VALUE(TRIM(SUBSTITUTE(X21,CHAR(160),""))),0))-(IFERROR(VALUE(TRIM(SUBSTITUTE(AY21,CHAR(160),""))),0)))&lt;0.01),"OK",(IFERROR(VALUE(TRIM(SUBSTITUTE(AY21,CHAR(160),""))),0))&lt;(IFERROR(VALUE(TRIM(SUBSTITUTE(X21,CHAR(160),""))),0)),"Montant instruit inférieur au montant présenté.",TRUE,""))</f>
        <v/>
      </c>
      <c r="BC21" s="212" t="str">
        <f t="shared" si="4"/>
        <v/>
      </c>
      <c r="BD21" s="212" t="str">
        <f t="shared" si="5"/>
        <v/>
      </c>
      <c r="BE21" s="93" t="str">
        <f t="shared" si="6"/>
        <v/>
      </c>
    </row>
    <row r="22" spans="1:57" s="68" customFormat="1" ht="20.149999999999999" customHeight="1">
      <c r="A22" s="195">
        <v>14</v>
      </c>
      <c r="B22" s="2"/>
      <c r="C22" s="37"/>
      <c r="D22" s="2"/>
      <c r="E22" s="2"/>
      <c r="F22" s="89" t="str">
        <f>IF(B22&lt;&gt;"",IF('0-Présentation poste-typeaction'!$B$12&lt;&gt;"",'0-Présentation poste-typeaction'!$B$12,""),"")</f>
        <v/>
      </c>
      <c r="G22" s="2"/>
      <c r="H22" s="2"/>
      <c r="I22" s="12"/>
      <c r="J22" s="2"/>
      <c r="K22" s="36"/>
      <c r="L22" s="4"/>
      <c r="M22" s="3"/>
      <c r="N22" s="196" t="str">
        <f t="shared" si="29"/>
        <v/>
      </c>
      <c r="O22" s="5"/>
      <c r="P22" s="3"/>
      <c r="Q22" s="196" t="str">
        <f t="shared" si="30"/>
        <v/>
      </c>
      <c r="R22" s="6"/>
      <c r="S22" s="3"/>
      <c r="T22" s="197" t="str">
        <f t="shared" si="31"/>
        <v/>
      </c>
      <c r="U22" s="7"/>
      <c r="V22" s="213" t="str" cm="1">
        <f t="array" ref="V22">IF((_xlfn.IFS(TRIM(SUBSTITUTE(U22,CHAR(160),""))="Devis 1",IFERROR(VALUE(TRIM(SUBSTITUTE(L22,CHAR(160),""))),0),TRIM(SUBSTITUTE(U22,CHAR(160),""))="Devis 2",IFERROR(VALUE(TRIM(SUBSTITUTE(O22,CHAR(160),""))),0),TRIM(SUBSTITUTE(U22,CHAR(160),""))="Devis 3",IFERROR(VALUE(TRIM(SUBSTITUTE(R22,CHAR(160),""))),0),TRUE,0)*IFERROR(VALUE(TRIM(SUBSTITUTE(C22,CHAR(160),""))),0))=0,"",_xlfn.IFS(TRIM(SUBSTITUTE(U22,CHAR(160),""))="Devis 1",IFERROR(VALUE(TRIM(SUBSTITUTE(L22,CHAR(160),""))),0),TRIM(SUBSTITUTE(U22,CHAR(160),""))="Devis 2",IFERROR(VALUE(TRIM(SUBSTITUTE(O22,CHAR(160),""))),0),TRIM(SUBSTITUTE(U22,CHAR(160),""))="Devis 3",IFERROR(VALUE(TRIM(SUBSTITUTE(R22,CHAR(160),""))),0),TRUE,0)*IFERROR(VALUE(TRIM(SUBSTITUTE(C22,CHAR(160),""))),0))</f>
        <v/>
      </c>
      <c r="W22" s="214" t="str" cm="1">
        <f t="array" ref="W22">IF(ROUND((_xlfn.IFS(TRIM(SUBSTITUTE(U22,CHAR(160),""))="Devis 1",IFERROR(VALUE(TRIM(SUBSTITUTE(M22,CHAR(160),""))),0),TRIM(SUBSTITUTE(U22,CHAR(160),""))="Devis 2",IFERROR(VALUE(TRIM(SUBSTITUTE(P22,CHAR(160),""))),0),TRIM(SUBSTITUTE(U22,CHAR(160),""))="Devis 3",IFERROR(VALUE(TRIM(SUBSTITUTE(S22,CHAR(160),""))),0),TRUE,0)*IFERROR(VALUE(TRIM(SUBSTITUTE(C22,CHAR(160),""))),0)),2)=0,IF(V22&lt;&gt;"",0,""),ROUND((_xlfn.IFS(TRIM(SUBSTITUTE(U22,CHAR(160),""))="Devis 1",IFERROR(VALUE(TRIM(SUBSTITUTE(M22,CHAR(160),""))),0),TRIM(SUBSTITUTE(U22,CHAR(160),""))="Devis 2",IFERROR(VALUE(TRIM(SUBSTITUTE(P22,CHAR(160),""))),0),TRIM(SUBSTITUTE(U22,CHAR(160),""))="Devis 3",IFERROR(VALUE(TRIM(SUBSTITUTE(S22,CHAR(160),""))),0),TRUE,0)*IFERROR(VALUE(TRIM(SUBSTITUTE(C22,CHAR(160),""))),0)),2))</f>
        <v/>
      </c>
      <c r="X22" s="200" t="str">
        <f t="shared" si="38"/>
        <v/>
      </c>
      <c r="Y22" s="34"/>
      <c r="Z22" s="88" t="str">
        <f t="shared" si="0"/>
        <v/>
      </c>
      <c r="AA22" s="201" t="str">
        <f t="shared" si="0"/>
        <v/>
      </c>
      <c r="AB22" s="89" t="str">
        <f t="shared" si="0"/>
        <v/>
      </c>
      <c r="AC22" s="89" t="str">
        <f t="shared" si="0"/>
        <v/>
      </c>
      <c r="AD22" s="89" t="str">
        <f t="shared" si="0"/>
        <v/>
      </c>
      <c r="AE22" s="89" t="str">
        <f t="shared" si="0"/>
        <v/>
      </c>
      <c r="AF22" s="89" t="str">
        <f t="shared" si="0"/>
        <v/>
      </c>
      <c r="AG22" s="202" t="str">
        <f t="shared" si="0"/>
        <v/>
      </c>
      <c r="AH22" s="89" t="str">
        <f t="shared" si="0"/>
        <v/>
      </c>
      <c r="AI22" s="203" t="str">
        <f t="shared" si="0"/>
        <v/>
      </c>
      <c r="AJ22" s="204" t="str">
        <f t="shared" si="0"/>
        <v/>
      </c>
      <c r="AK22" s="90" t="str">
        <f t="shared" si="0"/>
        <v/>
      </c>
      <c r="AL22" s="196" t="str">
        <f t="shared" si="32"/>
        <v/>
      </c>
      <c r="AM22" s="205" t="str">
        <f t="shared" si="1"/>
        <v/>
      </c>
      <c r="AN22" s="90" t="str">
        <f t="shared" si="1"/>
        <v/>
      </c>
      <c r="AO22" s="196" t="str">
        <f t="shared" si="33"/>
        <v/>
      </c>
      <c r="AP22" s="206" t="str">
        <f t="shared" si="2"/>
        <v/>
      </c>
      <c r="AQ22" s="90" t="str">
        <f t="shared" si="2"/>
        <v/>
      </c>
      <c r="AR22" s="207" t="str">
        <f t="shared" si="34"/>
        <v/>
      </c>
      <c r="AS22" s="208" t="str">
        <f t="shared" si="3"/>
        <v/>
      </c>
      <c r="AT22" s="91"/>
      <c r="AU22" s="93" t="str">
        <f t="shared" si="35"/>
        <v/>
      </c>
      <c r="AV22" s="209" t="str">
        <f t="shared" si="36"/>
        <v/>
      </c>
      <c r="AW22" s="211" t="str" cm="1">
        <f t="array" ref="AW22">IF($AA22="","",IF((IFERROR(_xlfn.IFS($AS22="Devis 1",(IFERROR(VALUE(TRIM(SUBSTITUTE(AJ22,CHAR(160),""))),0)),$AS22="Devis 2",(IFERROR(VALUE(TRIM(SUBSTITUTE(AM22,CHAR(160),""))),0)),$AS22="Devis 3",(IFERROR(VALUE(TRIM(SUBSTITUTE(AP22,CHAR(160),""))),0))),0))*(IFERROR(VALUE(TRIM(SUBSTITUTE($AA22,CHAR(160),""))),0))=0,"",(IFERROR(_xlfn.IFS($AS22="Devis 1",(IFERROR(VALUE(TRIM(SUBSTITUTE(AJ22,CHAR(160),""))),0)),$AS22="Devis 2",(IFERROR(VALUE(TRIM(SUBSTITUTE(AM22,CHAR(160),""))),0)),$AS22="Devis 3",(IFERROR(VALUE(TRIM(SUBSTITUTE(AP22,CHAR(160),""))),0))),0))*(IFERROR(VALUE(TRIM(SUBSTITUTE($AA22,CHAR(160),""))),0))))</f>
        <v/>
      </c>
      <c r="AX22" s="211" t="str" cm="1">
        <f t="array" ref="AX22">IF($AA22="","",IF(ROUND((IFERROR(_xlfn.IFS(TRIM(SUBSTITUTE($AS22,CHAR(160),""))="Devis 1",IFERROR(VALUE(TRIM(SUBSTITUTE(AK22,CHAR(160),""))),0),TRIM(SUBSTITUTE($AS22,CHAR(160),""))="Devis 2",IFERROR(VALUE(TRIM(SUBSTITUTE(AN22,CHAR(160),""))),0),TRIM(SUBSTITUTE($AS22,CHAR(160),""))="Devis 3",IFERROR(VALUE(TRIM(SUBSTITUTE(AQ22,CHAR(160),""))),0)),0))*(IFERROR(VALUE(TRIM(SUBSTITUTE($AA22,CHAR(160),""))),0)),2)=0,IF(AW22&lt;&gt;"",0,""),ROUND((IFERROR(_xlfn.IFS(TRIM(SUBSTITUTE($AS22,CHAR(160),""))="Devis 1",IFERROR(VALUE(TRIM(SUBSTITUTE(AK22,CHAR(160),""))),0),TRIM(SUBSTITUTE($AS22,CHAR(160),""))="Devis 2",IFERROR(VALUE(TRIM(SUBSTITUTE(AN22,CHAR(160),""))),0),TRIM(SUBSTITUTE($AS22,CHAR(160),""))="Devis 3",IFERROR(VALUE(TRIM(SUBSTITUTE(AQ22,CHAR(160),""))),0)),0))*(IFERROR(VALUE(TRIM(SUBSTITUTE($AA22,CHAR(160),""))),0)),2)))</f>
        <v/>
      </c>
      <c r="AY22" s="211" t="str">
        <f t="shared" si="37"/>
        <v/>
      </c>
      <c r="AZ22" s="91"/>
      <c r="BA22" s="92" t="str" cm="1">
        <f t="array" ref="BA22">IF(OR(AY22="",AV22="",AW22="",AU22=""),"",
    _xlfn.IFS(
        (IFERROR(VALUE(TRIM(SUBSTITUTE(AY22,CHAR(160),""))),0)) &gt; (IFERROR(VALUE(TRIM(SUBSTITUTE(AV22,CHAR(160),""))),0)),
        "KO : Le montant retenu TTC est supérieur au montant raisonnable TTC. Merci de revoir la ligne de dépense ou plafonner son montant.",
        (IFERROR(VALUE(TRIM(SUBSTITUTE(AW22,CHAR(160),""))),0)) &gt; (IFERROR(VALUE(TRIM(SUBSTITUTE(AU22,CHAR(160),""))),0)),
        "Attention : Le montant retenu HT est supérieur au montant HT raisonnable. Merci de revoir la ligne de dépense, plafonner son montant, ou justifier la reventillation HT / TVA.",
        (IFERROR(VALUE(TRIM(SUBSTITUTE(AY22,CHAR(160),""))),0))=0,
        "",
        (IFERROR(VALUE(TRIM(SUBSTITUTE(AV22,CHAR(160),""))),0))=(IFERROR(VALUE(TRIM(SUBSTITUTE(AY22,CHAR(160),""))),0)),
        "OK",
        (IFERROR(VALUE(TRIM(SUBSTITUTE(AV22,CHAR(160),""))),0))&gt;(IFERROR(VALUE(TRIM(SUBSTITUTE(AY22,CHAR(160),""))),0)),
        " OK : Montant instruit inférieur au montant raisonnable.",
        TRUE,
        ""
    )
)</f>
        <v/>
      </c>
      <c r="BB22" s="92" t="str" cm="1">
        <f t="array" ref="BB22">IF(OR(AY22="",X22="",AW22="",V22="",AX22="",W22=""),"",_xlfn.IFS((IFERROR(VALUE(TRIM(SUBSTITUTE(AY22,CHAR(160),""))),0))&gt;(IFERROR(VALUE(TRIM(SUBSTITUTE(X22,CHAR(160),""))),0)),"KO : Le montant retenu TTC est supérieur au montant présenté TTC. Merci de revoir la ligne de dépense ou plafonner son montant.",(IFERROR(VALUE(TRIM(SUBSTITUTE(AW22,CHAR(160),""))),0))&gt;(IFERROR(VALUE(TRIM(SUBSTITUTE(V22,CHAR(160),""))),0)),"Attention : Le montant retenu HT est supérieur au montant HT présenté. Merci de revoir la ligne de dépense, plafonner son montant, ou justifier la reventillation HT / TVA.",(IFERROR(VALUE(TRIM(SUBSTITUTE(AX22,CHAR(160),""))),0))&gt;(IFERROR(VALUE(TRIM(SUBSTITUTE(W22,CHAR(160),""))),0)),"Attention : Le montant TVA retenu est supérieur au montant TVA présenté. Merci de revoir la ligne de dépense, plafonner son montant, ou justifier la reventillation HT / TVA.",(IFERROR(VALUE(TRIM(SUBSTITUTE(X22,CHAR(160),""))),0))=0,"",(IFERROR(VALUE(TRIM(SUBSTITUTE(AY22,CHAR(160),""))),0))=(IFERROR(VALUE(TRIM(SUBSTITUTE(X22,CHAR(160),""))),0)),"OK",AND((IFERROR(VALUE(TRIM(SUBSTITUTE(AY22,CHAR(160),""))),0))&lt;(IFERROR(VALUE(TRIM(SUBSTITUTE(X22,CHAR(160),""))),0)),((IFERROR(VALUE(TRIM(SUBSTITUTE(X22,CHAR(160),""))),0))-(IFERROR(VALUE(TRIM(SUBSTITUTE(AY22,CHAR(160),""))),0)))&lt;0.01),"OK",(IFERROR(VALUE(TRIM(SUBSTITUTE(AY22,CHAR(160),""))),0))&lt;(IFERROR(VALUE(TRIM(SUBSTITUTE(X22,CHAR(160),""))),0)),"Montant instruit inférieur au montant présenté.",TRUE,""))</f>
        <v/>
      </c>
      <c r="BC22" s="212" t="str">
        <f t="shared" si="4"/>
        <v/>
      </c>
      <c r="BD22" s="212" t="str">
        <f t="shared" si="5"/>
        <v/>
      </c>
      <c r="BE22" s="93" t="str">
        <f t="shared" si="6"/>
        <v/>
      </c>
    </row>
    <row r="23" spans="1:57" s="68" customFormat="1" ht="20.149999999999999" customHeight="1">
      <c r="A23" s="195">
        <v>15</v>
      </c>
      <c r="B23" s="2"/>
      <c r="C23" s="37"/>
      <c r="D23" s="2"/>
      <c r="E23" s="2"/>
      <c r="F23" s="89" t="str">
        <f>IF(B23&lt;&gt;"",IF('0-Présentation poste-typeaction'!$B$12&lt;&gt;"",'0-Présentation poste-typeaction'!$B$12,""),"")</f>
        <v/>
      </c>
      <c r="G23" s="2"/>
      <c r="H23" s="2"/>
      <c r="I23" s="12"/>
      <c r="J23" s="2"/>
      <c r="K23" s="36"/>
      <c r="L23" s="4"/>
      <c r="M23" s="3"/>
      <c r="N23" s="196" t="str">
        <f t="shared" si="29"/>
        <v/>
      </c>
      <c r="O23" s="5"/>
      <c r="P23" s="3"/>
      <c r="Q23" s="196" t="str">
        <f t="shared" si="30"/>
        <v/>
      </c>
      <c r="R23" s="6"/>
      <c r="S23" s="3"/>
      <c r="T23" s="197" t="str">
        <f t="shared" si="31"/>
        <v/>
      </c>
      <c r="U23" s="7"/>
      <c r="V23" s="213" t="str" cm="1">
        <f t="array" ref="V23">IF((_xlfn.IFS(TRIM(SUBSTITUTE(U23,CHAR(160),""))="Devis 1",IFERROR(VALUE(TRIM(SUBSTITUTE(L23,CHAR(160),""))),0),TRIM(SUBSTITUTE(U23,CHAR(160),""))="Devis 2",IFERROR(VALUE(TRIM(SUBSTITUTE(O23,CHAR(160),""))),0),TRIM(SUBSTITUTE(U23,CHAR(160),""))="Devis 3",IFERROR(VALUE(TRIM(SUBSTITUTE(R23,CHAR(160),""))),0),TRUE,0)*IFERROR(VALUE(TRIM(SUBSTITUTE(C23,CHAR(160),""))),0))=0,"",_xlfn.IFS(TRIM(SUBSTITUTE(U23,CHAR(160),""))="Devis 1",IFERROR(VALUE(TRIM(SUBSTITUTE(L23,CHAR(160),""))),0),TRIM(SUBSTITUTE(U23,CHAR(160),""))="Devis 2",IFERROR(VALUE(TRIM(SUBSTITUTE(O23,CHAR(160),""))),0),TRIM(SUBSTITUTE(U23,CHAR(160),""))="Devis 3",IFERROR(VALUE(TRIM(SUBSTITUTE(R23,CHAR(160),""))),0),TRUE,0)*IFERROR(VALUE(TRIM(SUBSTITUTE(C23,CHAR(160),""))),0))</f>
        <v/>
      </c>
      <c r="W23" s="214" t="str" cm="1">
        <f t="array" ref="W23">IF(ROUND((_xlfn.IFS(TRIM(SUBSTITUTE(U23,CHAR(160),""))="Devis 1",IFERROR(VALUE(TRIM(SUBSTITUTE(M23,CHAR(160),""))),0),TRIM(SUBSTITUTE(U23,CHAR(160),""))="Devis 2",IFERROR(VALUE(TRIM(SUBSTITUTE(P23,CHAR(160),""))),0),TRIM(SUBSTITUTE(U23,CHAR(160),""))="Devis 3",IFERROR(VALUE(TRIM(SUBSTITUTE(S23,CHAR(160),""))),0),TRUE,0)*IFERROR(VALUE(TRIM(SUBSTITUTE(C23,CHAR(160),""))),0)),2)=0,IF(V23&lt;&gt;"",0,""),ROUND((_xlfn.IFS(TRIM(SUBSTITUTE(U23,CHAR(160),""))="Devis 1",IFERROR(VALUE(TRIM(SUBSTITUTE(M23,CHAR(160),""))),0),TRIM(SUBSTITUTE(U23,CHAR(160),""))="Devis 2",IFERROR(VALUE(TRIM(SUBSTITUTE(P23,CHAR(160),""))),0),TRIM(SUBSTITUTE(U23,CHAR(160),""))="Devis 3",IFERROR(VALUE(TRIM(SUBSTITUTE(S23,CHAR(160),""))),0),TRUE,0)*IFERROR(VALUE(TRIM(SUBSTITUTE(C23,CHAR(160),""))),0)),2))</f>
        <v/>
      </c>
      <c r="X23" s="200" t="str">
        <f t="shared" si="38"/>
        <v/>
      </c>
      <c r="Y23" s="34"/>
      <c r="Z23" s="88" t="str">
        <f t="shared" si="0"/>
        <v/>
      </c>
      <c r="AA23" s="201" t="str">
        <f t="shared" si="0"/>
        <v/>
      </c>
      <c r="AB23" s="89" t="str">
        <f t="shared" si="0"/>
        <v/>
      </c>
      <c r="AC23" s="89" t="str">
        <f t="shared" si="0"/>
        <v/>
      </c>
      <c r="AD23" s="89" t="str">
        <f t="shared" si="0"/>
        <v/>
      </c>
      <c r="AE23" s="89" t="str">
        <f t="shared" si="0"/>
        <v/>
      </c>
      <c r="AF23" s="89" t="str">
        <f t="shared" si="0"/>
        <v/>
      </c>
      <c r="AG23" s="202" t="str">
        <f t="shared" si="0"/>
        <v/>
      </c>
      <c r="AH23" s="89" t="str">
        <f t="shared" si="0"/>
        <v/>
      </c>
      <c r="AI23" s="203" t="str">
        <f t="shared" si="0"/>
        <v/>
      </c>
      <c r="AJ23" s="204" t="str">
        <f t="shared" si="0"/>
        <v/>
      </c>
      <c r="AK23" s="90" t="str">
        <f t="shared" si="0"/>
        <v/>
      </c>
      <c r="AL23" s="196" t="str">
        <f t="shared" si="32"/>
        <v/>
      </c>
      <c r="AM23" s="205" t="str">
        <f t="shared" si="1"/>
        <v/>
      </c>
      <c r="AN23" s="90" t="str">
        <f t="shared" si="1"/>
        <v/>
      </c>
      <c r="AO23" s="196" t="str">
        <f t="shared" si="33"/>
        <v/>
      </c>
      <c r="AP23" s="206" t="str">
        <f t="shared" si="2"/>
        <v/>
      </c>
      <c r="AQ23" s="90" t="str">
        <f t="shared" si="2"/>
        <v/>
      </c>
      <c r="AR23" s="207" t="str">
        <f t="shared" si="34"/>
        <v/>
      </c>
      <c r="AS23" s="208" t="str">
        <f t="shared" si="3"/>
        <v/>
      </c>
      <c r="AT23" s="91"/>
      <c r="AU23" s="93" t="str">
        <f t="shared" si="35"/>
        <v/>
      </c>
      <c r="AV23" s="209" t="str">
        <f t="shared" si="36"/>
        <v/>
      </c>
      <c r="AW23" s="211" t="str" cm="1">
        <f t="array" ref="AW23">IF($AA23="","",IF((IFERROR(_xlfn.IFS($AS23="Devis 1",(IFERROR(VALUE(TRIM(SUBSTITUTE(AJ23,CHAR(160),""))),0)),$AS23="Devis 2",(IFERROR(VALUE(TRIM(SUBSTITUTE(AM23,CHAR(160),""))),0)),$AS23="Devis 3",(IFERROR(VALUE(TRIM(SUBSTITUTE(AP23,CHAR(160),""))),0))),0))*(IFERROR(VALUE(TRIM(SUBSTITUTE($AA23,CHAR(160),""))),0))=0,"",(IFERROR(_xlfn.IFS($AS23="Devis 1",(IFERROR(VALUE(TRIM(SUBSTITUTE(AJ23,CHAR(160),""))),0)),$AS23="Devis 2",(IFERROR(VALUE(TRIM(SUBSTITUTE(AM23,CHAR(160),""))),0)),$AS23="Devis 3",(IFERROR(VALUE(TRIM(SUBSTITUTE(AP23,CHAR(160),""))),0))),0))*(IFERROR(VALUE(TRIM(SUBSTITUTE($AA23,CHAR(160),""))),0))))</f>
        <v/>
      </c>
      <c r="AX23" s="211" t="str" cm="1">
        <f t="array" ref="AX23">IF($AA23="","",IF(ROUND((IFERROR(_xlfn.IFS(TRIM(SUBSTITUTE($AS23,CHAR(160),""))="Devis 1",IFERROR(VALUE(TRIM(SUBSTITUTE(AK23,CHAR(160),""))),0),TRIM(SUBSTITUTE($AS23,CHAR(160),""))="Devis 2",IFERROR(VALUE(TRIM(SUBSTITUTE(AN23,CHAR(160),""))),0),TRIM(SUBSTITUTE($AS23,CHAR(160),""))="Devis 3",IFERROR(VALUE(TRIM(SUBSTITUTE(AQ23,CHAR(160),""))),0)),0))*(IFERROR(VALUE(TRIM(SUBSTITUTE($AA23,CHAR(160),""))),0)),2)=0,IF(AW23&lt;&gt;"",0,""),ROUND((IFERROR(_xlfn.IFS(TRIM(SUBSTITUTE($AS23,CHAR(160),""))="Devis 1",IFERROR(VALUE(TRIM(SUBSTITUTE(AK23,CHAR(160),""))),0),TRIM(SUBSTITUTE($AS23,CHAR(160),""))="Devis 2",IFERROR(VALUE(TRIM(SUBSTITUTE(AN23,CHAR(160),""))),0),TRIM(SUBSTITUTE($AS23,CHAR(160),""))="Devis 3",IFERROR(VALUE(TRIM(SUBSTITUTE(AQ23,CHAR(160),""))),0)),0))*(IFERROR(VALUE(TRIM(SUBSTITUTE($AA23,CHAR(160),""))),0)),2)))</f>
        <v/>
      </c>
      <c r="AY23" s="211" t="str">
        <f t="shared" si="37"/>
        <v/>
      </c>
      <c r="AZ23" s="91"/>
      <c r="BA23" s="92" t="str" cm="1">
        <f t="array" ref="BA23">IF(OR(AY23="",AV23="",AW23="",AU23=""),"",
    _xlfn.IFS(
        (IFERROR(VALUE(TRIM(SUBSTITUTE(AY23,CHAR(160),""))),0)) &gt; (IFERROR(VALUE(TRIM(SUBSTITUTE(AV23,CHAR(160),""))),0)),
        "KO : Le montant retenu TTC est supérieur au montant raisonnable TTC. Merci de revoir la ligne de dépense ou plafonner son montant.",
        (IFERROR(VALUE(TRIM(SUBSTITUTE(AW23,CHAR(160),""))),0)) &gt; (IFERROR(VALUE(TRIM(SUBSTITUTE(AU23,CHAR(160),""))),0)),
        "Attention : Le montant retenu HT est supérieur au montant HT raisonnable. Merci de revoir la ligne de dépense, plafonner son montant, ou justifier la reventillation HT / TVA.",
        (IFERROR(VALUE(TRIM(SUBSTITUTE(AY23,CHAR(160),""))),0))=0,
        "",
        (IFERROR(VALUE(TRIM(SUBSTITUTE(AV23,CHAR(160),""))),0))=(IFERROR(VALUE(TRIM(SUBSTITUTE(AY23,CHAR(160),""))),0)),
        "OK",
        (IFERROR(VALUE(TRIM(SUBSTITUTE(AV23,CHAR(160),""))),0))&gt;(IFERROR(VALUE(TRIM(SUBSTITUTE(AY23,CHAR(160),""))),0)),
        " OK : Montant instruit inférieur au montant raisonnable.",
        TRUE,
        ""
    )
)</f>
        <v/>
      </c>
      <c r="BB23" s="92" t="str" cm="1">
        <f t="array" ref="BB23">IF(OR(AY23="",X23="",AW23="",V23="",AX23="",W23=""),"",_xlfn.IFS((IFERROR(VALUE(TRIM(SUBSTITUTE(AY23,CHAR(160),""))),0))&gt;(IFERROR(VALUE(TRIM(SUBSTITUTE(X23,CHAR(160),""))),0)),"KO : Le montant retenu TTC est supérieur au montant présenté TTC. Merci de revoir la ligne de dépense ou plafonner son montant.",(IFERROR(VALUE(TRIM(SUBSTITUTE(AW23,CHAR(160),""))),0))&gt;(IFERROR(VALUE(TRIM(SUBSTITUTE(V23,CHAR(160),""))),0)),"Attention : Le montant retenu HT est supérieur au montant HT présenté. Merci de revoir la ligne de dépense, plafonner son montant, ou justifier la reventillation HT / TVA.",(IFERROR(VALUE(TRIM(SUBSTITUTE(AX23,CHAR(160),""))),0))&gt;(IFERROR(VALUE(TRIM(SUBSTITUTE(W23,CHAR(160),""))),0)),"Attention : Le montant TVA retenu est supérieur au montant TVA présenté. Merci de revoir la ligne de dépense, plafonner son montant, ou justifier la reventillation HT / TVA.",(IFERROR(VALUE(TRIM(SUBSTITUTE(X23,CHAR(160),""))),0))=0,"",(IFERROR(VALUE(TRIM(SUBSTITUTE(AY23,CHAR(160),""))),0))=(IFERROR(VALUE(TRIM(SUBSTITUTE(X23,CHAR(160),""))),0)),"OK",AND((IFERROR(VALUE(TRIM(SUBSTITUTE(AY23,CHAR(160),""))),0))&lt;(IFERROR(VALUE(TRIM(SUBSTITUTE(X23,CHAR(160),""))),0)),((IFERROR(VALUE(TRIM(SUBSTITUTE(X23,CHAR(160),""))),0))-(IFERROR(VALUE(TRIM(SUBSTITUTE(AY23,CHAR(160),""))),0)))&lt;0.01),"OK",(IFERROR(VALUE(TRIM(SUBSTITUTE(AY23,CHAR(160),""))),0))&lt;(IFERROR(VALUE(TRIM(SUBSTITUTE(X23,CHAR(160),""))),0)),"Montant instruit inférieur au montant présenté.",TRUE,""))</f>
        <v/>
      </c>
      <c r="BC23" s="212" t="str">
        <f t="shared" si="4"/>
        <v/>
      </c>
      <c r="BD23" s="212" t="str">
        <f t="shared" si="5"/>
        <v/>
      </c>
      <c r="BE23" s="93" t="str">
        <f t="shared" si="6"/>
        <v/>
      </c>
    </row>
    <row r="24" spans="1:57" s="68" customFormat="1" ht="20.149999999999999" customHeight="1">
      <c r="A24" s="195">
        <v>16</v>
      </c>
      <c r="B24" s="2"/>
      <c r="C24" s="37"/>
      <c r="D24" s="2"/>
      <c r="E24" s="2"/>
      <c r="F24" s="89" t="str">
        <f>IF(B24&lt;&gt;"",IF('0-Présentation poste-typeaction'!$B$12&lt;&gt;"",'0-Présentation poste-typeaction'!$B$12,""),"")</f>
        <v/>
      </c>
      <c r="G24" s="2"/>
      <c r="H24" s="2"/>
      <c r="I24" s="12"/>
      <c r="J24" s="2"/>
      <c r="K24" s="36"/>
      <c r="L24" s="4"/>
      <c r="M24" s="3"/>
      <c r="N24" s="196" t="str">
        <f t="shared" si="29"/>
        <v/>
      </c>
      <c r="O24" s="5"/>
      <c r="P24" s="3"/>
      <c r="Q24" s="196" t="str">
        <f t="shared" si="30"/>
        <v/>
      </c>
      <c r="R24" s="6"/>
      <c r="S24" s="3"/>
      <c r="T24" s="197" t="str">
        <f t="shared" si="31"/>
        <v/>
      </c>
      <c r="U24" s="7"/>
      <c r="V24" s="213" t="str" cm="1">
        <f t="array" ref="V24">IF((_xlfn.IFS(TRIM(SUBSTITUTE(U24,CHAR(160),""))="Devis 1",IFERROR(VALUE(TRIM(SUBSTITUTE(L24,CHAR(160),""))),0),TRIM(SUBSTITUTE(U24,CHAR(160),""))="Devis 2",IFERROR(VALUE(TRIM(SUBSTITUTE(O24,CHAR(160),""))),0),TRIM(SUBSTITUTE(U24,CHAR(160),""))="Devis 3",IFERROR(VALUE(TRIM(SUBSTITUTE(R24,CHAR(160),""))),0),TRUE,0)*IFERROR(VALUE(TRIM(SUBSTITUTE(C24,CHAR(160),""))),0))=0,"",_xlfn.IFS(TRIM(SUBSTITUTE(U24,CHAR(160),""))="Devis 1",IFERROR(VALUE(TRIM(SUBSTITUTE(L24,CHAR(160),""))),0),TRIM(SUBSTITUTE(U24,CHAR(160),""))="Devis 2",IFERROR(VALUE(TRIM(SUBSTITUTE(O24,CHAR(160),""))),0),TRIM(SUBSTITUTE(U24,CHAR(160),""))="Devis 3",IFERROR(VALUE(TRIM(SUBSTITUTE(R24,CHAR(160),""))),0),TRUE,0)*IFERROR(VALUE(TRIM(SUBSTITUTE(C24,CHAR(160),""))),0))</f>
        <v/>
      </c>
      <c r="W24" s="214" t="str" cm="1">
        <f t="array" ref="W24">IF(ROUND((_xlfn.IFS(TRIM(SUBSTITUTE(U24,CHAR(160),""))="Devis 1",IFERROR(VALUE(TRIM(SUBSTITUTE(M24,CHAR(160),""))),0),TRIM(SUBSTITUTE(U24,CHAR(160),""))="Devis 2",IFERROR(VALUE(TRIM(SUBSTITUTE(P24,CHAR(160),""))),0),TRIM(SUBSTITUTE(U24,CHAR(160),""))="Devis 3",IFERROR(VALUE(TRIM(SUBSTITUTE(S24,CHAR(160),""))),0),TRUE,0)*IFERROR(VALUE(TRIM(SUBSTITUTE(C24,CHAR(160),""))),0)),2)=0,IF(V24&lt;&gt;"",0,""),ROUND((_xlfn.IFS(TRIM(SUBSTITUTE(U24,CHAR(160),""))="Devis 1",IFERROR(VALUE(TRIM(SUBSTITUTE(M24,CHAR(160),""))),0),TRIM(SUBSTITUTE(U24,CHAR(160),""))="Devis 2",IFERROR(VALUE(TRIM(SUBSTITUTE(P24,CHAR(160),""))),0),TRIM(SUBSTITUTE(U24,CHAR(160),""))="Devis 3",IFERROR(VALUE(TRIM(SUBSTITUTE(S24,CHAR(160),""))),0),TRUE,0)*IFERROR(VALUE(TRIM(SUBSTITUTE(C24,CHAR(160),""))),0)),2))</f>
        <v/>
      </c>
      <c r="X24" s="200" t="str">
        <f t="shared" si="38"/>
        <v/>
      </c>
      <c r="Y24" s="34"/>
      <c r="Z24" s="88" t="str">
        <f t="shared" ref="Z24:AK45" si="39">IF(B24="","",B24)</f>
        <v/>
      </c>
      <c r="AA24" s="201" t="str">
        <f t="shared" si="39"/>
        <v/>
      </c>
      <c r="AB24" s="89" t="str">
        <f t="shared" si="39"/>
        <v/>
      </c>
      <c r="AC24" s="89" t="str">
        <f t="shared" si="39"/>
        <v/>
      </c>
      <c r="AD24" s="89" t="str">
        <f t="shared" si="39"/>
        <v/>
      </c>
      <c r="AE24" s="89" t="str">
        <f t="shared" si="39"/>
        <v/>
      </c>
      <c r="AF24" s="89" t="str">
        <f t="shared" si="39"/>
        <v/>
      </c>
      <c r="AG24" s="202" t="str">
        <f t="shared" si="39"/>
        <v/>
      </c>
      <c r="AH24" s="89" t="str">
        <f t="shared" si="39"/>
        <v/>
      </c>
      <c r="AI24" s="203" t="str">
        <f t="shared" si="39"/>
        <v/>
      </c>
      <c r="AJ24" s="204" t="str">
        <f t="shared" si="39"/>
        <v/>
      </c>
      <c r="AK24" s="90" t="str">
        <f t="shared" si="39"/>
        <v/>
      </c>
      <c r="AL24" s="196" t="str">
        <f t="shared" si="32"/>
        <v/>
      </c>
      <c r="AM24" s="205" t="str">
        <f t="shared" ref="AM24:AN55" si="40">IF(O24="","",O24)</f>
        <v/>
      </c>
      <c r="AN24" s="90" t="str">
        <f t="shared" si="40"/>
        <v/>
      </c>
      <c r="AO24" s="196" t="str">
        <f t="shared" si="33"/>
        <v/>
      </c>
      <c r="AP24" s="206" t="str">
        <f t="shared" ref="AP24:AQ55" si="41">IF(R24="","",R24)</f>
        <v/>
      </c>
      <c r="AQ24" s="90" t="str">
        <f t="shared" si="41"/>
        <v/>
      </c>
      <c r="AR24" s="207" t="str">
        <f t="shared" si="34"/>
        <v/>
      </c>
      <c r="AS24" s="208" t="str">
        <f t="shared" si="3"/>
        <v/>
      </c>
      <c r="AT24" s="91"/>
      <c r="AU24" s="93" t="str">
        <f t="shared" si="35"/>
        <v/>
      </c>
      <c r="AV24" s="209" t="str">
        <f t="shared" si="36"/>
        <v/>
      </c>
      <c r="AW24" s="211" t="str" cm="1">
        <f t="array" ref="AW24">IF($AA24="","",IF((IFERROR(_xlfn.IFS($AS24="Devis 1",(IFERROR(VALUE(TRIM(SUBSTITUTE(AJ24,CHAR(160),""))),0)),$AS24="Devis 2",(IFERROR(VALUE(TRIM(SUBSTITUTE(AM24,CHAR(160),""))),0)),$AS24="Devis 3",(IFERROR(VALUE(TRIM(SUBSTITUTE(AP24,CHAR(160),""))),0))),0))*(IFERROR(VALUE(TRIM(SUBSTITUTE($AA24,CHAR(160),""))),0))=0,"",(IFERROR(_xlfn.IFS($AS24="Devis 1",(IFERROR(VALUE(TRIM(SUBSTITUTE(AJ24,CHAR(160),""))),0)),$AS24="Devis 2",(IFERROR(VALUE(TRIM(SUBSTITUTE(AM24,CHAR(160),""))),0)),$AS24="Devis 3",(IFERROR(VALUE(TRIM(SUBSTITUTE(AP24,CHAR(160),""))),0))),0))*(IFERROR(VALUE(TRIM(SUBSTITUTE($AA24,CHAR(160),""))),0))))</f>
        <v/>
      </c>
      <c r="AX24" s="211" t="str" cm="1">
        <f t="array" ref="AX24">IF($AA24="","",IF(ROUND((IFERROR(_xlfn.IFS(TRIM(SUBSTITUTE($AS24,CHAR(160),""))="Devis 1",IFERROR(VALUE(TRIM(SUBSTITUTE(AK24,CHAR(160),""))),0),TRIM(SUBSTITUTE($AS24,CHAR(160),""))="Devis 2",IFERROR(VALUE(TRIM(SUBSTITUTE(AN24,CHAR(160),""))),0),TRIM(SUBSTITUTE($AS24,CHAR(160),""))="Devis 3",IFERROR(VALUE(TRIM(SUBSTITUTE(AQ24,CHAR(160),""))),0)),0))*(IFERROR(VALUE(TRIM(SUBSTITUTE($AA24,CHAR(160),""))),0)),2)=0,IF(AW24&lt;&gt;"",0,""),ROUND((IFERROR(_xlfn.IFS(TRIM(SUBSTITUTE($AS24,CHAR(160),""))="Devis 1",IFERROR(VALUE(TRIM(SUBSTITUTE(AK24,CHAR(160),""))),0),TRIM(SUBSTITUTE($AS24,CHAR(160),""))="Devis 2",IFERROR(VALUE(TRIM(SUBSTITUTE(AN24,CHAR(160),""))),0),TRIM(SUBSTITUTE($AS24,CHAR(160),""))="Devis 3",IFERROR(VALUE(TRIM(SUBSTITUTE(AQ24,CHAR(160),""))),0)),0))*(IFERROR(VALUE(TRIM(SUBSTITUTE($AA24,CHAR(160),""))),0)),2)))</f>
        <v/>
      </c>
      <c r="AY24" s="211" t="str">
        <f t="shared" si="37"/>
        <v/>
      </c>
      <c r="AZ24" s="91"/>
      <c r="BA24" s="92" t="str" cm="1">
        <f t="array" ref="BA24">IF(OR(AY24="",AV24="",AW24="",AU24=""),"",
    _xlfn.IFS(
        (IFERROR(VALUE(TRIM(SUBSTITUTE(AY24,CHAR(160),""))),0)) &gt; (IFERROR(VALUE(TRIM(SUBSTITUTE(AV24,CHAR(160),""))),0)),
        "KO : Le montant retenu TTC est supérieur au montant raisonnable TTC. Merci de revoir la ligne de dépense ou plafonner son montant.",
        (IFERROR(VALUE(TRIM(SUBSTITUTE(AW24,CHAR(160),""))),0)) &gt; (IFERROR(VALUE(TRIM(SUBSTITUTE(AU24,CHAR(160),""))),0)),
        "Attention : Le montant retenu HT est supérieur au montant HT raisonnable. Merci de revoir la ligne de dépense, plafonner son montant, ou justifier la reventillation HT / TVA.",
        (IFERROR(VALUE(TRIM(SUBSTITUTE(AY24,CHAR(160),""))),0))=0,
        "",
        (IFERROR(VALUE(TRIM(SUBSTITUTE(AV24,CHAR(160),""))),0))=(IFERROR(VALUE(TRIM(SUBSTITUTE(AY24,CHAR(160),""))),0)),
        "OK",
        (IFERROR(VALUE(TRIM(SUBSTITUTE(AV24,CHAR(160),""))),0))&gt;(IFERROR(VALUE(TRIM(SUBSTITUTE(AY24,CHAR(160),""))),0)),
        " OK : Montant instruit inférieur au montant raisonnable.",
        TRUE,
        ""
    )
)</f>
        <v/>
      </c>
      <c r="BB24" s="92" t="str" cm="1">
        <f t="array" ref="BB24">IF(OR(AY24="",X24="",AW24="",V24="",AX24="",W24=""),"",_xlfn.IFS((IFERROR(VALUE(TRIM(SUBSTITUTE(AY24,CHAR(160),""))),0))&gt;(IFERROR(VALUE(TRIM(SUBSTITUTE(X24,CHAR(160),""))),0)),"KO : Le montant retenu TTC est supérieur au montant présenté TTC. Merci de revoir la ligne de dépense ou plafonner son montant.",(IFERROR(VALUE(TRIM(SUBSTITUTE(AW24,CHAR(160),""))),0))&gt;(IFERROR(VALUE(TRIM(SUBSTITUTE(V24,CHAR(160),""))),0)),"Attention : Le montant retenu HT est supérieur au montant HT présenté. Merci de revoir la ligne de dépense, plafonner son montant, ou justifier la reventillation HT / TVA.",(IFERROR(VALUE(TRIM(SUBSTITUTE(AX24,CHAR(160),""))),0))&gt;(IFERROR(VALUE(TRIM(SUBSTITUTE(W24,CHAR(160),""))),0)),"Attention : Le montant TVA retenu est supérieur au montant TVA présenté. Merci de revoir la ligne de dépense, plafonner son montant, ou justifier la reventillation HT / TVA.",(IFERROR(VALUE(TRIM(SUBSTITUTE(X24,CHAR(160),""))),0))=0,"",(IFERROR(VALUE(TRIM(SUBSTITUTE(AY24,CHAR(160),""))),0))=(IFERROR(VALUE(TRIM(SUBSTITUTE(X24,CHAR(160),""))),0)),"OK",AND((IFERROR(VALUE(TRIM(SUBSTITUTE(AY24,CHAR(160),""))),0))&lt;(IFERROR(VALUE(TRIM(SUBSTITUTE(X24,CHAR(160),""))),0)),((IFERROR(VALUE(TRIM(SUBSTITUTE(X24,CHAR(160),""))),0))-(IFERROR(VALUE(TRIM(SUBSTITUTE(AY24,CHAR(160),""))),0)))&lt;0.01),"OK",(IFERROR(VALUE(TRIM(SUBSTITUTE(AY24,CHAR(160),""))),0))&lt;(IFERROR(VALUE(TRIM(SUBSTITUTE(X24,CHAR(160),""))),0)),"Montant instruit inférieur au montant présenté.",TRUE,""))</f>
        <v/>
      </c>
      <c r="BC24" s="212" t="str">
        <f t="shared" si="4"/>
        <v/>
      </c>
      <c r="BD24" s="212" t="str">
        <f t="shared" si="5"/>
        <v/>
      </c>
      <c r="BE24" s="93" t="str">
        <f t="shared" si="6"/>
        <v/>
      </c>
    </row>
    <row r="25" spans="1:57" s="68" customFormat="1" ht="20.149999999999999" customHeight="1">
      <c r="A25" s="195">
        <v>17</v>
      </c>
      <c r="B25" s="2"/>
      <c r="C25" s="37"/>
      <c r="D25" s="2"/>
      <c r="E25" s="2"/>
      <c r="F25" s="89" t="str">
        <f>IF(B25&lt;&gt;"",IF('0-Présentation poste-typeaction'!$B$12&lt;&gt;"",'0-Présentation poste-typeaction'!$B$12,""),"")</f>
        <v/>
      </c>
      <c r="G25" s="2"/>
      <c r="H25" s="2"/>
      <c r="I25" s="12"/>
      <c r="J25" s="2"/>
      <c r="K25" s="36"/>
      <c r="L25" s="4"/>
      <c r="M25" s="3"/>
      <c r="N25" s="196" t="str">
        <f t="shared" si="29"/>
        <v/>
      </c>
      <c r="O25" s="5"/>
      <c r="P25" s="3"/>
      <c r="Q25" s="196" t="str">
        <f t="shared" si="30"/>
        <v/>
      </c>
      <c r="R25" s="6"/>
      <c r="S25" s="3"/>
      <c r="T25" s="197" t="str">
        <f t="shared" si="31"/>
        <v/>
      </c>
      <c r="U25" s="7"/>
      <c r="V25" s="213" t="str" cm="1">
        <f t="array" ref="V25">IF((_xlfn.IFS(TRIM(SUBSTITUTE(U25,CHAR(160),""))="Devis 1",IFERROR(VALUE(TRIM(SUBSTITUTE(L25,CHAR(160),""))),0),TRIM(SUBSTITUTE(U25,CHAR(160),""))="Devis 2",IFERROR(VALUE(TRIM(SUBSTITUTE(O25,CHAR(160),""))),0),TRIM(SUBSTITUTE(U25,CHAR(160),""))="Devis 3",IFERROR(VALUE(TRIM(SUBSTITUTE(R25,CHAR(160),""))),0),TRUE,0)*IFERROR(VALUE(TRIM(SUBSTITUTE(C25,CHAR(160),""))),0))=0,"",_xlfn.IFS(TRIM(SUBSTITUTE(U25,CHAR(160),""))="Devis 1",IFERROR(VALUE(TRIM(SUBSTITUTE(L25,CHAR(160),""))),0),TRIM(SUBSTITUTE(U25,CHAR(160),""))="Devis 2",IFERROR(VALUE(TRIM(SUBSTITUTE(O25,CHAR(160),""))),0),TRIM(SUBSTITUTE(U25,CHAR(160),""))="Devis 3",IFERROR(VALUE(TRIM(SUBSTITUTE(R25,CHAR(160),""))),0),TRUE,0)*IFERROR(VALUE(TRIM(SUBSTITUTE(C25,CHAR(160),""))),0))</f>
        <v/>
      </c>
      <c r="W25" s="214" t="str" cm="1">
        <f t="array" ref="W25">IF(ROUND((_xlfn.IFS(TRIM(SUBSTITUTE(U25,CHAR(160),""))="Devis 1",IFERROR(VALUE(TRIM(SUBSTITUTE(M25,CHAR(160),""))),0),TRIM(SUBSTITUTE(U25,CHAR(160),""))="Devis 2",IFERROR(VALUE(TRIM(SUBSTITUTE(P25,CHAR(160),""))),0),TRIM(SUBSTITUTE(U25,CHAR(160),""))="Devis 3",IFERROR(VALUE(TRIM(SUBSTITUTE(S25,CHAR(160),""))),0),TRUE,0)*IFERROR(VALUE(TRIM(SUBSTITUTE(C25,CHAR(160),""))),0)),2)=0,IF(V25&lt;&gt;"",0,""),ROUND((_xlfn.IFS(TRIM(SUBSTITUTE(U25,CHAR(160),""))="Devis 1",IFERROR(VALUE(TRIM(SUBSTITUTE(M25,CHAR(160),""))),0),TRIM(SUBSTITUTE(U25,CHAR(160),""))="Devis 2",IFERROR(VALUE(TRIM(SUBSTITUTE(P25,CHAR(160),""))),0),TRIM(SUBSTITUTE(U25,CHAR(160),""))="Devis 3",IFERROR(VALUE(TRIM(SUBSTITUTE(S25,CHAR(160),""))),0),TRUE,0)*IFERROR(VALUE(TRIM(SUBSTITUTE(C25,CHAR(160),""))),0)),2))</f>
        <v/>
      </c>
      <c r="X25" s="200" t="str">
        <f t="shared" si="38"/>
        <v/>
      </c>
      <c r="Y25" s="34"/>
      <c r="Z25" s="88" t="str">
        <f t="shared" si="39"/>
        <v/>
      </c>
      <c r="AA25" s="201" t="str">
        <f t="shared" si="39"/>
        <v/>
      </c>
      <c r="AB25" s="89" t="str">
        <f t="shared" si="39"/>
        <v/>
      </c>
      <c r="AC25" s="89" t="str">
        <f t="shared" si="39"/>
        <v/>
      </c>
      <c r="AD25" s="89" t="str">
        <f t="shared" si="39"/>
        <v/>
      </c>
      <c r="AE25" s="89" t="str">
        <f t="shared" si="39"/>
        <v/>
      </c>
      <c r="AF25" s="89" t="str">
        <f t="shared" si="39"/>
        <v/>
      </c>
      <c r="AG25" s="202" t="str">
        <f t="shared" si="39"/>
        <v/>
      </c>
      <c r="AH25" s="89" t="str">
        <f t="shared" si="39"/>
        <v/>
      </c>
      <c r="AI25" s="203" t="str">
        <f t="shared" si="39"/>
        <v/>
      </c>
      <c r="AJ25" s="204" t="str">
        <f t="shared" si="39"/>
        <v/>
      </c>
      <c r="AK25" s="90" t="str">
        <f t="shared" si="39"/>
        <v/>
      </c>
      <c r="AL25" s="196" t="str">
        <f t="shared" si="32"/>
        <v/>
      </c>
      <c r="AM25" s="205" t="str">
        <f t="shared" si="40"/>
        <v/>
      </c>
      <c r="AN25" s="90" t="str">
        <f t="shared" si="40"/>
        <v/>
      </c>
      <c r="AO25" s="196" t="str">
        <f t="shared" si="33"/>
        <v/>
      </c>
      <c r="AP25" s="206" t="str">
        <f t="shared" si="41"/>
        <v/>
      </c>
      <c r="AQ25" s="90" t="str">
        <f t="shared" si="41"/>
        <v/>
      </c>
      <c r="AR25" s="207" t="str">
        <f t="shared" si="34"/>
        <v/>
      </c>
      <c r="AS25" s="208" t="str">
        <f t="shared" si="3"/>
        <v/>
      </c>
      <c r="AT25" s="91"/>
      <c r="AU25" s="93" t="str">
        <f t="shared" si="35"/>
        <v/>
      </c>
      <c r="AV25" s="209" t="str">
        <f t="shared" si="36"/>
        <v/>
      </c>
      <c r="AW25" s="211" t="str" cm="1">
        <f t="array" ref="AW25">IF($AA25="","",IF((IFERROR(_xlfn.IFS($AS25="Devis 1",(IFERROR(VALUE(TRIM(SUBSTITUTE(AJ25,CHAR(160),""))),0)),$AS25="Devis 2",(IFERROR(VALUE(TRIM(SUBSTITUTE(AM25,CHAR(160),""))),0)),$AS25="Devis 3",(IFERROR(VALUE(TRIM(SUBSTITUTE(AP25,CHAR(160),""))),0))),0))*(IFERROR(VALUE(TRIM(SUBSTITUTE($AA25,CHAR(160),""))),0))=0,"",(IFERROR(_xlfn.IFS($AS25="Devis 1",(IFERROR(VALUE(TRIM(SUBSTITUTE(AJ25,CHAR(160),""))),0)),$AS25="Devis 2",(IFERROR(VALUE(TRIM(SUBSTITUTE(AM25,CHAR(160),""))),0)),$AS25="Devis 3",(IFERROR(VALUE(TRIM(SUBSTITUTE(AP25,CHAR(160),""))),0))),0))*(IFERROR(VALUE(TRIM(SUBSTITUTE($AA25,CHAR(160),""))),0))))</f>
        <v/>
      </c>
      <c r="AX25" s="211" t="str" cm="1">
        <f t="array" ref="AX25">IF($AA25="","",IF(ROUND((IFERROR(_xlfn.IFS(TRIM(SUBSTITUTE($AS25,CHAR(160),""))="Devis 1",IFERROR(VALUE(TRIM(SUBSTITUTE(AK25,CHAR(160),""))),0),TRIM(SUBSTITUTE($AS25,CHAR(160),""))="Devis 2",IFERROR(VALUE(TRIM(SUBSTITUTE(AN25,CHAR(160),""))),0),TRIM(SUBSTITUTE($AS25,CHAR(160),""))="Devis 3",IFERROR(VALUE(TRIM(SUBSTITUTE(AQ25,CHAR(160),""))),0)),0))*(IFERROR(VALUE(TRIM(SUBSTITUTE($AA25,CHAR(160),""))),0)),2)=0,IF(AW25&lt;&gt;"",0,""),ROUND((IFERROR(_xlfn.IFS(TRIM(SUBSTITUTE($AS25,CHAR(160),""))="Devis 1",IFERROR(VALUE(TRIM(SUBSTITUTE(AK25,CHAR(160),""))),0),TRIM(SUBSTITUTE($AS25,CHAR(160),""))="Devis 2",IFERROR(VALUE(TRIM(SUBSTITUTE(AN25,CHAR(160),""))),0),TRIM(SUBSTITUTE($AS25,CHAR(160),""))="Devis 3",IFERROR(VALUE(TRIM(SUBSTITUTE(AQ25,CHAR(160),""))),0)),0))*(IFERROR(VALUE(TRIM(SUBSTITUTE($AA25,CHAR(160),""))),0)),2)))</f>
        <v/>
      </c>
      <c r="AY25" s="211" t="str">
        <f t="shared" si="37"/>
        <v/>
      </c>
      <c r="AZ25" s="91"/>
      <c r="BA25" s="92" t="str" cm="1">
        <f t="array" ref="BA25">IF(OR(AY25="",AV25="",AW25="",AU25=""),"",
    _xlfn.IFS(
        (IFERROR(VALUE(TRIM(SUBSTITUTE(AY25,CHAR(160),""))),0)) &gt; (IFERROR(VALUE(TRIM(SUBSTITUTE(AV25,CHAR(160),""))),0)),
        "KO : Le montant retenu TTC est supérieur au montant raisonnable TTC. Merci de revoir la ligne de dépense ou plafonner son montant.",
        (IFERROR(VALUE(TRIM(SUBSTITUTE(AW25,CHAR(160),""))),0)) &gt; (IFERROR(VALUE(TRIM(SUBSTITUTE(AU25,CHAR(160),""))),0)),
        "Attention : Le montant retenu HT est supérieur au montant HT raisonnable. Merci de revoir la ligne de dépense, plafonner son montant, ou justifier la reventillation HT / TVA.",
        (IFERROR(VALUE(TRIM(SUBSTITUTE(AY25,CHAR(160),""))),0))=0,
        "",
        (IFERROR(VALUE(TRIM(SUBSTITUTE(AV25,CHAR(160),""))),0))=(IFERROR(VALUE(TRIM(SUBSTITUTE(AY25,CHAR(160),""))),0)),
        "OK",
        (IFERROR(VALUE(TRIM(SUBSTITUTE(AV25,CHAR(160),""))),0))&gt;(IFERROR(VALUE(TRIM(SUBSTITUTE(AY25,CHAR(160),""))),0)),
        " OK : Montant instruit inférieur au montant raisonnable.",
        TRUE,
        ""
    )
)</f>
        <v/>
      </c>
      <c r="BB25" s="92" t="str" cm="1">
        <f t="array" ref="BB25">IF(OR(AY25="",X25="",AW25="",V25="",AX25="",W25=""),"",_xlfn.IFS((IFERROR(VALUE(TRIM(SUBSTITUTE(AY25,CHAR(160),""))),0))&gt;(IFERROR(VALUE(TRIM(SUBSTITUTE(X25,CHAR(160),""))),0)),"KO : Le montant retenu TTC est supérieur au montant présenté TTC. Merci de revoir la ligne de dépense ou plafonner son montant.",(IFERROR(VALUE(TRIM(SUBSTITUTE(AW25,CHAR(160),""))),0))&gt;(IFERROR(VALUE(TRIM(SUBSTITUTE(V25,CHAR(160),""))),0)),"Attention : Le montant retenu HT est supérieur au montant HT présenté. Merci de revoir la ligne de dépense, plafonner son montant, ou justifier la reventillation HT / TVA.",(IFERROR(VALUE(TRIM(SUBSTITUTE(AX25,CHAR(160),""))),0))&gt;(IFERROR(VALUE(TRIM(SUBSTITUTE(W25,CHAR(160),""))),0)),"Attention : Le montant TVA retenu est supérieur au montant TVA présenté. Merci de revoir la ligne de dépense, plafonner son montant, ou justifier la reventillation HT / TVA.",(IFERROR(VALUE(TRIM(SUBSTITUTE(X25,CHAR(160),""))),0))=0,"",(IFERROR(VALUE(TRIM(SUBSTITUTE(AY25,CHAR(160),""))),0))=(IFERROR(VALUE(TRIM(SUBSTITUTE(X25,CHAR(160),""))),0)),"OK",AND((IFERROR(VALUE(TRIM(SUBSTITUTE(AY25,CHAR(160),""))),0))&lt;(IFERROR(VALUE(TRIM(SUBSTITUTE(X25,CHAR(160),""))),0)),((IFERROR(VALUE(TRIM(SUBSTITUTE(X25,CHAR(160),""))),0))-(IFERROR(VALUE(TRIM(SUBSTITUTE(AY25,CHAR(160),""))),0)))&lt;0.01),"OK",(IFERROR(VALUE(TRIM(SUBSTITUTE(AY25,CHAR(160),""))),0))&lt;(IFERROR(VALUE(TRIM(SUBSTITUTE(X25,CHAR(160),""))),0)),"Montant instruit inférieur au montant présenté.",TRUE,""))</f>
        <v/>
      </c>
      <c r="BC25" s="212" t="str">
        <f t="shared" si="4"/>
        <v/>
      </c>
      <c r="BD25" s="212" t="str">
        <f t="shared" si="5"/>
        <v/>
      </c>
      <c r="BE25" s="93" t="str">
        <f t="shared" si="6"/>
        <v/>
      </c>
    </row>
    <row r="26" spans="1:57" s="68" customFormat="1" ht="20.149999999999999" customHeight="1">
      <c r="A26" s="195">
        <v>18</v>
      </c>
      <c r="B26" s="2"/>
      <c r="C26" s="37"/>
      <c r="D26" s="2"/>
      <c r="E26" s="2"/>
      <c r="F26" s="89" t="str">
        <f>IF(B26&lt;&gt;"",IF('0-Présentation poste-typeaction'!$B$12&lt;&gt;"",'0-Présentation poste-typeaction'!$B$12,""),"")</f>
        <v/>
      </c>
      <c r="G26" s="2"/>
      <c r="H26" s="2"/>
      <c r="I26" s="12"/>
      <c r="J26" s="2"/>
      <c r="K26" s="36"/>
      <c r="L26" s="4"/>
      <c r="M26" s="3"/>
      <c r="N26" s="196" t="str">
        <f t="shared" si="29"/>
        <v/>
      </c>
      <c r="O26" s="5"/>
      <c r="P26" s="3"/>
      <c r="Q26" s="196" t="str">
        <f t="shared" si="30"/>
        <v/>
      </c>
      <c r="R26" s="6"/>
      <c r="S26" s="3"/>
      <c r="T26" s="197" t="str">
        <f t="shared" si="31"/>
        <v/>
      </c>
      <c r="U26" s="7"/>
      <c r="V26" s="213" t="str" cm="1">
        <f t="array" ref="V26">IF((_xlfn.IFS(TRIM(SUBSTITUTE(U26,CHAR(160),""))="Devis 1",IFERROR(VALUE(TRIM(SUBSTITUTE(L26,CHAR(160),""))),0),TRIM(SUBSTITUTE(U26,CHAR(160),""))="Devis 2",IFERROR(VALUE(TRIM(SUBSTITUTE(O26,CHAR(160),""))),0),TRIM(SUBSTITUTE(U26,CHAR(160),""))="Devis 3",IFERROR(VALUE(TRIM(SUBSTITUTE(R26,CHAR(160),""))),0),TRUE,0)*IFERROR(VALUE(TRIM(SUBSTITUTE(C26,CHAR(160),""))),0))=0,"",_xlfn.IFS(TRIM(SUBSTITUTE(U26,CHAR(160),""))="Devis 1",IFERROR(VALUE(TRIM(SUBSTITUTE(L26,CHAR(160),""))),0),TRIM(SUBSTITUTE(U26,CHAR(160),""))="Devis 2",IFERROR(VALUE(TRIM(SUBSTITUTE(O26,CHAR(160),""))),0),TRIM(SUBSTITUTE(U26,CHAR(160),""))="Devis 3",IFERROR(VALUE(TRIM(SUBSTITUTE(R26,CHAR(160),""))),0),TRUE,0)*IFERROR(VALUE(TRIM(SUBSTITUTE(C26,CHAR(160),""))),0))</f>
        <v/>
      </c>
      <c r="W26" s="214" t="str" cm="1">
        <f t="array" ref="W26">IF(ROUND((_xlfn.IFS(TRIM(SUBSTITUTE(U26,CHAR(160),""))="Devis 1",IFERROR(VALUE(TRIM(SUBSTITUTE(M26,CHAR(160),""))),0),TRIM(SUBSTITUTE(U26,CHAR(160),""))="Devis 2",IFERROR(VALUE(TRIM(SUBSTITUTE(P26,CHAR(160),""))),0),TRIM(SUBSTITUTE(U26,CHAR(160),""))="Devis 3",IFERROR(VALUE(TRIM(SUBSTITUTE(S26,CHAR(160),""))),0),TRUE,0)*IFERROR(VALUE(TRIM(SUBSTITUTE(C26,CHAR(160),""))),0)),2)=0,IF(V26&lt;&gt;"",0,""),ROUND((_xlfn.IFS(TRIM(SUBSTITUTE(U26,CHAR(160),""))="Devis 1",IFERROR(VALUE(TRIM(SUBSTITUTE(M26,CHAR(160),""))),0),TRIM(SUBSTITUTE(U26,CHAR(160),""))="Devis 2",IFERROR(VALUE(TRIM(SUBSTITUTE(P26,CHAR(160),""))),0),TRIM(SUBSTITUTE(U26,CHAR(160),""))="Devis 3",IFERROR(VALUE(TRIM(SUBSTITUTE(S26,CHAR(160),""))),0),TRUE,0)*IFERROR(VALUE(TRIM(SUBSTITUTE(C26,CHAR(160),""))),0)),2))</f>
        <v/>
      </c>
      <c r="X26" s="200" t="str">
        <f t="shared" si="38"/>
        <v/>
      </c>
      <c r="Y26" s="34"/>
      <c r="Z26" s="88" t="str">
        <f t="shared" si="39"/>
        <v/>
      </c>
      <c r="AA26" s="201" t="str">
        <f t="shared" si="39"/>
        <v/>
      </c>
      <c r="AB26" s="89" t="str">
        <f t="shared" si="39"/>
        <v/>
      </c>
      <c r="AC26" s="89" t="str">
        <f t="shared" si="39"/>
        <v/>
      </c>
      <c r="AD26" s="89" t="str">
        <f t="shared" si="39"/>
        <v/>
      </c>
      <c r="AE26" s="89" t="str">
        <f t="shared" si="39"/>
        <v/>
      </c>
      <c r="AF26" s="89" t="str">
        <f t="shared" si="39"/>
        <v/>
      </c>
      <c r="AG26" s="202" t="str">
        <f t="shared" si="39"/>
        <v/>
      </c>
      <c r="AH26" s="89" t="str">
        <f t="shared" si="39"/>
        <v/>
      </c>
      <c r="AI26" s="203" t="str">
        <f t="shared" si="39"/>
        <v/>
      </c>
      <c r="AJ26" s="204" t="str">
        <f t="shared" si="39"/>
        <v/>
      </c>
      <c r="AK26" s="90" t="str">
        <f t="shared" si="39"/>
        <v/>
      </c>
      <c r="AL26" s="196" t="str">
        <f t="shared" si="32"/>
        <v/>
      </c>
      <c r="AM26" s="205" t="str">
        <f t="shared" si="40"/>
        <v/>
      </c>
      <c r="AN26" s="90" t="str">
        <f t="shared" si="40"/>
        <v/>
      </c>
      <c r="AO26" s="196" t="str">
        <f t="shared" si="33"/>
        <v/>
      </c>
      <c r="AP26" s="206" t="str">
        <f t="shared" si="41"/>
        <v/>
      </c>
      <c r="AQ26" s="90" t="str">
        <f t="shared" si="41"/>
        <v/>
      </c>
      <c r="AR26" s="207" t="str">
        <f t="shared" si="34"/>
        <v/>
      </c>
      <c r="AS26" s="208" t="str">
        <f t="shared" si="3"/>
        <v/>
      </c>
      <c r="AT26" s="91"/>
      <c r="AU26" s="93" t="str">
        <f t="shared" si="35"/>
        <v/>
      </c>
      <c r="AV26" s="209" t="str">
        <f t="shared" si="36"/>
        <v/>
      </c>
      <c r="AW26" s="211" t="str" cm="1">
        <f t="array" ref="AW26">IF($AA26="","",IF((IFERROR(_xlfn.IFS($AS26="Devis 1",(IFERROR(VALUE(TRIM(SUBSTITUTE(AJ26,CHAR(160),""))),0)),$AS26="Devis 2",(IFERROR(VALUE(TRIM(SUBSTITUTE(AM26,CHAR(160),""))),0)),$AS26="Devis 3",(IFERROR(VALUE(TRIM(SUBSTITUTE(AP26,CHAR(160),""))),0))),0))*(IFERROR(VALUE(TRIM(SUBSTITUTE($AA26,CHAR(160),""))),0))=0,"",(IFERROR(_xlfn.IFS($AS26="Devis 1",(IFERROR(VALUE(TRIM(SUBSTITUTE(AJ26,CHAR(160),""))),0)),$AS26="Devis 2",(IFERROR(VALUE(TRIM(SUBSTITUTE(AM26,CHAR(160),""))),0)),$AS26="Devis 3",(IFERROR(VALUE(TRIM(SUBSTITUTE(AP26,CHAR(160),""))),0))),0))*(IFERROR(VALUE(TRIM(SUBSTITUTE($AA26,CHAR(160),""))),0))))</f>
        <v/>
      </c>
      <c r="AX26" s="211" t="str" cm="1">
        <f t="array" ref="AX26">IF($AA26="","",IF(ROUND((IFERROR(_xlfn.IFS(TRIM(SUBSTITUTE($AS26,CHAR(160),""))="Devis 1",IFERROR(VALUE(TRIM(SUBSTITUTE(AK26,CHAR(160),""))),0),TRIM(SUBSTITUTE($AS26,CHAR(160),""))="Devis 2",IFERROR(VALUE(TRIM(SUBSTITUTE(AN26,CHAR(160),""))),0),TRIM(SUBSTITUTE($AS26,CHAR(160),""))="Devis 3",IFERROR(VALUE(TRIM(SUBSTITUTE(AQ26,CHAR(160),""))),0)),0))*(IFERROR(VALUE(TRIM(SUBSTITUTE($AA26,CHAR(160),""))),0)),2)=0,IF(AW26&lt;&gt;"",0,""),ROUND((IFERROR(_xlfn.IFS(TRIM(SUBSTITUTE($AS26,CHAR(160),""))="Devis 1",IFERROR(VALUE(TRIM(SUBSTITUTE(AK26,CHAR(160),""))),0),TRIM(SUBSTITUTE($AS26,CHAR(160),""))="Devis 2",IFERROR(VALUE(TRIM(SUBSTITUTE(AN26,CHAR(160),""))),0),TRIM(SUBSTITUTE($AS26,CHAR(160),""))="Devis 3",IFERROR(VALUE(TRIM(SUBSTITUTE(AQ26,CHAR(160),""))),0)),0))*(IFERROR(VALUE(TRIM(SUBSTITUTE($AA26,CHAR(160),""))),0)),2)))</f>
        <v/>
      </c>
      <c r="AY26" s="211" t="str">
        <f t="shared" si="37"/>
        <v/>
      </c>
      <c r="AZ26" s="91"/>
      <c r="BA26" s="92" t="str" cm="1">
        <f t="array" ref="BA26">IF(OR(AY26="",AV26="",AW26="",AU26=""),"",
    _xlfn.IFS(
        (IFERROR(VALUE(TRIM(SUBSTITUTE(AY26,CHAR(160),""))),0)) &gt; (IFERROR(VALUE(TRIM(SUBSTITUTE(AV26,CHAR(160),""))),0)),
        "KO : Le montant retenu TTC est supérieur au montant raisonnable TTC. Merci de revoir la ligne de dépense ou plafonner son montant.",
        (IFERROR(VALUE(TRIM(SUBSTITUTE(AW26,CHAR(160),""))),0)) &gt; (IFERROR(VALUE(TRIM(SUBSTITUTE(AU26,CHAR(160),""))),0)),
        "Attention : Le montant retenu HT est supérieur au montant HT raisonnable. Merci de revoir la ligne de dépense, plafonner son montant, ou justifier la reventillation HT / TVA.",
        (IFERROR(VALUE(TRIM(SUBSTITUTE(AY26,CHAR(160),""))),0))=0,
        "",
        (IFERROR(VALUE(TRIM(SUBSTITUTE(AV26,CHAR(160),""))),0))=(IFERROR(VALUE(TRIM(SUBSTITUTE(AY26,CHAR(160),""))),0)),
        "OK",
        (IFERROR(VALUE(TRIM(SUBSTITUTE(AV26,CHAR(160),""))),0))&gt;(IFERROR(VALUE(TRIM(SUBSTITUTE(AY26,CHAR(160),""))),0)),
        " OK : Montant instruit inférieur au montant raisonnable.",
        TRUE,
        ""
    )
)</f>
        <v/>
      </c>
      <c r="BB26" s="92" t="str" cm="1">
        <f t="array" ref="BB26">IF(OR(AY26="",X26="",AW26="",V26="",AX26="",W26=""),"",_xlfn.IFS((IFERROR(VALUE(TRIM(SUBSTITUTE(AY26,CHAR(160),""))),0))&gt;(IFERROR(VALUE(TRIM(SUBSTITUTE(X26,CHAR(160),""))),0)),"KO : Le montant retenu TTC est supérieur au montant présenté TTC. Merci de revoir la ligne de dépense ou plafonner son montant.",(IFERROR(VALUE(TRIM(SUBSTITUTE(AW26,CHAR(160),""))),0))&gt;(IFERROR(VALUE(TRIM(SUBSTITUTE(V26,CHAR(160),""))),0)),"Attention : Le montant retenu HT est supérieur au montant HT présenté. Merci de revoir la ligne de dépense, plafonner son montant, ou justifier la reventillation HT / TVA.",(IFERROR(VALUE(TRIM(SUBSTITUTE(AX26,CHAR(160),""))),0))&gt;(IFERROR(VALUE(TRIM(SUBSTITUTE(W26,CHAR(160),""))),0)),"Attention : Le montant TVA retenu est supérieur au montant TVA présenté. Merci de revoir la ligne de dépense, plafonner son montant, ou justifier la reventillation HT / TVA.",(IFERROR(VALUE(TRIM(SUBSTITUTE(X26,CHAR(160),""))),0))=0,"",(IFERROR(VALUE(TRIM(SUBSTITUTE(AY26,CHAR(160),""))),0))=(IFERROR(VALUE(TRIM(SUBSTITUTE(X26,CHAR(160),""))),0)),"OK",AND((IFERROR(VALUE(TRIM(SUBSTITUTE(AY26,CHAR(160),""))),0))&lt;(IFERROR(VALUE(TRIM(SUBSTITUTE(X26,CHAR(160),""))),0)),((IFERROR(VALUE(TRIM(SUBSTITUTE(X26,CHAR(160),""))),0))-(IFERROR(VALUE(TRIM(SUBSTITUTE(AY26,CHAR(160),""))),0)))&lt;0.01),"OK",(IFERROR(VALUE(TRIM(SUBSTITUTE(AY26,CHAR(160),""))),0))&lt;(IFERROR(VALUE(TRIM(SUBSTITUTE(X26,CHAR(160),""))),0)),"Montant instruit inférieur au montant présenté.",TRUE,""))</f>
        <v/>
      </c>
      <c r="BC26" s="212" t="str">
        <f t="shared" si="4"/>
        <v/>
      </c>
      <c r="BD26" s="212" t="str">
        <f t="shared" si="5"/>
        <v/>
      </c>
      <c r="BE26" s="93" t="str">
        <f t="shared" si="6"/>
        <v/>
      </c>
    </row>
    <row r="27" spans="1:57" s="68" customFormat="1" ht="20.149999999999999" customHeight="1">
      <c r="A27" s="195">
        <v>19</v>
      </c>
      <c r="B27" s="2"/>
      <c r="C27" s="37"/>
      <c r="D27" s="2"/>
      <c r="E27" s="2"/>
      <c r="F27" s="89" t="str">
        <f>IF(B27&lt;&gt;"",IF('0-Présentation poste-typeaction'!$B$12&lt;&gt;"",'0-Présentation poste-typeaction'!$B$12,""),"")</f>
        <v/>
      </c>
      <c r="G27" s="2"/>
      <c r="H27" s="2"/>
      <c r="I27" s="12"/>
      <c r="J27" s="2"/>
      <c r="K27" s="36"/>
      <c r="L27" s="4"/>
      <c r="M27" s="3"/>
      <c r="N27" s="196" t="str">
        <f t="shared" si="29"/>
        <v/>
      </c>
      <c r="O27" s="5"/>
      <c r="P27" s="3"/>
      <c r="Q27" s="196" t="str">
        <f t="shared" si="30"/>
        <v/>
      </c>
      <c r="R27" s="6"/>
      <c r="S27" s="3"/>
      <c r="T27" s="197" t="str">
        <f t="shared" si="31"/>
        <v/>
      </c>
      <c r="U27" s="7"/>
      <c r="V27" s="213" t="str" cm="1">
        <f t="array" ref="V27">IF((_xlfn.IFS(TRIM(SUBSTITUTE(U27,CHAR(160),""))="Devis 1",IFERROR(VALUE(TRIM(SUBSTITUTE(L27,CHAR(160),""))),0),TRIM(SUBSTITUTE(U27,CHAR(160),""))="Devis 2",IFERROR(VALUE(TRIM(SUBSTITUTE(O27,CHAR(160),""))),0),TRIM(SUBSTITUTE(U27,CHAR(160),""))="Devis 3",IFERROR(VALUE(TRIM(SUBSTITUTE(R27,CHAR(160),""))),0),TRUE,0)*IFERROR(VALUE(TRIM(SUBSTITUTE(C27,CHAR(160),""))),0))=0,"",_xlfn.IFS(TRIM(SUBSTITUTE(U27,CHAR(160),""))="Devis 1",IFERROR(VALUE(TRIM(SUBSTITUTE(L27,CHAR(160),""))),0),TRIM(SUBSTITUTE(U27,CHAR(160),""))="Devis 2",IFERROR(VALUE(TRIM(SUBSTITUTE(O27,CHAR(160),""))),0),TRIM(SUBSTITUTE(U27,CHAR(160),""))="Devis 3",IFERROR(VALUE(TRIM(SUBSTITUTE(R27,CHAR(160),""))),0),TRUE,0)*IFERROR(VALUE(TRIM(SUBSTITUTE(C27,CHAR(160),""))),0))</f>
        <v/>
      </c>
      <c r="W27" s="214" t="str" cm="1">
        <f t="array" ref="W27">IF(ROUND((_xlfn.IFS(TRIM(SUBSTITUTE(U27,CHAR(160),""))="Devis 1",IFERROR(VALUE(TRIM(SUBSTITUTE(M27,CHAR(160),""))),0),TRIM(SUBSTITUTE(U27,CHAR(160),""))="Devis 2",IFERROR(VALUE(TRIM(SUBSTITUTE(P27,CHAR(160),""))),0),TRIM(SUBSTITUTE(U27,CHAR(160),""))="Devis 3",IFERROR(VALUE(TRIM(SUBSTITUTE(S27,CHAR(160),""))),0),TRUE,0)*IFERROR(VALUE(TRIM(SUBSTITUTE(C27,CHAR(160),""))),0)),2)=0,IF(V27&lt;&gt;"",0,""),ROUND((_xlfn.IFS(TRIM(SUBSTITUTE(U27,CHAR(160),""))="Devis 1",IFERROR(VALUE(TRIM(SUBSTITUTE(M27,CHAR(160),""))),0),TRIM(SUBSTITUTE(U27,CHAR(160),""))="Devis 2",IFERROR(VALUE(TRIM(SUBSTITUTE(P27,CHAR(160),""))),0),TRIM(SUBSTITUTE(U27,CHAR(160),""))="Devis 3",IFERROR(VALUE(TRIM(SUBSTITUTE(S27,CHAR(160),""))),0),TRUE,0)*IFERROR(VALUE(TRIM(SUBSTITUTE(C27,CHAR(160),""))),0)),2))</f>
        <v/>
      </c>
      <c r="X27" s="200" t="str">
        <f t="shared" si="38"/>
        <v/>
      </c>
      <c r="Y27" s="34"/>
      <c r="Z27" s="88" t="str">
        <f t="shared" si="39"/>
        <v/>
      </c>
      <c r="AA27" s="201" t="str">
        <f t="shared" si="39"/>
        <v/>
      </c>
      <c r="AB27" s="89" t="str">
        <f t="shared" si="39"/>
        <v/>
      </c>
      <c r="AC27" s="89" t="str">
        <f t="shared" si="39"/>
        <v/>
      </c>
      <c r="AD27" s="89" t="str">
        <f t="shared" si="39"/>
        <v/>
      </c>
      <c r="AE27" s="89" t="str">
        <f t="shared" si="39"/>
        <v/>
      </c>
      <c r="AF27" s="89" t="str">
        <f t="shared" si="39"/>
        <v/>
      </c>
      <c r="AG27" s="202" t="str">
        <f t="shared" si="39"/>
        <v/>
      </c>
      <c r="AH27" s="89" t="str">
        <f t="shared" si="39"/>
        <v/>
      </c>
      <c r="AI27" s="203" t="str">
        <f t="shared" si="39"/>
        <v/>
      </c>
      <c r="AJ27" s="204" t="str">
        <f t="shared" si="39"/>
        <v/>
      </c>
      <c r="AK27" s="90" t="str">
        <f t="shared" si="39"/>
        <v/>
      </c>
      <c r="AL27" s="196" t="str">
        <f t="shared" si="32"/>
        <v/>
      </c>
      <c r="AM27" s="205" t="str">
        <f t="shared" si="40"/>
        <v/>
      </c>
      <c r="AN27" s="90" t="str">
        <f t="shared" si="40"/>
        <v/>
      </c>
      <c r="AO27" s="196" t="str">
        <f t="shared" si="33"/>
        <v/>
      </c>
      <c r="AP27" s="206" t="str">
        <f t="shared" si="41"/>
        <v/>
      </c>
      <c r="AQ27" s="90" t="str">
        <f t="shared" si="41"/>
        <v/>
      </c>
      <c r="AR27" s="207" t="str">
        <f t="shared" si="34"/>
        <v/>
      </c>
      <c r="AS27" s="208" t="str">
        <f t="shared" si="3"/>
        <v/>
      </c>
      <c r="AT27" s="91"/>
      <c r="AU27" s="93" t="str">
        <f t="shared" si="35"/>
        <v/>
      </c>
      <c r="AV27" s="209" t="str">
        <f t="shared" si="36"/>
        <v/>
      </c>
      <c r="AW27" s="211" t="str" cm="1">
        <f t="array" ref="AW27">IF($AA27="","",IF((IFERROR(_xlfn.IFS($AS27="Devis 1",(IFERROR(VALUE(TRIM(SUBSTITUTE(AJ27,CHAR(160),""))),0)),$AS27="Devis 2",(IFERROR(VALUE(TRIM(SUBSTITUTE(AM27,CHAR(160),""))),0)),$AS27="Devis 3",(IFERROR(VALUE(TRIM(SUBSTITUTE(AP27,CHAR(160),""))),0))),0))*(IFERROR(VALUE(TRIM(SUBSTITUTE($AA27,CHAR(160),""))),0))=0,"",(IFERROR(_xlfn.IFS($AS27="Devis 1",(IFERROR(VALUE(TRIM(SUBSTITUTE(AJ27,CHAR(160),""))),0)),$AS27="Devis 2",(IFERROR(VALUE(TRIM(SUBSTITUTE(AM27,CHAR(160),""))),0)),$AS27="Devis 3",(IFERROR(VALUE(TRIM(SUBSTITUTE(AP27,CHAR(160),""))),0))),0))*(IFERROR(VALUE(TRIM(SUBSTITUTE($AA27,CHAR(160),""))),0))))</f>
        <v/>
      </c>
      <c r="AX27" s="211" t="str" cm="1">
        <f t="array" ref="AX27">IF($AA27="","",IF(ROUND((IFERROR(_xlfn.IFS(TRIM(SUBSTITUTE($AS27,CHAR(160),""))="Devis 1",IFERROR(VALUE(TRIM(SUBSTITUTE(AK27,CHAR(160),""))),0),TRIM(SUBSTITUTE($AS27,CHAR(160),""))="Devis 2",IFERROR(VALUE(TRIM(SUBSTITUTE(AN27,CHAR(160),""))),0),TRIM(SUBSTITUTE($AS27,CHAR(160),""))="Devis 3",IFERROR(VALUE(TRIM(SUBSTITUTE(AQ27,CHAR(160),""))),0)),0))*(IFERROR(VALUE(TRIM(SUBSTITUTE($AA27,CHAR(160),""))),0)),2)=0,IF(AW27&lt;&gt;"",0,""),ROUND((IFERROR(_xlfn.IFS(TRIM(SUBSTITUTE($AS27,CHAR(160),""))="Devis 1",IFERROR(VALUE(TRIM(SUBSTITUTE(AK27,CHAR(160),""))),0),TRIM(SUBSTITUTE($AS27,CHAR(160),""))="Devis 2",IFERROR(VALUE(TRIM(SUBSTITUTE(AN27,CHAR(160),""))),0),TRIM(SUBSTITUTE($AS27,CHAR(160),""))="Devis 3",IFERROR(VALUE(TRIM(SUBSTITUTE(AQ27,CHAR(160),""))),0)),0))*(IFERROR(VALUE(TRIM(SUBSTITUTE($AA27,CHAR(160),""))),0)),2)))</f>
        <v/>
      </c>
      <c r="AY27" s="211" t="str">
        <f t="shared" si="37"/>
        <v/>
      </c>
      <c r="AZ27" s="91"/>
      <c r="BA27" s="92" t="str" cm="1">
        <f t="array" ref="BA27">IF(OR(AY27="",AV27="",AW27="",AU27=""),"",
    _xlfn.IFS(
        (IFERROR(VALUE(TRIM(SUBSTITUTE(AY27,CHAR(160),""))),0)) &gt; (IFERROR(VALUE(TRIM(SUBSTITUTE(AV27,CHAR(160),""))),0)),
        "KO : Le montant retenu TTC est supérieur au montant raisonnable TTC. Merci de revoir la ligne de dépense ou plafonner son montant.",
        (IFERROR(VALUE(TRIM(SUBSTITUTE(AW27,CHAR(160),""))),0)) &gt; (IFERROR(VALUE(TRIM(SUBSTITUTE(AU27,CHAR(160),""))),0)),
        "Attention : Le montant retenu HT est supérieur au montant HT raisonnable. Merci de revoir la ligne de dépense, plafonner son montant, ou justifier la reventillation HT / TVA.",
        (IFERROR(VALUE(TRIM(SUBSTITUTE(AY27,CHAR(160),""))),0))=0,
        "",
        (IFERROR(VALUE(TRIM(SUBSTITUTE(AV27,CHAR(160),""))),0))=(IFERROR(VALUE(TRIM(SUBSTITUTE(AY27,CHAR(160),""))),0)),
        "OK",
        (IFERROR(VALUE(TRIM(SUBSTITUTE(AV27,CHAR(160),""))),0))&gt;(IFERROR(VALUE(TRIM(SUBSTITUTE(AY27,CHAR(160),""))),0)),
        " OK : Montant instruit inférieur au montant raisonnable.",
        TRUE,
        ""
    )
)</f>
        <v/>
      </c>
      <c r="BB27" s="92" t="str" cm="1">
        <f t="array" ref="BB27">IF(OR(AY27="",X27="",AW27="",V27="",AX27="",W27=""),"",_xlfn.IFS((IFERROR(VALUE(TRIM(SUBSTITUTE(AY27,CHAR(160),""))),0))&gt;(IFERROR(VALUE(TRIM(SUBSTITUTE(X27,CHAR(160),""))),0)),"KO : Le montant retenu TTC est supérieur au montant présenté TTC. Merci de revoir la ligne de dépense ou plafonner son montant.",(IFERROR(VALUE(TRIM(SUBSTITUTE(AW27,CHAR(160),""))),0))&gt;(IFERROR(VALUE(TRIM(SUBSTITUTE(V27,CHAR(160),""))),0)),"Attention : Le montant retenu HT est supérieur au montant HT présenté. Merci de revoir la ligne de dépense, plafonner son montant, ou justifier la reventillation HT / TVA.",(IFERROR(VALUE(TRIM(SUBSTITUTE(AX27,CHAR(160),""))),0))&gt;(IFERROR(VALUE(TRIM(SUBSTITUTE(W27,CHAR(160),""))),0)),"Attention : Le montant TVA retenu est supérieur au montant TVA présenté. Merci de revoir la ligne de dépense, plafonner son montant, ou justifier la reventillation HT / TVA.",(IFERROR(VALUE(TRIM(SUBSTITUTE(X27,CHAR(160),""))),0))=0,"",(IFERROR(VALUE(TRIM(SUBSTITUTE(AY27,CHAR(160),""))),0))=(IFERROR(VALUE(TRIM(SUBSTITUTE(X27,CHAR(160),""))),0)),"OK",AND((IFERROR(VALUE(TRIM(SUBSTITUTE(AY27,CHAR(160),""))),0))&lt;(IFERROR(VALUE(TRIM(SUBSTITUTE(X27,CHAR(160),""))),0)),((IFERROR(VALUE(TRIM(SUBSTITUTE(X27,CHAR(160),""))),0))-(IFERROR(VALUE(TRIM(SUBSTITUTE(AY27,CHAR(160),""))),0)))&lt;0.01),"OK",(IFERROR(VALUE(TRIM(SUBSTITUTE(AY27,CHAR(160),""))),0))&lt;(IFERROR(VALUE(TRIM(SUBSTITUTE(X27,CHAR(160),""))),0)),"Montant instruit inférieur au montant présenté.",TRUE,""))</f>
        <v/>
      </c>
      <c r="BC27" s="212" t="str">
        <f t="shared" si="4"/>
        <v/>
      </c>
      <c r="BD27" s="212" t="str">
        <f t="shared" si="5"/>
        <v/>
      </c>
      <c r="BE27" s="93" t="str">
        <f t="shared" si="6"/>
        <v/>
      </c>
    </row>
    <row r="28" spans="1:57" s="68" customFormat="1" ht="20.149999999999999" customHeight="1">
      <c r="A28" s="195">
        <v>20</v>
      </c>
      <c r="B28" s="2"/>
      <c r="C28" s="37"/>
      <c r="D28" s="2"/>
      <c r="E28" s="2"/>
      <c r="F28" s="89" t="str">
        <f>IF(B28&lt;&gt;"",IF('0-Présentation poste-typeaction'!$B$12&lt;&gt;"",'0-Présentation poste-typeaction'!$B$12,""),"")</f>
        <v/>
      </c>
      <c r="G28" s="2"/>
      <c r="H28" s="2"/>
      <c r="I28" s="12"/>
      <c r="J28" s="2"/>
      <c r="K28" s="36"/>
      <c r="L28" s="4"/>
      <c r="M28" s="3"/>
      <c r="N28" s="196" t="str">
        <f t="shared" si="29"/>
        <v/>
      </c>
      <c r="O28" s="5"/>
      <c r="P28" s="3"/>
      <c r="Q28" s="196" t="str">
        <f t="shared" si="30"/>
        <v/>
      </c>
      <c r="R28" s="6"/>
      <c r="S28" s="3"/>
      <c r="T28" s="197" t="str">
        <f t="shared" si="31"/>
        <v/>
      </c>
      <c r="U28" s="7"/>
      <c r="V28" s="213" t="str" cm="1">
        <f t="array" ref="V28">IF((_xlfn.IFS(TRIM(SUBSTITUTE(U28,CHAR(160),""))="Devis 1",IFERROR(VALUE(TRIM(SUBSTITUTE(L28,CHAR(160),""))),0),TRIM(SUBSTITUTE(U28,CHAR(160),""))="Devis 2",IFERROR(VALUE(TRIM(SUBSTITUTE(O28,CHAR(160),""))),0),TRIM(SUBSTITUTE(U28,CHAR(160),""))="Devis 3",IFERROR(VALUE(TRIM(SUBSTITUTE(R28,CHAR(160),""))),0),TRUE,0)*IFERROR(VALUE(TRIM(SUBSTITUTE(C28,CHAR(160),""))),0))=0,"",_xlfn.IFS(TRIM(SUBSTITUTE(U28,CHAR(160),""))="Devis 1",IFERROR(VALUE(TRIM(SUBSTITUTE(L28,CHAR(160),""))),0),TRIM(SUBSTITUTE(U28,CHAR(160),""))="Devis 2",IFERROR(VALUE(TRIM(SUBSTITUTE(O28,CHAR(160),""))),0),TRIM(SUBSTITUTE(U28,CHAR(160),""))="Devis 3",IFERROR(VALUE(TRIM(SUBSTITUTE(R28,CHAR(160),""))),0),TRUE,0)*IFERROR(VALUE(TRIM(SUBSTITUTE(C28,CHAR(160),""))),0))</f>
        <v/>
      </c>
      <c r="W28" s="214" t="str" cm="1">
        <f t="array" ref="W28">IF(ROUND((_xlfn.IFS(TRIM(SUBSTITUTE(U28,CHAR(160),""))="Devis 1",IFERROR(VALUE(TRIM(SUBSTITUTE(M28,CHAR(160),""))),0),TRIM(SUBSTITUTE(U28,CHAR(160),""))="Devis 2",IFERROR(VALUE(TRIM(SUBSTITUTE(P28,CHAR(160),""))),0),TRIM(SUBSTITUTE(U28,CHAR(160),""))="Devis 3",IFERROR(VALUE(TRIM(SUBSTITUTE(S28,CHAR(160),""))),0),TRUE,0)*IFERROR(VALUE(TRIM(SUBSTITUTE(C28,CHAR(160),""))),0)),2)=0,IF(V28&lt;&gt;"",0,""),ROUND((_xlfn.IFS(TRIM(SUBSTITUTE(U28,CHAR(160),""))="Devis 1",IFERROR(VALUE(TRIM(SUBSTITUTE(M28,CHAR(160),""))),0),TRIM(SUBSTITUTE(U28,CHAR(160),""))="Devis 2",IFERROR(VALUE(TRIM(SUBSTITUTE(P28,CHAR(160),""))),0),TRIM(SUBSTITUTE(U28,CHAR(160),""))="Devis 3",IFERROR(VALUE(TRIM(SUBSTITUTE(S28,CHAR(160),""))),0),TRUE,0)*IFERROR(VALUE(TRIM(SUBSTITUTE(C28,CHAR(160),""))),0)),2))</f>
        <v/>
      </c>
      <c r="X28" s="200" t="str">
        <f t="shared" si="38"/>
        <v/>
      </c>
      <c r="Y28" s="34"/>
      <c r="Z28" s="88" t="str">
        <f t="shared" si="39"/>
        <v/>
      </c>
      <c r="AA28" s="201" t="str">
        <f t="shared" si="39"/>
        <v/>
      </c>
      <c r="AB28" s="89" t="str">
        <f t="shared" si="39"/>
        <v/>
      </c>
      <c r="AC28" s="89" t="str">
        <f t="shared" si="39"/>
        <v/>
      </c>
      <c r="AD28" s="89" t="str">
        <f t="shared" si="39"/>
        <v/>
      </c>
      <c r="AE28" s="89" t="str">
        <f t="shared" si="39"/>
        <v/>
      </c>
      <c r="AF28" s="89" t="str">
        <f t="shared" si="39"/>
        <v/>
      </c>
      <c r="AG28" s="202" t="str">
        <f t="shared" si="39"/>
        <v/>
      </c>
      <c r="AH28" s="89" t="str">
        <f t="shared" si="39"/>
        <v/>
      </c>
      <c r="AI28" s="203" t="str">
        <f t="shared" si="39"/>
        <v/>
      </c>
      <c r="AJ28" s="204" t="str">
        <f t="shared" si="39"/>
        <v/>
      </c>
      <c r="AK28" s="90" t="str">
        <f t="shared" si="39"/>
        <v/>
      </c>
      <c r="AL28" s="196" t="str">
        <f t="shared" si="32"/>
        <v/>
      </c>
      <c r="AM28" s="205" t="str">
        <f t="shared" si="40"/>
        <v/>
      </c>
      <c r="AN28" s="90" t="str">
        <f t="shared" si="40"/>
        <v/>
      </c>
      <c r="AO28" s="196" t="str">
        <f t="shared" si="33"/>
        <v/>
      </c>
      <c r="AP28" s="206" t="str">
        <f t="shared" si="41"/>
        <v/>
      </c>
      <c r="AQ28" s="90" t="str">
        <f t="shared" si="41"/>
        <v/>
      </c>
      <c r="AR28" s="207" t="str">
        <f t="shared" si="34"/>
        <v/>
      </c>
      <c r="AS28" s="208" t="str">
        <f t="shared" si="3"/>
        <v/>
      </c>
      <c r="AT28" s="91"/>
      <c r="AU28" s="93" t="str">
        <f t="shared" si="35"/>
        <v/>
      </c>
      <c r="AV28" s="209" t="str">
        <f t="shared" si="36"/>
        <v/>
      </c>
      <c r="AW28" s="211" t="str" cm="1">
        <f t="array" ref="AW28">IF($AA28="","",IF((IFERROR(_xlfn.IFS($AS28="Devis 1",(IFERROR(VALUE(TRIM(SUBSTITUTE(AJ28,CHAR(160),""))),0)),$AS28="Devis 2",(IFERROR(VALUE(TRIM(SUBSTITUTE(AM28,CHAR(160),""))),0)),$AS28="Devis 3",(IFERROR(VALUE(TRIM(SUBSTITUTE(AP28,CHAR(160),""))),0))),0))*(IFERROR(VALUE(TRIM(SUBSTITUTE($AA28,CHAR(160),""))),0))=0,"",(IFERROR(_xlfn.IFS($AS28="Devis 1",(IFERROR(VALUE(TRIM(SUBSTITUTE(AJ28,CHAR(160),""))),0)),$AS28="Devis 2",(IFERROR(VALUE(TRIM(SUBSTITUTE(AM28,CHAR(160),""))),0)),$AS28="Devis 3",(IFERROR(VALUE(TRIM(SUBSTITUTE(AP28,CHAR(160),""))),0))),0))*(IFERROR(VALUE(TRIM(SUBSTITUTE($AA28,CHAR(160),""))),0))))</f>
        <v/>
      </c>
      <c r="AX28" s="211" t="str" cm="1">
        <f t="array" ref="AX28">IF($AA28="","",IF(ROUND((IFERROR(_xlfn.IFS(TRIM(SUBSTITUTE($AS28,CHAR(160),""))="Devis 1",IFERROR(VALUE(TRIM(SUBSTITUTE(AK28,CHAR(160),""))),0),TRIM(SUBSTITUTE($AS28,CHAR(160),""))="Devis 2",IFERROR(VALUE(TRIM(SUBSTITUTE(AN28,CHAR(160),""))),0),TRIM(SUBSTITUTE($AS28,CHAR(160),""))="Devis 3",IFERROR(VALUE(TRIM(SUBSTITUTE(AQ28,CHAR(160),""))),0)),0))*(IFERROR(VALUE(TRIM(SUBSTITUTE($AA28,CHAR(160),""))),0)),2)=0,IF(AW28&lt;&gt;"",0,""),ROUND((IFERROR(_xlfn.IFS(TRIM(SUBSTITUTE($AS28,CHAR(160),""))="Devis 1",IFERROR(VALUE(TRIM(SUBSTITUTE(AK28,CHAR(160),""))),0),TRIM(SUBSTITUTE($AS28,CHAR(160),""))="Devis 2",IFERROR(VALUE(TRIM(SUBSTITUTE(AN28,CHAR(160),""))),0),TRIM(SUBSTITUTE($AS28,CHAR(160),""))="Devis 3",IFERROR(VALUE(TRIM(SUBSTITUTE(AQ28,CHAR(160),""))),0)),0))*(IFERROR(VALUE(TRIM(SUBSTITUTE($AA28,CHAR(160),""))),0)),2)))</f>
        <v/>
      </c>
      <c r="AY28" s="211" t="str">
        <f t="shared" si="37"/>
        <v/>
      </c>
      <c r="AZ28" s="91"/>
      <c r="BA28" s="92" t="str" cm="1">
        <f t="array" ref="BA28">IF(OR(AY28="",AV28="",AW28="",AU28=""),"",
    _xlfn.IFS(
        (IFERROR(VALUE(TRIM(SUBSTITUTE(AY28,CHAR(160),""))),0)) &gt; (IFERROR(VALUE(TRIM(SUBSTITUTE(AV28,CHAR(160),""))),0)),
        "KO : Le montant retenu TTC est supérieur au montant raisonnable TTC. Merci de revoir la ligne de dépense ou plafonner son montant.",
        (IFERROR(VALUE(TRIM(SUBSTITUTE(AW28,CHAR(160),""))),0)) &gt; (IFERROR(VALUE(TRIM(SUBSTITUTE(AU28,CHAR(160),""))),0)),
        "Attention : Le montant retenu HT est supérieur au montant HT raisonnable. Merci de revoir la ligne de dépense, plafonner son montant, ou justifier la reventillation HT / TVA.",
        (IFERROR(VALUE(TRIM(SUBSTITUTE(AY28,CHAR(160),""))),0))=0,
        "",
        (IFERROR(VALUE(TRIM(SUBSTITUTE(AV28,CHAR(160),""))),0))=(IFERROR(VALUE(TRIM(SUBSTITUTE(AY28,CHAR(160),""))),0)),
        "OK",
        (IFERROR(VALUE(TRIM(SUBSTITUTE(AV28,CHAR(160),""))),0))&gt;(IFERROR(VALUE(TRIM(SUBSTITUTE(AY28,CHAR(160),""))),0)),
        " OK : Montant instruit inférieur au montant raisonnable.",
        TRUE,
        ""
    )
)</f>
        <v/>
      </c>
      <c r="BB28" s="92" t="str" cm="1">
        <f t="array" ref="BB28">IF(OR(AY28="",X28="",AW28="",V28="",AX28="",W28=""),"",_xlfn.IFS((IFERROR(VALUE(TRIM(SUBSTITUTE(AY28,CHAR(160),""))),0))&gt;(IFERROR(VALUE(TRIM(SUBSTITUTE(X28,CHAR(160),""))),0)),"KO : Le montant retenu TTC est supérieur au montant présenté TTC. Merci de revoir la ligne de dépense ou plafonner son montant.",(IFERROR(VALUE(TRIM(SUBSTITUTE(AW28,CHAR(160),""))),0))&gt;(IFERROR(VALUE(TRIM(SUBSTITUTE(V28,CHAR(160),""))),0)),"Attention : Le montant retenu HT est supérieur au montant HT présenté. Merci de revoir la ligne de dépense, plafonner son montant, ou justifier la reventillation HT / TVA.",(IFERROR(VALUE(TRIM(SUBSTITUTE(AX28,CHAR(160),""))),0))&gt;(IFERROR(VALUE(TRIM(SUBSTITUTE(W28,CHAR(160),""))),0)),"Attention : Le montant TVA retenu est supérieur au montant TVA présenté. Merci de revoir la ligne de dépense, plafonner son montant, ou justifier la reventillation HT / TVA.",(IFERROR(VALUE(TRIM(SUBSTITUTE(X28,CHAR(160),""))),0))=0,"",(IFERROR(VALUE(TRIM(SUBSTITUTE(AY28,CHAR(160),""))),0))=(IFERROR(VALUE(TRIM(SUBSTITUTE(X28,CHAR(160),""))),0)),"OK",AND((IFERROR(VALUE(TRIM(SUBSTITUTE(AY28,CHAR(160),""))),0))&lt;(IFERROR(VALUE(TRIM(SUBSTITUTE(X28,CHAR(160),""))),0)),((IFERROR(VALUE(TRIM(SUBSTITUTE(X28,CHAR(160),""))),0))-(IFERROR(VALUE(TRIM(SUBSTITUTE(AY28,CHAR(160),""))),0)))&lt;0.01),"OK",(IFERROR(VALUE(TRIM(SUBSTITUTE(AY28,CHAR(160),""))),0))&lt;(IFERROR(VALUE(TRIM(SUBSTITUTE(X28,CHAR(160),""))),0)),"Montant instruit inférieur au montant présenté.",TRUE,""))</f>
        <v/>
      </c>
      <c r="BC28" s="212" t="str">
        <f t="shared" si="4"/>
        <v/>
      </c>
      <c r="BD28" s="212" t="str">
        <f t="shared" si="5"/>
        <v/>
      </c>
      <c r="BE28" s="93" t="str">
        <f t="shared" si="6"/>
        <v/>
      </c>
    </row>
    <row r="29" spans="1:57" s="68" customFormat="1" ht="20.149999999999999" customHeight="1">
      <c r="A29" s="195">
        <v>21</v>
      </c>
      <c r="B29" s="2"/>
      <c r="C29" s="37"/>
      <c r="D29" s="2"/>
      <c r="E29" s="2"/>
      <c r="F29" s="89" t="str">
        <f>IF(B29&lt;&gt;"",IF('0-Présentation poste-typeaction'!$B$12&lt;&gt;"",'0-Présentation poste-typeaction'!$B$12,""),"")</f>
        <v/>
      </c>
      <c r="G29" s="2"/>
      <c r="H29" s="2"/>
      <c r="I29" s="12"/>
      <c r="J29" s="2"/>
      <c r="K29" s="36"/>
      <c r="L29" s="4"/>
      <c r="M29" s="3"/>
      <c r="N29" s="196" t="str">
        <f t="shared" si="29"/>
        <v/>
      </c>
      <c r="O29" s="5"/>
      <c r="P29" s="3"/>
      <c r="Q29" s="196" t="str">
        <f t="shared" si="30"/>
        <v/>
      </c>
      <c r="R29" s="6"/>
      <c r="S29" s="3"/>
      <c r="T29" s="197" t="str">
        <f t="shared" si="31"/>
        <v/>
      </c>
      <c r="U29" s="7"/>
      <c r="V29" s="213" t="str" cm="1">
        <f t="array" ref="V29">IF((_xlfn.IFS(TRIM(SUBSTITUTE(U29,CHAR(160),""))="Devis 1",IFERROR(VALUE(TRIM(SUBSTITUTE(L29,CHAR(160),""))),0),TRIM(SUBSTITUTE(U29,CHAR(160),""))="Devis 2",IFERROR(VALUE(TRIM(SUBSTITUTE(O29,CHAR(160),""))),0),TRIM(SUBSTITUTE(U29,CHAR(160),""))="Devis 3",IFERROR(VALUE(TRIM(SUBSTITUTE(R29,CHAR(160),""))),0),TRUE,0)*IFERROR(VALUE(TRIM(SUBSTITUTE(C29,CHAR(160),""))),0))=0,"",_xlfn.IFS(TRIM(SUBSTITUTE(U29,CHAR(160),""))="Devis 1",IFERROR(VALUE(TRIM(SUBSTITUTE(L29,CHAR(160),""))),0),TRIM(SUBSTITUTE(U29,CHAR(160),""))="Devis 2",IFERROR(VALUE(TRIM(SUBSTITUTE(O29,CHAR(160),""))),0),TRIM(SUBSTITUTE(U29,CHAR(160),""))="Devis 3",IFERROR(VALUE(TRIM(SUBSTITUTE(R29,CHAR(160),""))),0),TRUE,0)*IFERROR(VALUE(TRIM(SUBSTITUTE(C29,CHAR(160),""))),0))</f>
        <v/>
      </c>
      <c r="W29" s="214" t="str" cm="1">
        <f t="array" ref="W29">IF(ROUND((_xlfn.IFS(TRIM(SUBSTITUTE(U29,CHAR(160),""))="Devis 1",IFERROR(VALUE(TRIM(SUBSTITUTE(M29,CHAR(160),""))),0),TRIM(SUBSTITUTE(U29,CHAR(160),""))="Devis 2",IFERROR(VALUE(TRIM(SUBSTITUTE(P29,CHAR(160),""))),0),TRIM(SUBSTITUTE(U29,CHAR(160),""))="Devis 3",IFERROR(VALUE(TRIM(SUBSTITUTE(S29,CHAR(160),""))),0),TRUE,0)*IFERROR(VALUE(TRIM(SUBSTITUTE(C29,CHAR(160),""))),0)),2)=0,IF(V29&lt;&gt;"",0,""),ROUND((_xlfn.IFS(TRIM(SUBSTITUTE(U29,CHAR(160),""))="Devis 1",IFERROR(VALUE(TRIM(SUBSTITUTE(M29,CHAR(160),""))),0),TRIM(SUBSTITUTE(U29,CHAR(160),""))="Devis 2",IFERROR(VALUE(TRIM(SUBSTITUTE(P29,CHAR(160),""))),0),TRIM(SUBSTITUTE(U29,CHAR(160),""))="Devis 3",IFERROR(VALUE(TRIM(SUBSTITUTE(S29,CHAR(160),""))),0),TRUE,0)*IFERROR(VALUE(TRIM(SUBSTITUTE(C29,CHAR(160),""))),0)),2))</f>
        <v/>
      </c>
      <c r="X29" s="200" t="str">
        <f t="shared" si="38"/>
        <v/>
      </c>
      <c r="Y29" s="34"/>
      <c r="Z29" s="88" t="str">
        <f t="shared" si="39"/>
        <v/>
      </c>
      <c r="AA29" s="201" t="str">
        <f t="shared" si="39"/>
        <v/>
      </c>
      <c r="AB29" s="89" t="str">
        <f t="shared" si="39"/>
        <v/>
      </c>
      <c r="AC29" s="89" t="str">
        <f t="shared" si="39"/>
        <v/>
      </c>
      <c r="AD29" s="89" t="str">
        <f t="shared" si="39"/>
        <v/>
      </c>
      <c r="AE29" s="89" t="str">
        <f t="shared" si="39"/>
        <v/>
      </c>
      <c r="AF29" s="89" t="str">
        <f t="shared" si="39"/>
        <v/>
      </c>
      <c r="AG29" s="202" t="str">
        <f t="shared" si="39"/>
        <v/>
      </c>
      <c r="AH29" s="89" t="str">
        <f t="shared" si="39"/>
        <v/>
      </c>
      <c r="AI29" s="203" t="str">
        <f t="shared" si="39"/>
        <v/>
      </c>
      <c r="AJ29" s="204" t="str">
        <f t="shared" si="39"/>
        <v/>
      </c>
      <c r="AK29" s="90" t="str">
        <f t="shared" si="39"/>
        <v/>
      </c>
      <c r="AL29" s="196" t="str">
        <f t="shared" si="32"/>
        <v/>
      </c>
      <c r="AM29" s="205" t="str">
        <f t="shared" si="40"/>
        <v/>
      </c>
      <c r="AN29" s="90" t="str">
        <f t="shared" si="40"/>
        <v/>
      </c>
      <c r="AO29" s="196" t="str">
        <f t="shared" si="33"/>
        <v/>
      </c>
      <c r="AP29" s="206" t="str">
        <f t="shared" si="41"/>
        <v/>
      </c>
      <c r="AQ29" s="90" t="str">
        <f t="shared" si="41"/>
        <v/>
      </c>
      <c r="AR29" s="207" t="str">
        <f t="shared" si="34"/>
        <v/>
      </c>
      <c r="AS29" s="208" t="str">
        <f t="shared" si="3"/>
        <v/>
      </c>
      <c r="AT29" s="91"/>
      <c r="AU29" s="93" t="str">
        <f t="shared" si="35"/>
        <v/>
      </c>
      <c r="AV29" s="209" t="str">
        <f t="shared" si="36"/>
        <v/>
      </c>
      <c r="AW29" s="211" t="str" cm="1">
        <f t="array" ref="AW29">IF($AA29="","",IF((IFERROR(_xlfn.IFS($AS29="Devis 1",(IFERROR(VALUE(TRIM(SUBSTITUTE(AJ29,CHAR(160),""))),0)),$AS29="Devis 2",(IFERROR(VALUE(TRIM(SUBSTITUTE(AM29,CHAR(160),""))),0)),$AS29="Devis 3",(IFERROR(VALUE(TRIM(SUBSTITUTE(AP29,CHAR(160),""))),0))),0))*(IFERROR(VALUE(TRIM(SUBSTITUTE($AA29,CHAR(160),""))),0))=0,"",(IFERROR(_xlfn.IFS($AS29="Devis 1",(IFERROR(VALUE(TRIM(SUBSTITUTE(AJ29,CHAR(160),""))),0)),$AS29="Devis 2",(IFERROR(VALUE(TRIM(SUBSTITUTE(AM29,CHAR(160),""))),0)),$AS29="Devis 3",(IFERROR(VALUE(TRIM(SUBSTITUTE(AP29,CHAR(160),""))),0))),0))*(IFERROR(VALUE(TRIM(SUBSTITUTE($AA29,CHAR(160),""))),0))))</f>
        <v/>
      </c>
      <c r="AX29" s="211" t="str" cm="1">
        <f t="array" ref="AX29">IF($AA29="","",IF(ROUND((IFERROR(_xlfn.IFS(TRIM(SUBSTITUTE($AS29,CHAR(160),""))="Devis 1",IFERROR(VALUE(TRIM(SUBSTITUTE(AK29,CHAR(160),""))),0),TRIM(SUBSTITUTE($AS29,CHAR(160),""))="Devis 2",IFERROR(VALUE(TRIM(SUBSTITUTE(AN29,CHAR(160),""))),0),TRIM(SUBSTITUTE($AS29,CHAR(160),""))="Devis 3",IFERROR(VALUE(TRIM(SUBSTITUTE(AQ29,CHAR(160),""))),0)),0))*(IFERROR(VALUE(TRIM(SUBSTITUTE($AA29,CHAR(160),""))),0)),2)=0,IF(AW29&lt;&gt;"",0,""),ROUND((IFERROR(_xlfn.IFS(TRIM(SUBSTITUTE($AS29,CHAR(160),""))="Devis 1",IFERROR(VALUE(TRIM(SUBSTITUTE(AK29,CHAR(160),""))),0),TRIM(SUBSTITUTE($AS29,CHAR(160),""))="Devis 2",IFERROR(VALUE(TRIM(SUBSTITUTE(AN29,CHAR(160),""))),0),TRIM(SUBSTITUTE($AS29,CHAR(160),""))="Devis 3",IFERROR(VALUE(TRIM(SUBSTITUTE(AQ29,CHAR(160),""))),0)),0))*(IFERROR(VALUE(TRIM(SUBSTITUTE($AA29,CHAR(160),""))),0)),2)))</f>
        <v/>
      </c>
      <c r="AY29" s="211" t="str">
        <f t="shared" si="37"/>
        <v/>
      </c>
      <c r="AZ29" s="91"/>
      <c r="BA29" s="92" t="str" cm="1">
        <f t="array" ref="BA29">IF(OR(AY29="",AV29="",AW29="",AU29=""),"",
    _xlfn.IFS(
        (IFERROR(VALUE(TRIM(SUBSTITUTE(AY29,CHAR(160),""))),0)) &gt; (IFERROR(VALUE(TRIM(SUBSTITUTE(AV29,CHAR(160),""))),0)),
        "KO : Le montant retenu TTC est supérieur au montant raisonnable TTC. Merci de revoir la ligne de dépense ou plafonner son montant.",
        (IFERROR(VALUE(TRIM(SUBSTITUTE(AW29,CHAR(160),""))),0)) &gt; (IFERROR(VALUE(TRIM(SUBSTITUTE(AU29,CHAR(160),""))),0)),
        "Attention : Le montant retenu HT est supérieur au montant HT raisonnable. Merci de revoir la ligne de dépense, plafonner son montant, ou justifier la reventillation HT / TVA.",
        (IFERROR(VALUE(TRIM(SUBSTITUTE(AY29,CHAR(160),""))),0))=0,
        "",
        (IFERROR(VALUE(TRIM(SUBSTITUTE(AV29,CHAR(160),""))),0))=(IFERROR(VALUE(TRIM(SUBSTITUTE(AY29,CHAR(160),""))),0)),
        "OK",
        (IFERROR(VALUE(TRIM(SUBSTITUTE(AV29,CHAR(160),""))),0))&gt;(IFERROR(VALUE(TRIM(SUBSTITUTE(AY29,CHAR(160),""))),0)),
        " OK : Montant instruit inférieur au montant raisonnable.",
        TRUE,
        ""
    )
)</f>
        <v/>
      </c>
      <c r="BB29" s="92" t="str" cm="1">
        <f t="array" ref="BB29">IF(OR(AY29="",X29="",AW29="",V29="",AX29="",W29=""),"",_xlfn.IFS((IFERROR(VALUE(TRIM(SUBSTITUTE(AY29,CHAR(160),""))),0))&gt;(IFERROR(VALUE(TRIM(SUBSTITUTE(X29,CHAR(160),""))),0)),"KO : Le montant retenu TTC est supérieur au montant présenté TTC. Merci de revoir la ligne de dépense ou plafonner son montant.",(IFERROR(VALUE(TRIM(SUBSTITUTE(AW29,CHAR(160),""))),0))&gt;(IFERROR(VALUE(TRIM(SUBSTITUTE(V29,CHAR(160),""))),0)),"Attention : Le montant retenu HT est supérieur au montant HT présenté. Merci de revoir la ligne de dépense, plafonner son montant, ou justifier la reventillation HT / TVA.",(IFERROR(VALUE(TRIM(SUBSTITUTE(AX29,CHAR(160),""))),0))&gt;(IFERROR(VALUE(TRIM(SUBSTITUTE(W29,CHAR(160),""))),0)),"Attention : Le montant TVA retenu est supérieur au montant TVA présenté. Merci de revoir la ligne de dépense, plafonner son montant, ou justifier la reventillation HT / TVA.",(IFERROR(VALUE(TRIM(SUBSTITUTE(X29,CHAR(160),""))),0))=0,"",(IFERROR(VALUE(TRIM(SUBSTITUTE(AY29,CHAR(160),""))),0))=(IFERROR(VALUE(TRIM(SUBSTITUTE(X29,CHAR(160),""))),0)),"OK",AND((IFERROR(VALUE(TRIM(SUBSTITUTE(AY29,CHAR(160),""))),0))&lt;(IFERROR(VALUE(TRIM(SUBSTITUTE(X29,CHAR(160),""))),0)),((IFERROR(VALUE(TRIM(SUBSTITUTE(X29,CHAR(160),""))),0))-(IFERROR(VALUE(TRIM(SUBSTITUTE(AY29,CHAR(160),""))),0)))&lt;0.01),"OK",(IFERROR(VALUE(TRIM(SUBSTITUTE(AY29,CHAR(160),""))),0))&lt;(IFERROR(VALUE(TRIM(SUBSTITUTE(X29,CHAR(160),""))),0)),"Montant instruit inférieur au montant présenté.",TRUE,""))</f>
        <v/>
      </c>
      <c r="BC29" s="212" t="str">
        <f t="shared" si="4"/>
        <v/>
      </c>
      <c r="BD29" s="212" t="str">
        <f t="shared" si="5"/>
        <v/>
      </c>
      <c r="BE29" s="93" t="str">
        <f t="shared" si="6"/>
        <v/>
      </c>
    </row>
    <row r="30" spans="1:57" s="68" customFormat="1" ht="20.149999999999999" customHeight="1">
      <c r="A30" s="195">
        <v>22</v>
      </c>
      <c r="B30" s="2"/>
      <c r="C30" s="37"/>
      <c r="D30" s="2"/>
      <c r="E30" s="2"/>
      <c r="F30" s="89" t="str">
        <f>IF(B30&lt;&gt;"",IF('0-Présentation poste-typeaction'!$B$12&lt;&gt;"",'0-Présentation poste-typeaction'!$B$12,""),"")</f>
        <v/>
      </c>
      <c r="G30" s="2"/>
      <c r="H30" s="2"/>
      <c r="I30" s="12"/>
      <c r="J30" s="2"/>
      <c r="K30" s="36"/>
      <c r="L30" s="4"/>
      <c r="M30" s="3"/>
      <c r="N30" s="196" t="str">
        <f t="shared" si="29"/>
        <v/>
      </c>
      <c r="O30" s="5"/>
      <c r="P30" s="3"/>
      <c r="Q30" s="196" t="str">
        <f t="shared" si="30"/>
        <v/>
      </c>
      <c r="R30" s="6"/>
      <c r="S30" s="3"/>
      <c r="T30" s="197" t="str">
        <f t="shared" si="31"/>
        <v/>
      </c>
      <c r="U30" s="7"/>
      <c r="V30" s="213" t="str" cm="1">
        <f t="array" ref="V30">IF((_xlfn.IFS(TRIM(SUBSTITUTE(U30,CHAR(160),""))="Devis 1",IFERROR(VALUE(TRIM(SUBSTITUTE(L30,CHAR(160),""))),0),TRIM(SUBSTITUTE(U30,CHAR(160),""))="Devis 2",IFERROR(VALUE(TRIM(SUBSTITUTE(O30,CHAR(160),""))),0),TRIM(SUBSTITUTE(U30,CHAR(160),""))="Devis 3",IFERROR(VALUE(TRIM(SUBSTITUTE(R30,CHAR(160),""))),0),TRUE,0)*IFERROR(VALUE(TRIM(SUBSTITUTE(C30,CHAR(160),""))),0))=0,"",_xlfn.IFS(TRIM(SUBSTITUTE(U30,CHAR(160),""))="Devis 1",IFERROR(VALUE(TRIM(SUBSTITUTE(L30,CHAR(160),""))),0),TRIM(SUBSTITUTE(U30,CHAR(160),""))="Devis 2",IFERROR(VALUE(TRIM(SUBSTITUTE(O30,CHAR(160),""))),0),TRIM(SUBSTITUTE(U30,CHAR(160),""))="Devis 3",IFERROR(VALUE(TRIM(SUBSTITUTE(R30,CHAR(160),""))),0),TRUE,0)*IFERROR(VALUE(TRIM(SUBSTITUTE(C30,CHAR(160),""))),0))</f>
        <v/>
      </c>
      <c r="W30" s="214" t="str" cm="1">
        <f t="array" ref="W30">IF(ROUND((_xlfn.IFS(TRIM(SUBSTITUTE(U30,CHAR(160),""))="Devis 1",IFERROR(VALUE(TRIM(SUBSTITUTE(M30,CHAR(160),""))),0),TRIM(SUBSTITUTE(U30,CHAR(160),""))="Devis 2",IFERROR(VALUE(TRIM(SUBSTITUTE(P30,CHAR(160),""))),0),TRIM(SUBSTITUTE(U30,CHAR(160),""))="Devis 3",IFERROR(VALUE(TRIM(SUBSTITUTE(S30,CHAR(160),""))),0),TRUE,0)*IFERROR(VALUE(TRIM(SUBSTITUTE(C30,CHAR(160),""))),0)),2)=0,IF(V30&lt;&gt;"",0,""),ROUND((_xlfn.IFS(TRIM(SUBSTITUTE(U30,CHAR(160),""))="Devis 1",IFERROR(VALUE(TRIM(SUBSTITUTE(M30,CHAR(160),""))),0),TRIM(SUBSTITUTE(U30,CHAR(160),""))="Devis 2",IFERROR(VALUE(TRIM(SUBSTITUTE(P30,CHAR(160),""))),0),TRIM(SUBSTITUTE(U30,CHAR(160),""))="Devis 3",IFERROR(VALUE(TRIM(SUBSTITUTE(S30,CHAR(160),""))),0),TRUE,0)*IFERROR(VALUE(TRIM(SUBSTITUTE(C30,CHAR(160),""))),0)),2))</f>
        <v/>
      </c>
      <c r="X30" s="200" t="str">
        <f t="shared" si="38"/>
        <v/>
      </c>
      <c r="Y30" s="34"/>
      <c r="Z30" s="88" t="str">
        <f t="shared" si="39"/>
        <v/>
      </c>
      <c r="AA30" s="201" t="str">
        <f t="shared" si="39"/>
        <v/>
      </c>
      <c r="AB30" s="89" t="str">
        <f t="shared" si="39"/>
        <v/>
      </c>
      <c r="AC30" s="89" t="str">
        <f t="shared" si="39"/>
        <v/>
      </c>
      <c r="AD30" s="89" t="str">
        <f t="shared" si="39"/>
        <v/>
      </c>
      <c r="AE30" s="89" t="str">
        <f t="shared" si="39"/>
        <v/>
      </c>
      <c r="AF30" s="89" t="str">
        <f t="shared" si="39"/>
        <v/>
      </c>
      <c r="AG30" s="202" t="str">
        <f t="shared" si="39"/>
        <v/>
      </c>
      <c r="AH30" s="89" t="str">
        <f t="shared" si="39"/>
        <v/>
      </c>
      <c r="AI30" s="203" t="str">
        <f t="shared" si="39"/>
        <v/>
      </c>
      <c r="AJ30" s="204" t="str">
        <f t="shared" si="39"/>
        <v/>
      </c>
      <c r="AK30" s="90" t="str">
        <f t="shared" si="39"/>
        <v/>
      </c>
      <c r="AL30" s="196" t="str">
        <f t="shared" si="32"/>
        <v/>
      </c>
      <c r="AM30" s="205" t="str">
        <f t="shared" si="40"/>
        <v/>
      </c>
      <c r="AN30" s="90" t="str">
        <f t="shared" si="40"/>
        <v/>
      </c>
      <c r="AO30" s="196" t="str">
        <f t="shared" si="33"/>
        <v/>
      </c>
      <c r="AP30" s="206" t="str">
        <f t="shared" si="41"/>
        <v/>
      </c>
      <c r="AQ30" s="90" t="str">
        <f t="shared" si="41"/>
        <v/>
      </c>
      <c r="AR30" s="207" t="str">
        <f t="shared" si="34"/>
        <v/>
      </c>
      <c r="AS30" s="208" t="str">
        <f t="shared" si="3"/>
        <v/>
      </c>
      <c r="AT30" s="91"/>
      <c r="AU30" s="93" t="str">
        <f t="shared" si="35"/>
        <v/>
      </c>
      <c r="AV30" s="209" t="str">
        <f t="shared" si="36"/>
        <v/>
      </c>
      <c r="AW30" s="211" t="str" cm="1">
        <f t="array" ref="AW30">IF($AA30="","",IF((IFERROR(_xlfn.IFS($AS30="Devis 1",(IFERROR(VALUE(TRIM(SUBSTITUTE(AJ30,CHAR(160),""))),0)),$AS30="Devis 2",(IFERROR(VALUE(TRIM(SUBSTITUTE(AM30,CHAR(160),""))),0)),$AS30="Devis 3",(IFERROR(VALUE(TRIM(SUBSTITUTE(AP30,CHAR(160),""))),0))),0))*(IFERROR(VALUE(TRIM(SUBSTITUTE($AA30,CHAR(160),""))),0))=0,"",(IFERROR(_xlfn.IFS($AS30="Devis 1",(IFERROR(VALUE(TRIM(SUBSTITUTE(AJ30,CHAR(160),""))),0)),$AS30="Devis 2",(IFERROR(VALUE(TRIM(SUBSTITUTE(AM30,CHAR(160),""))),0)),$AS30="Devis 3",(IFERROR(VALUE(TRIM(SUBSTITUTE(AP30,CHAR(160),""))),0))),0))*(IFERROR(VALUE(TRIM(SUBSTITUTE($AA30,CHAR(160),""))),0))))</f>
        <v/>
      </c>
      <c r="AX30" s="211" t="str" cm="1">
        <f t="array" ref="AX30">IF($AA30="","",IF(ROUND((IFERROR(_xlfn.IFS(TRIM(SUBSTITUTE($AS30,CHAR(160),""))="Devis 1",IFERROR(VALUE(TRIM(SUBSTITUTE(AK30,CHAR(160),""))),0),TRIM(SUBSTITUTE($AS30,CHAR(160),""))="Devis 2",IFERROR(VALUE(TRIM(SUBSTITUTE(AN30,CHAR(160),""))),0),TRIM(SUBSTITUTE($AS30,CHAR(160),""))="Devis 3",IFERROR(VALUE(TRIM(SUBSTITUTE(AQ30,CHAR(160),""))),0)),0))*(IFERROR(VALUE(TRIM(SUBSTITUTE($AA30,CHAR(160),""))),0)),2)=0,IF(AW30&lt;&gt;"",0,""),ROUND((IFERROR(_xlfn.IFS(TRIM(SUBSTITUTE($AS30,CHAR(160),""))="Devis 1",IFERROR(VALUE(TRIM(SUBSTITUTE(AK30,CHAR(160),""))),0),TRIM(SUBSTITUTE($AS30,CHAR(160),""))="Devis 2",IFERROR(VALUE(TRIM(SUBSTITUTE(AN30,CHAR(160),""))),0),TRIM(SUBSTITUTE($AS30,CHAR(160),""))="Devis 3",IFERROR(VALUE(TRIM(SUBSTITUTE(AQ30,CHAR(160),""))),0)),0))*(IFERROR(VALUE(TRIM(SUBSTITUTE($AA30,CHAR(160),""))),0)),2)))</f>
        <v/>
      </c>
      <c r="AY30" s="211" t="str">
        <f t="shared" si="37"/>
        <v/>
      </c>
      <c r="AZ30" s="91"/>
      <c r="BA30" s="92" t="str" cm="1">
        <f t="array" ref="BA30">IF(OR(AY30="",AV30="",AW30="",AU30=""),"",
    _xlfn.IFS(
        (IFERROR(VALUE(TRIM(SUBSTITUTE(AY30,CHAR(160),""))),0)) &gt; (IFERROR(VALUE(TRIM(SUBSTITUTE(AV30,CHAR(160),""))),0)),
        "KO : Le montant retenu TTC est supérieur au montant raisonnable TTC. Merci de revoir la ligne de dépense ou plafonner son montant.",
        (IFERROR(VALUE(TRIM(SUBSTITUTE(AW30,CHAR(160),""))),0)) &gt; (IFERROR(VALUE(TRIM(SUBSTITUTE(AU30,CHAR(160),""))),0)),
        "Attention : Le montant retenu HT est supérieur au montant HT raisonnable. Merci de revoir la ligne de dépense, plafonner son montant, ou justifier la reventillation HT / TVA.",
        (IFERROR(VALUE(TRIM(SUBSTITUTE(AY30,CHAR(160),""))),0))=0,
        "",
        (IFERROR(VALUE(TRIM(SUBSTITUTE(AV30,CHAR(160),""))),0))=(IFERROR(VALUE(TRIM(SUBSTITUTE(AY30,CHAR(160),""))),0)),
        "OK",
        (IFERROR(VALUE(TRIM(SUBSTITUTE(AV30,CHAR(160),""))),0))&gt;(IFERROR(VALUE(TRIM(SUBSTITUTE(AY30,CHAR(160),""))),0)),
        " OK : Montant instruit inférieur au montant raisonnable.",
        TRUE,
        ""
    )
)</f>
        <v/>
      </c>
      <c r="BB30" s="92" t="str" cm="1">
        <f t="array" ref="BB30">IF(OR(AY30="",X30="",AW30="",V30="",AX30="",W30=""),"",_xlfn.IFS((IFERROR(VALUE(TRIM(SUBSTITUTE(AY30,CHAR(160),""))),0))&gt;(IFERROR(VALUE(TRIM(SUBSTITUTE(X30,CHAR(160),""))),0)),"KO : Le montant retenu TTC est supérieur au montant présenté TTC. Merci de revoir la ligne de dépense ou plafonner son montant.",(IFERROR(VALUE(TRIM(SUBSTITUTE(AW30,CHAR(160),""))),0))&gt;(IFERROR(VALUE(TRIM(SUBSTITUTE(V30,CHAR(160),""))),0)),"Attention : Le montant retenu HT est supérieur au montant HT présenté. Merci de revoir la ligne de dépense, plafonner son montant, ou justifier la reventillation HT / TVA.",(IFERROR(VALUE(TRIM(SUBSTITUTE(AX30,CHAR(160),""))),0))&gt;(IFERROR(VALUE(TRIM(SUBSTITUTE(W30,CHAR(160),""))),0)),"Attention : Le montant TVA retenu est supérieur au montant TVA présenté. Merci de revoir la ligne de dépense, plafonner son montant, ou justifier la reventillation HT / TVA.",(IFERROR(VALUE(TRIM(SUBSTITUTE(X30,CHAR(160),""))),0))=0,"",(IFERROR(VALUE(TRIM(SUBSTITUTE(AY30,CHAR(160),""))),0))=(IFERROR(VALUE(TRIM(SUBSTITUTE(X30,CHAR(160),""))),0)),"OK",AND((IFERROR(VALUE(TRIM(SUBSTITUTE(AY30,CHAR(160),""))),0))&lt;(IFERROR(VALUE(TRIM(SUBSTITUTE(X30,CHAR(160),""))),0)),((IFERROR(VALUE(TRIM(SUBSTITUTE(X30,CHAR(160),""))),0))-(IFERROR(VALUE(TRIM(SUBSTITUTE(AY30,CHAR(160),""))),0)))&lt;0.01),"OK",(IFERROR(VALUE(TRIM(SUBSTITUTE(AY30,CHAR(160),""))),0))&lt;(IFERROR(VALUE(TRIM(SUBSTITUTE(X30,CHAR(160),""))),0)),"Montant instruit inférieur au montant présenté.",TRUE,""))</f>
        <v/>
      </c>
      <c r="BC30" s="212" t="str">
        <f t="shared" si="4"/>
        <v/>
      </c>
      <c r="BD30" s="212" t="str">
        <f t="shared" si="5"/>
        <v/>
      </c>
      <c r="BE30" s="93" t="str">
        <f t="shared" si="6"/>
        <v/>
      </c>
    </row>
    <row r="31" spans="1:57" s="68" customFormat="1" ht="20.149999999999999" customHeight="1">
      <c r="A31" s="195">
        <v>23</v>
      </c>
      <c r="B31" s="2"/>
      <c r="C31" s="37"/>
      <c r="D31" s="2"/>
      <c r="E31" s="2"/>
      <c r="F31" s="89" t="str">
        <f>IF(B31&lt;&gt;"",IF('0-Présentation poste-typeaction'!$B$12&lt;&gt;"",'0-Présentation poste-typeaction'!$B$12,""),"")</f>
        <v/>
      </c>
      <c r="G31" s="2"/>
      <c r="H31" s="2"/>
      <c r="I31" s="12"/>
      <c r="J31" s="2"/>
      <c r="K31" s="36"/>
      <c r="L31" s="4"/>
      <c r="M31" s="3"/>
      <c r="N31" s="196" t="str">
        <f t="shared" si="29"/>
        <v/>
      </c>
      <c r="O31" s="5"/>
      <c r="P31" s="3"/>
      <c r="Q31" s="196" t="str">
        <f t="shared" si="30"/>
        <v/>
      </c>
      <c r="R31" s="6"/>
      <c r="S31" s="3"/>
      <c r="T31" s="197" t="str">
        <f t="shared" si="31"/>
        <v/>
      </c>
      <c r="U31" s="7"/>
      <c r="V31" s="213" t="str" cm="1">
        <f t="array" ref="V31">IF((_xlfn.IFS(TRIM(SUBSTITUTE(U31,CHAR(160),""))="Devis 1",IFERROR(VALUE(TRIM(SUBSTITUTE(L31,CHAR(160),""))),0),TRIM(SUBSTITUTE(U31,CHAR(160),""))="Devis 2",IFERROR(VALUE(TRIM(SUBSTITUTE(O31,CHAR(160),""))),0),TRIM(SUBSTITUTE(U31,CHAR(160),""))="Devis 3",IFERROR(VALUE(TRIM(SUBSTITUTE(R31,CHAR(160),""))),0),TRUE,0)*IFERROR(VALUE(TRIM(SUBSTITUTE(C31,CHAR(160),""))),0))=0,"",_xlfn.IFS(TRIM(SUBSTITUTE(U31,CHAR(160),""))="Devis 1",IFERROR(VALUE(TRIM(SUBSTITUTE(L31,CHAR(160),""))),0),TRIM(SUBSTITUTE(U31,CHAR(160),""))="Devis 2",IFERROR(VALUE(TRIM(SUBSTITUTE(O31,CHAR(160),""))),0),TRIM(SUBSTITUTE(U31,CHAR(160),""))="Devis 3",IFERROR(VALUE(TRIM(SUBSTITUTE(R31,CHAR(160),""))),0),TRUE,0)*IFERROR(VALUE(TRIM(SUBSTITUTE(C31,CHAR(160),""))),0))</f>
        <v/>
      </c>
      <c r="W31" s="214" t="str" cm="1">
        <f t="array" ref="W31">IF(ROUND((_xlfn.IFS(TRIM(SUBSTITUTE(U31,CHAR(160),""))="Devis 1",IFERROR(VALUE(TRIM(SUBSTITUTE(M31,CHAR(160),""))),0),TRIM(SUBSTITUTE(U31,CHAR(160),""))="Devis 2",IFERROR(VALUE(TRIM(SUBSTITUTE(P31,CHAR(160),""))),0),TRIM(SUBSTITUTE(U31,CHAR(160),""))="Devis 3",IFERROR(VALUE(TRIM(SUBSTITUTE(S31,CHAR(160),""))),0),TRUE,0)*IFERROR(VALUE(TRIM(SUBSTITUTE(C31,CHAR(160),""))),0)),2)=0,IF(V31&lt;&gt;"",0,""),ROUND((_xlfn.IFS(TRIM(SUBSTITUTE(U31,CHAR(160),""))="Devis 1",IFERROR(VALUE(TRIM(SUBSTITUTE(M31,CHAR(160),""))),0),TRIM(SUBSTITUTE(U31,CHAR(160),""))="Devis 2",IFERROR(VALUE(TRIM(SUBSTITUTE(P31,CHAR(160),""))),0),TRIM(SUBSTITUTE(U31,CHAR(160),""))="Devis 3",IFERROR(VALUE(TRIM(SUBSTITUTE(S31,CHAR(160),""))),0),TRUE,0)*IFERROR(VALUE(TRIM(SUBSTITUTE(C31,CHAR(160),""))),0)),2))</f>
        <v/>
      </c>
      <c r="X31" s="200" t="str">
        <f t="shared" si="38"/>
        <v/>
      </c>
      <c r="Y31" s="34"/>
      <c r="Z31" s="88" t="str">
        <f t="shared" si="39"/>
        <v/>
      </c>
      <c r="AA31" s="201" t="str">
        <f t="shared" si="39"/>
        <v/>
      </c>
      <c r="AB31" s="89" t="str">
        <f t="shared" si="39"/>
        <v/>
      </c>
      <c r="AC31" s="89" t="str">
        <f t="shared" si="39"/>
        <v/>
      </c>
      <c r="AD31" s="89" t="str">
        <f t="shared" si="39"/>
        <v/>
      </c>
      <c r="AE31" s="89" t="str">
        <f t="shared" si="39"/>
        <v/>
      </c>
      <c r="AF31" s="89" t="str">
        <f t="shared" si="39"/>
        <v/>
      </c>
      <c r="AG31" s="202" t="str">
        <f t="shared" si="39"/>
        <v/>
      </c>
      <c r="AH31" s="89" t="str">
        <f t="shared" si="39"/>
        <v/>
      </c>
      <c r="AI31" s="203" t="str">
        <f t="shared" si="39"/>
        <v/>
      </c>
      <c r="AJ31" s="204" t="str">
        <f t="shared" si="39"/>
        <v/>
      </c>
      <c r="AK31" s="90" t="str">
        <f t="shared" si="39"/>
        <v/>
      </c>
      <c r="AL31" s="196" t="str">
        <f t="shared" si="32"/>
        <v/>
      </c>
      <c r="AM31" s="205" t="str">
        <f t="shared" si="40"/>
        <v/>
      </c>
      <c r="AN31" s="90" t="str">
        <f t="shared" si="40"/>
        <v/>
      </c>
      <c r="AO31" s="196" t="str">
        <f t="shared" si="33"/>
        <v/>
      </c>
      <c r="AP31" s="206" t="str">
        <f t="shared" si="41"/>
        <v/>
      </c>
      <c r="AQ31" s="90" t="str">
        <f t="shared" si="41"/>
        <v/>
      </c>
      <c r="AR31" s="207" t="str">
        <f t="shared" si="34"/>
        <v/>
      </c>
      <c r="AS31" s="208" t="str">
        <f t="shared" si="3"/>
        <v/>
      </c>
      <c r="AT31" s="91"/>
      <c r="AU31" s="93" t="str">
        <f t="shared" si="35"/>
        <v/>
      </c>
      <c r="AV31" s="209" t="str">
        <f t="shared" si="36"/>
        <v/>
      </c>
      <c r="AW31" s="211" t="str" cm="1">
        <f t="array" ref="AW31">IF($AA31="","",IF((IFERROR(_xlfn.IFS($AS31="Devis 1",(IFERROR(VALUE(TRIM(SUBSTITUTE(AJ31,CHAR(160),""))),0)),$AS31="Devis 2",(IFERROR(VALUE(TRIM(SUBSTITUTE(AM31,CHAR(160),""))),0)),$AS31="Devis 3",(IFERROR(VALUE(TRIM(SUBSTITUTE(AP31,CHAR(160),""))),0))),0))*(IFERROR(VALUE(TRIM(SUBSTITUTE($AA31,CHAR(160),""))),0))=0,"",(IFERROR(_xlfn.IFS($AS31="Devis 1",(IFERROR(VALUE(TRIM(SUBSTITUTE(AJ31,CHAR(160),""))),0)),$AS31="Devis 2",(IFERROR(VALUE(TRIM(SUBSTITUTE(AM31,CHAR(160),""))),0)),$AS31="Devis 3",(IFERROR(VALUE(TRIM(SUBSTITUTE(AP31,CHAR(160),""))),0))),0))*(IFERROR(VALUE(TRIM(SUBSTITUTE($AA31,CHAR(160),""))),0))))</f>
        <v/>
      </c>
      <c r="AX31" s="211" t="str" cm="1">
        <f t="array" ref="AX31">IF($AA31="","",IF(ROUND((IFERROR(_xlfn.IFS(TRIM(SUBSTITUTE($AS31,CHAR(160),""))="Devis 1",IFERROR(VALUE(TRIM(SUBSTITUTE(AK31,CHAR(160),""))),0),TRIM(SUBSTITUTE($AS31,CHAR(160),""))="Devis 2",IFERROR(VALUE(TRIM(SUBSTITUTE(AN31,CHAR(160),""))),0),TRIM(SUBSTITUTE($AS31,CHAR(160),""))="Devis 3",IFERROR(VALUE(TRIM(SUBSTITUTE(AQ31,CHAR(160),""))),0)),0))*(IFERROR(VALUE(TRIM(SUBSTITUTE($AA31,CHAR(160),""))),0)),2)=0,IF(AW31&lt;&gt;"",0,""),ROUND((IFERROR(_xlfn.IFS(TRIM(SUBSTITUTE($AS31,CHAR(160),""))="Devis 1",IFERROR(VALUE(TRIM(SUBSTITUTE(AK31,CHAR(160),""))),0),TRIM(SUBSTITUTE($AS31,CHAR(160),""))="Devis 2",IFERROR(VALUE(TRIM(SUBSTITUTE(AN31,CHAR(160),""))),0),TRIM(SUBSTITUTE($AS31,CHAR(160),""))="Devis 3",IFERROR(VALUE(TRIM(SUBSTITUTE(AQ31,CHAR(160),""))),0)),0))*(IFERROR(VALUE(TRIM(SUBSTITUTE($AA31,CHAR(160),""))),0)),2)))</f>
        <v/>
      </c>
      <c r="AY31" s="211" t="str">
        <f t="shared" si="37"/>
        <v/>
      </c>
      <c r="AZ31" s="91"/>
      <c r="BA31" s="92" t="str" cm="1">
        <f t="array" ref="BA31">IF(OR(AY31="",AV31="",AW31="",AU31=""),"",
    _xlfn.IFS(
        (IFERROR(VALUE(TRIM(SUBSTITUTE(AY31,CHAR(160),""))),0)) &gt; (IFERROR(VALUE(TRIM(SUBSTITUTE(AV31,CHAR(160),""))),0)),
        "KO : Le montant retenu TTC est supérieur au montant raisonnable TTC. Merci de revoir la ligne de dépense ou plafonner son montant.",
        (IFERROR(VALUE(TRIM(SUBSTITUTE(AW31,CHAR(160),""))),0)) &gt; (IFERROR(VALUE(TRIM(SUBSTITUTE(AU31,CHAR(160),""))),0)),
        "Attention : Le montant retenu HT est supérieur au montant HT raisonnable. Merci de revoir la ligne de dépense, plafonner son montant, ou justifier la reventillation HT / TVA.",
        (IFERROR(VALUE(TRIM(SUBSTITUTE(AY31,CHAR(160),""))),0))=0,
        "",
        (IFERROR(VALUE(TRIM(SUBSTITUTE(AV31,CHAR(160),""))),0))=(IFERROR(VALUE(TRIM(SUBSTITUTE(AY31,CHAR(160),""))),0)),
        "OK",
        (IFERROR(VALUE(TRIM(SUBSTITUTE(AV31,CHAR(160),""))),0))&gt;(IFERROR(VALUE(TRIM(SUBSTITUTE(AY31,CHAR(160),""))),0)),
        " OK : Montant instruit inférieur au montant raisonnable.",
        TRUE,
        ""
    )
)</f>
        <v/>
      </c>
      <c r="BB31" s="92" t="str" cm="1">
        <f t="array" ref="BB31">IF(OR(AY31="",X31="",AW31="",V31="",AX31="",W31=""),"",_xlfn.IFS((IFERROR(VALUE(TRIM(SUBSTITUTE(AY31,CHAR(160),""))),0))&gt;(IFERROR(VALUE(TRIM(SUBSTITUTE(X31,CHAR(160),""))),0)),"KO : Le montant retenu TTC est supérieur au montant présenté TTC. Merci de revoir la ligne de dépense ou plafonner son montant.",(IFERROR(VALUE(TRIM(SUBSTITUTE(AW31,CHAR(160),""))),0))&gt;(IFERROR(VALUE(TRIM(SUBSTITUTE(V31,CHAR(160),""))),0)),"Attention : Le montant retenu HT est supérieur au montant HT présenté. Merci de revoir la ligne de dépense, plafonner son montant, ou justifier la reventillation HT / TVA.",(IFERROR(VALUE(TRIM(SUBSTITUTE(AX31,CHAR(160),""))),0))&gt;(IFERROR(VALUE(TRIM(SUBSTITUTE(W31,CHAR(160),""))),0)),"Attention : Le montant TVA retenu est supérieur au montant TVA présenté. Merci de revoir la ligne de dépense, plafonner son montant, ou justifier la reventillation HT / TVA.",(IFERROR(VALUE(TRIM(SUBSTITUTE(X31,CHAR(160),""))),0))=0,"",(IFERROR(VALUE(TRIM(SUBSTITUTE(AY31,CHAR(160),""))),0))=(IFERROR(VALUE(TRIM(SUBSTITUTE(X31,CHAR(160),""))),0)),"OK",AND((IFERROR(VALUE(TRIM(SUBSTITUTE(AY31,CHAR(160),""))),0))&lt;(IFERROR(VALUE(TRIM(SUBSTITUTE(X31,CHAR(160),""))),0)),((IFERROR(VALUE(TRIM(SUBSTITUTE(X31,CHAR(160),""))),0))-(IFERROR(VALUE(TRIM(SUBSTITUTE(AY31,CHAR(160),""))),0)))&lt;0.01),"OK",(IFERROR(VALUE(TRIM(SUBSTITUTE(AY31,CHAR(160),""))),0))&lt;(IFERROR(VALUE(TRIM(SUBSTITUTE(X31,CHAR(160),""))),0)),"Montant instruit inférieur au montant présenté.",TRUE,""))</f>
        <v/>
      </c>
      <c r="BC31" s="212" t="str">
        <f t="shared" si="4"/>
        <v/>
      </c>
      <c r="BD31" s="212" t="str">
        <f t="shared" si="5"/>
        <v/>
      </c>
      <c r="BE31" s="93" t="str">
        <f t="shared" si="6"/>
        <v/>
      </c>
    </row>
    <row r="32" spans="1:57" s="68" customFormat="1" ht="20.149999999999999" customHeight="1">
      <c r="A32" s="195">
        <v>24</v>
      </c>
      <c r="B32" s="2"/>
      <c r="C32" s="37"/>
      <c r="D32" s="2"/>
      <c r="E32" s="2"/>
      <c r="F32" s="89" t="str">
        <f>IF(B32&lt;&gt;"",IF('0-Présentation poste-typeaction'!$B$12&lt;&gt;"",'0-Présentation poste-typeaction'!$B$12,""),"")</f>
        <v/>
      </c>
      <c r="G32" s="2"/>
      <c r="H32" s="2"/>
      <c r="I32" s="12"/>
      <c r="J32" s="2"/>
      <c r="K32" s="36"/>
      <c r="L32" s="4"/>
      <c r="M32" s="3"/>
      <c r="N32" s="196" t="str">
        <f t="shared" si="29"/>
        <v/>
      </c>
      <c r="O32" s="5"/>
      <c r="P32" s="3"/>
      <c r="Q32" s="196" t="str">
        <f t="shared" si="30"/>
        <v/>
      </c>
      <c r="R32" s="6"/>
      <c r="S32" s="3"/>
      <c r="T32" s="197" t="str">
        <f t="shared" si="31"/>
        <v/>
      </c>
      <c r="U32" s="7"/>
      <c r="V32" s="213" t="str" cm="1">
        <f t="array" ref="V32">IF((_xlfn.IFS(TRIM(SUBSTITUTE(U32,CHAR(160),""))="Devis 1",IFERROR(VALUE(TRIM(SUBSTITUTE(L32,CHAR(160),""))),0),TRIM(SUBSTITUTE(U32,CHAR(160),""))="Devis 2",IFERROR(VALUE(TRIM(SUBSTITUTE(O32,CHAR(160),""))),0),TRIM(SUBSTITUTE(U32,CHAR(160),""))="Devis 3",IFERROR(VALUE(TRIM(SUBSTITUTE(R32,CHAR(160),""))),0),TRUE,0)*IFERROR(VALUE(TRIM(SUBSTITUTE(C32,CHAR(160),""))),0))=0,"",_xlfn.IFS(TRIM(SUBSTITUTE(U32,CHAR(160),""))="Devis 1",IFERROR(VALUE(TRIM(SUBSTITUTE(L32,CHAR(160),""))),0),TRIM(SUBSTITUTE(U32,CHAR(160),""))="Devis 2",IFERROR(VALUE(TRIM(SUBSTITUTE(O32,CHAR(160),""))),0),TRIM(SUBSTITUTE(U32,CHAR(160),""))="Devis 3",IFERROR(VALUE(TRIM(SUBSTITUTE(R32,CHAR(160),""))),0),TRUE,0)*IFERROR(VALUE(TRIM(SUBSTITUTE(C32,CHAR(160),""))),0))</f>
        <v/>
      </c>
      <c r="W32" s="214" t="str" cm="1">
        <f t="array" ref="W32">IF(ROUND((_xlfn.IFS(TRIM(SUBSTITUTE(U32,CHAR(160),""))="Devis 1",IFERROR(VALUE(TRIM(SUBSTITUTE(M32,CHAR(160),""))),0),TRIM(SUBSTITUTE(U32,CHAR(160),""))="Devis 2",IFERROR(VALUE(TRIM(SUBSTITUTE(P32,CHAR(160),""))),0),TRIM(SUBSTITUTE(U32,CHAR(160),""))="Devis 3",IFERROR(VALUE(TRIM(SUBSTITUTE(S32,CHAR(160),""))),0),TRUE,0)*IFERROR(VALUE(TRIM(SUBSTITUTE(C32,CHAR(160),""))),0)),2)=0,IF(V32&lt;&gt;"",0,""),ROUND((_xlfn.IFS(TRIM(SUBSTITUTE(U32,CHAR(160),""))="Devis 1",IFERROR(VALUE(TRIM(SUBSTITUTE(M32,CHAR(160),""))),0),TRIM(SUBSTITUTE(U32,CHAR(160),""))="Devis 2",IFERROR(VALUE(TRIM(SUBSTITUTE(P32,CHAR(160),""))),0),TRIM(SUBSTITUTE(U32,CHAR(160),""))="Devis 3",IFERROR(VALUE(TRIM(SUBSTITUTE(S32,CHAR(160),""))),0),TRUE,0)*IFERROR(VALUE(TRIM(SUBSTITUTE(C32,CHAR(160),""))),0)),2))</f>
        <v/>
      </c>
      <c r="X32" s="200" t="str">
        <f t="shared" si="38"/>
        <v/>
      </c>
      <c r="Y32" s="34"/>
      <c r="Z32" s="88" t="str">
        <f t="shared" si="39"/>
        <v/>
      </c>
      <c r="AA32" s="201" t="str">
        <f t="shared" si="39"/>
        <v/>
      </c>
      <c r="AB32" s="89" t="str">
        <f t="shared" si="39"/>
        <v/>
      </c>
      <c r="AC32" s="89" t="str">
        <f t="shared" si="39"/>
        <v/>
      </c>
      <c r="AD32" s="89" t="str">
        <f t="shared" si="39"/>
        <v/>
      </c>
      <c r="AE32" s="89" t="str">
        <f t="shared" si="39"/>
        <v/>
      </c>
      <c r="AF32" s="89" t="str">
        <f t="shared" si="39"/>
        <v/>
      </c>
      <c r="AG32" s="202" t="str">
        <f t="shared" si="39"/>
        <v/>
      </c>
      <c r="AH32" s="89" t="str">
        <f t="shared" si="39"/>
        <v/>
      </c>
      <c r="AI32" s="203" t="str">
        <f t="shared" si="39"/>
        <v/>
      </c>
      <c r="AJ32" s="204" t="str">
        <f t="shared" si="39"/>
        <v/>
      </c>
      <c r="AK32" s="90" t="str">
        <f t="shared" si="39"/>
        <v/>
      </c>
      <c r="AL32" s="196" t="str">
        <f t="shared" si="32"/>
        <v/>
      </c>
      <c r="AM32" s="205" t="str">
        <f t="shared" si="40"/>
        <v/>
      </c>
      <c r="AN32" s="90" t="str">
        <f t="shared" si="40"/>
        <v/>
      </c>
      <c r="AO32" s="196" t="str">
        <f t="shared" si="33"/>
        <v/>
      </c>
      <c r="AP32" s="206" t="str">
        <f t="shared" si="41"/>
        <v/>
      </c>
      <c r="AQ32" s="90" t="str">
        <f t="shared" si="41"/>
        <v/>
      </c>
      <c r="AR32" s="207" t="str">
        <f t="shared" si="34"/>
        <v/>
      </c>
      <c r="AS32" s="208" t="str">
        <f t="shared" si="3"/>
        <v/>
      </c>
      <c r="AT32" s="91"/>
      <c r="AU32" s="93" t="str">
        <f t="shared" si="35"/>
        <v/>
      </c>
      <c r="AV32" s="209" t="str">
        <f t="shared" si="36"/>
        <v/>
      </c>
      <c r="AW32" s="211" t="str" cm="1">
        <f t="array" ref="AW32">IF($AA32="","",IF((IFERROR(_xlfn.IFS($AS32="Devis 1",(IFERROR(VALUE(TRIM(SUBSTITUTE(AJ32,CHAR(160),""))),0)),$AS32="Devis 2",(IFERROR(VALUE(TRIM(SUBSTITUTE(AM32,CHAR(160),""))),0)),$AS32="Devis 3",(IFERROR(VALUE(TRIM(SUBSTITUTE(AP32,CHAR(160),""))),0))),0))*(IFERROR(VALUE(TRIM(SUBSTITUTE($AA32,CHAR(160),""))),0))=0,"",(IFERROR(_xlfn.IFS($AS32="Devis 1",(IFERROR(VALUE(TRIM(SUBSTITUTE(AJ32,CHAR(160),""))),0)),$AS32="Devis 2",(IFERROR(VALUE(TRIM(SUBSTITUTE(AM32,CHAR(160),""))),0)),$AS32="Devis 3",(IFERROR(VALUE(TRIM(SUBSTITUTE(AP32,CHAR(160),""))),0))),0))*(IFERROR(VALUE(TRIM(SUBSTITUTE($AA32,CHAR(160),""))),0))))</f>
        <v/>
      </c>
      <c r="AX32" s="211" t="str" cm="1">
        <f t="array" ref="AX32">IF($AA32="","",IF(ROUND((IFERROR(_xlfn.IFS(TRIM(SUBSTITUTE($AS32,CHAR(160),""))="Devis 1",IFERROR(VALUE(TRIM(SUBSTITUTE(AK32,CHAR(160),""))),0),TRIM(SUBSTITUTE($AS32,CHAR(160),""))="Devis 2",IFERROR(VALUE(TRIM(SUBSTITUTE(AN32,CHAR(160),""))),0),TRIM(SUBSTITUTE($AS32,CHAR(160),""))="Devis 3",IFERROR(VALUE(TRIM(SUBSTITUTE(AQ32,CHAR(160),""))),0)),0))*(IFERROR(VALUE(TRIM(SUBSTITUTE($AA32,CHAR(160),""))),0)),2)=0,IF(AW32&lt;&gt;"",0,""),ROUND((IFERROR(_xlfn.IFS(TRIM(SUBSTITUTE($AS32,CHAR(160),""))="Devis 1",IFERROR(VALUE(TRIM(SUBSTITUTE(AK32,CHAR(160),""))),0),TRIM(SUBSTITUTE($AS32,CHAR(160),""))="Devis 2",IFERROR(VALUE(TRIM(SUBSTITUTE(AN32,CHAR(160),""))),0),TRIM(SUBSTITUTE($AS32,CHAR(160),""))="Devis 3",IFERROR(VALUE(TRIM(SUBSTITUTE(AQ32,CHAR(160),""))),0)),0))*(IFERROR(VALUE(TRIM(SUBSTITUTE($AA32,CHAR(160),""))),0)),2)))</f>
        <v/>
      </c>
      <c r="AY32" s="211" t="str">
        <f t="shared" si="37"/>
        <v/>
      </c>
      <c r="AZ32" s="91"/>
      <c r="BA32" s="92" t="str" cm="1">
        <f t="array" ref="BA32">IF(OR(AY32="",AV32="",AW32="",AU32=""),"",
    _xlfn.IFS(
        (IFERROR(VALUE(TRIM(SUBSTITUTE(AY32,CHAR(160),""))),0)) &gt; (IFERROR(VALUE(TRIM(SUBSTITUTE(AV32,CHAR(160),""))),0)),
        "KO : Le montant retenu TTC est supérieur au montant raisonnable TTC. Merci de revoir la ligne de dépense ou plafonner son montant.",
        (IFERROR(VALUE(TRIM(SUBSTITUTE(AW32,CHAR(160),""))),0)) &gt; (IFERROR(VALUE(TRIM(SUBSTITUTE(AU32,CHAR(160),""))),0)),
        "Attention : Le montant retenu HT est supérieur au montant HT raisonnable. Merci de revoir la ligne de dépense, plafonner son montant, ou justifier la reventillation HT / TVA.",
        (IFERROR(VALUE(TRIM(SUBSTITUTE(AY32,CHAR(160),""))),0))=0,
        "",
        (IFERROR(VALUE(TRIM(SUBSTITUTE(AV32,CHAR(160),""))),0))=(IFERROR(VALUE(TRIM(SUBSTITUTE(AY32,CHAR(160),""))),0)),
        "OK",
        (IFERROR(VALUE(TRIM(SUBSTITUTE(AV32,CHAR(160),""))),0))&gt;(IFERROR(VALUE(TRIM(SUBSTITUTE(AY32,CHAR(160),""))),0)),
        " OK : Montant instruit inférieur au montant raisonnable.",
        TRUE,
        ""
    )
)</f>
        <v/>
      </c>
      <c r="BB32" s="92" t="str" cm="1">
        <f t="array" ref="BB32">IF(OR(AY32="",X32="",AW32="",V32="",AX32="",W32=""),"",_xlfn.IFS((IFERROR(VALUE(TRIM(SUBSTITUTE(AY32,CHAR(160),""))),0))&gt;(IFERROR(VALUE(TRIM(SUBSTITUTE(X32,CHAR(160),""))),0)),"KO : Le montant retenu TTC est supérieur au montant présenté TTC. Merci de revoir la ligne de dépense ou plafonner son montant.",(IFERROR(VALUE(TRIM(SUBSTITUTE(AW32,CHAR(160),""))),0))&gt;(IFERROR(VALUE(TRIM(SUBSTITUTE(V32,CHAR(160),""))),0)),"Attention : Le montant retenu HT est supérieur au montant HT présenté. Merci de revoir la ligne de dépense, plafonner son montant, ou justifier la reventillation HT / TVA.",(IFERROR(VALUE(TRIM(SUBSTITUTE(AX32,CHAR(160),""))),0))&gt;(IFERROR(VALUE(TRIM(SUBSTITUTE(W32,CHAR(160),""))),0)),"Attention : Le montant TVA retenu est supérieur au montant TVA présenté. Merci de revoir la ligne de dépense, plafonner son montant, ou justifier la reventillation HT / TVA.",(IFERROR(VALUE(TRIM(SUBSTITUTE(X32,CHAR(160),""))),0))=0,"",(IFERROR(VALUE(TRIM(SUBSTITUTE(AY32,CHAR(160),""))),0))=(IFERROR(VALUE(TRIM(SUBSTITUTE(X32,CHAR(160),""))),0)),"OK",AND((IFERROR(VALUE(TRIM(SUBSTITUTE(AY32,CHAR(160),""))),0))&lt;(IFERROR(VALUE(TRIM(SUBSTITUTE(X32,CHAR(160),""))),0)),((IFERROR(VALUE(TRIM(SUBSTITUTE(X32,CHAR(160),""))),0))-(IFERROR(VALUE(TRIM(SUBSTITUTE(AY32,CHAR(160),""))),0)))&lt;0.01),"OK",(IFERROR(VALUE(TRIM(SUBSTITUTE(AY32,CHAR(160),""))),0))&lt;(IFERROR(VALUE(TRIM(SUBSTITUTE(X32,CHAR(160),""))),0)),"Montant instruit inférieur au montant présenté.",TRUE,""))</f>
        <v/>
      </c>
      <c r="BC32" s="212" t="str">
        <f t="shared" si="4"/>
        <v/>
      </c>
      <c r="BD32" s="212" t="str">
        <f t="shared" si="5"/>
        <v/>
      </c>
      <c r="BE32" s="93" t="str">
        <f t="shared" si="6"/>
        <v/>
      </c>
    </row>
    <row r="33" spans="1:57" s="68" customFormat="1" ht="20.149999999999999" customHeight="1">
      <c r="A33" s="195">
        <v>25</v>
      </c>
      <c r="B33" s="2"/>
      <c r="C33" s="37"/>
      <c r="D33" s="2"/>
      <c r="E33" s="2"/>
      <c r="F33" s="89" t="str">
        <f>IF(B33&lt;&gt;"",IF('0-Présentation poste-typeaction'!$B$12&lt;&gt;"",'0-Présentation poste-typeaction'!$B$12,""),"")</f>
        <v/>
      </c>
      <c r="G33" s="2"/>
      <c r="H33" s="2"/>
      <c r="I33" s="12"/>
      <c r="J33" s="2"/>
      <c r="K33" s="36"/>
      <c r="L33" s="4"/>
      <c r="M33" s="3"/>
      <c r="N33" s="196" t="str">
        <f t="shared" si="29"/>
        <v/>
      </c>
      <c r="O33" s="5"/>
      <c r="P33" s="3"/>
      <c r="Q33" s="196" t="str">
        <f t="shared" si="30"/>
        <v/>
      </c>
      <c r="R33" s="6"/>
      <c r="S33" s="3"/>
      <c r="T33" s="197" t="str">
        <f t="shared" si="31"/>
        <v/>
      </c>
      <c r="U33" s="7"/>
      <c r="V33" s="213" t="str" cm="1">
        <f t="array" ref="V33">IF((_xlfn.IFS(TRIM(SUBSTITUTE(U33,CHAR(160),""))="Devis 1",IFERROR(VALUE(TRIM(SUBSTITUTE(L33,CHAR(160),""))),0),TRIM(SUBSTITUTE(U33,CHAR(160),""))="Devis 2",IFERROR(VALUE(TRIM(SUBSTITUTE(O33,CHAR(160),""))),0),TRIM(SUBSTITUTE(U33,CHAR(160),""))="Devis 3",IFERROR(VALUE(TRIM(SUBSTITUTE(R33,CHAR(160),""))),0),TRUE,0)*IFERROR(VALUE(TRIM(SUBSTITUTE(C33,CHAR(160),""))),0))=0,"",_xlfn.IFS(TRIM(SUBSTITUTE(U33,CHAR(160),""))="Devis 1",IFERROR(VALUE(TRIM(SUBSTITUTE(L33,CHAR(160),""))),0),TRIM(SUBSTITUTE(U33,CHAR(160),""))="Devis 2",IFERROR(VALUE(TRIM(SUBSTITUTE(O33,CHAR(160),""))),0),TRIM(SUBSTITUTE(U33,CHAR(160),""))="Devis 3",IFERROR(VALUE(TRIM(SUBSTITUTE(R33,CHAR(160),""))),0),TRUE,0)*IFERROR(VALUE(TRIM(SUBSTITUTE(C33,CHAR(160),""))),0))</f>
        <v/>
      </c>
      <c r="W33" s="214" t="str" cm="1">
        <f t="array" ref="W33">IF(ROUND((_xlfn.IFS(TRIM(SUBSTITUTE(U33,CHAR(160),""))="Devis 1",IFERROR(VALUE(TRIM(SUBSTITUTE(M33,CHAR(160),""))),0),TRIM(SUBSTITUTE(U33,CHAR(160),""))="Devis 2",IFERROR(VALUE(TRIM(SUBSTITUTE(P33,CHAR(160),""))),0),TRIM(SUBSTITUTE(U33,CHAR(160),""))="Devis 3",IFERROR(VALUE(TRIM(SUBSTITUTE(S33,CHAR(160),""))),0),TRUE,0)*IFERROR(VALUE(TRIM(SUBSTITUTE(C33,CHAR(160),""))),0)),2)=0,IF(V33&lt;&gt;"",0,""),ROUND((_xlfn.IFS(TRIM(SUBSTITUTE(U33,CHAR(160),""))="Devis 1",IFERROR(VALUE(TRIM(SUBSTITUTE(M33,CHAR(160),""))),0),TRIM(SUBSTITUTE(U33,CHAR(160),""))="Devis 2",IFERROR(VALUE(TRIM(SUBSTITUTE(P33,CHAR(160),""))),0),TRIM(SUBSTITUTE(U33,CHAR(160),""))="Devis 3",IFERROR(VALUE(TRIM(SUBSTITUTE(S33,CHAR(160),""))),0),TRUE,0)*IFERROR(VALUE(TRIM(SUBSTITUTE(C33,CHAR(160),""))),0)),2))</f>
        <v/>
      </c>
      <c r="X33" s="200" t="str">
        <f t="shared" si="38"/>
        <v/>
      </c>
      <c r="Y33" s="34"/>
      <c r="Z33" s="88" t="str">
        <f t="shared" si="39"/>
        <v/>
      </c>
      <c r="AA33" s="201" t="str">
        <f t="shared" si="39"/>
        <v/>
      </c>
      <c r="AB33" s="89" t="str">
        <f t="shared" si="39"/>
        <v/>
      </c>
      <c r="AC33" s="89" t="str">
        <f t="shared" si="39"/>
        <v/>
      </c>
      <c r="AD33" s="89" t="str">
        <f t="shared" si="39"/>
        <v/>
      </c>
      <c r="AE33" s="89" t="str">
        <f t="shared" si="39"/>
        <v/>
      </c>
      <c r="AF33" s="89" t="str">
        <f t="shared" si="39"/>
        <v/>
      </c>
      <c r="AG33" s="202" t="str">
        <f t="shared" si="39"/>
        <v/>
      </c>
      <c r="AH33" s="89" t="str">
        <f t="shared" si="39"/>
        <v/>
      </c>
      <c r="AI33" s="203" t="str">
        <f t="shared" si="39"/>
        <v/>
      </c>
      <c r="AJ33" s="204" t="str">
        <f t="shared" si="39"/>
        <v/>
      </c>
      <c r="AK33" s="90" t="str">
        <f t="shared" si="39"/>
        <v/>
      </c>
      <c r="AL33" s="196" t="str">
        <f t="shared" si="32"/>
        <v/>
      </c>
      <c r="AM33" s="205" t="str">
        <f t="shared" si="40"/>
        <v/>
      </c>
      <c r="AN33" s="90" t="str">
        <f t="shared" si="40"/>
        <v/>
      </c>
      <c r="AO33" s="196" t="str">
        <f t="shared" si="33"/>
        <v/>
      </c>
      <c r="AP33" s="206" t="str">
        <f t="shared" si="41"/>
        <v/>
      </c>
      <c r="AQ33" s="90" t="str">
        <f t="shared" si="41"/>
        <v/>
      </c>
      <c r="AR33" s="207" t="str">
        <f t="shared" si="34"/>
        <v/>
      </c>
      <c r="AS33" s="208" t="str">
        <f t="shared" si="3"/>
        <v/>
      </c>
      <c r="AT33" s="91"/>
      <c r="AU33" s="93" t="str">
        <f t="shared" si="35"/>
        <v/>
      </c>
      <c r="AV33" s="209" t="str">
        <f t="shared" si="36"/>
        <v/>
      </c>
      <c r="AW33" s="211" t="str" cm="1">
        <f t="array" ref="AW33">IF($AA33="","",IF((IFERROR(_xlfn.IFS($AS33="Devis 1",(IFERROR(VALUE(TRIM(SUBSTITUTE(AJ33,CHAR(160),""))),0)),$AS33="Devis 2",(IFERROR(VALUE(TRIM(SUBSTITUTE(AM33,CHAR(160),""))),0)),$AS33="Devis 3",(IFERROR(VALUE(TRIM(SUBSTITUTE(AP33,CHAR(160),""))),0))),0))*(IFERROR(VALUE(TRIM(SUBSTITUTE($AA33,CHAR(160),""))),0))=0,"",(IFERROR(_xlfn.IFS($AS33="Devis 1",(IFERROR(VALUE(TRIM(SUBSTITUTE(AJ33,CHAR(160),""))),0)),$AS33="Devis 2",(IFERROR(VALUE(TRIM(SUBSTITUTE(AM33,CHAR(160),""))),0)),$AS33="Devis 3",(IFERROR(VALUE(TRIM(SUBSTITUTE(AP33,CHAR(160),""))),0))),0))*(IFERROR(VALUE(TRIM(SUBSTITUTE($AA33,CHAR(160),""))),0))))</f>
        <v/>
      </c>
      <c r="AX33" s="211" t="str" cm="1">
        <f t="array" ref="AX33">IF($AA33="","",IF(ROUND((IFERROR(_xlfn.IFS(TRIM(SUBSTITUTE($AS33,CHAR(160),""))="Devis 1",IFERROR(VALUE(TRIM(SUBSTITUTE(AK33,CHAR(160),""))),0),TRIM(SUBSTITUTE($AS33,CHAR(160),""))="Devis 2",IFERROR(VALUE(TRIM(SUBSTITUTE(AN33,CHAR(160),""))),0),TRIM(SUBSTITUTE($AS33,CHAR(160),""))="Devis 3",IFERROR(VALUE(TRIM(SUBSTITUTE(AQ33,CHAR(160),""))),0)),0))*(IFERROR(VALUE(TRIM(SUBSTITUTE($AA33,CHAR(160),""))),0)),2)=0,IF(AW33&lt;&gt;"",0,""),ROUND((IFERROR(_xlfn.IFS(TRIM(SUBSTITUTE($AS33,CHAR(160),""))="Devis 1",IFERROR(VALUE(TRIM(SUBSTITUTE(AK33,CHAR(160),""))),0),TRIM(SUBSTITUTE($AS33,CHAR(160),""))="Devis 2",IFERROR(VALUE(TRIM(SUBSTITUTE(AN33,CHAR(160),""))),0),TRIM(SUBSTITUTE($AS33,CHAR(160),""))="Devis 3",IFERROR(VALUE(TRIM(SUBSTITUTE(AQ33,CHAR(160),""))),0)),0))*(IFERROR(VALUE(TRIM(SUBSTITUTE($AA33,CHAR(160),""))),0)),2)))</f>
        <v/>
      </c>
      <c r="AY33" s="211" t="str">
        <f t="shared" si="37"/>
        <v/>
      </c>
      <c r="AZ33" s="91"/>
      <c r="BA33" s="92" t="str" cm="1">
        <f t="array" ref="BA33">IF(OR(AY33="",AV33="",AW33="",AU33=""),"",
    _xlfn.IFS(
        (IFERROR(VALUE(TRIM(SUBSTITUTE(AY33,CHAR(160),""))),0)) &gt; (IFERROR(VALUE(TRIM(SUBSTITUTE(AV33,CHAR(160),""))),0)),
        "KO : Le montant retenu TTC est supérieur au montant raisonnable TTC. Merci de revoir la ligne de dépense ou plafonner son montant.",
        (IFERROR(VALUE(TRIM(SUBSTITUTE(AW33,CHAR(160),""))),0)) &gt; (IFERROR(VALUE(TRIM(SUBSTITUTE(AU33,CHAR(160),""))),0)),
        "Attention : Le montant retenu HT est supérieur au montant HT raisonnable. Merci de revoir la ligne de dépense, plafonner son montant, ou justifier la reventillation HT / TVA.",
        (IFERROR(VALUE(TRIM(SUBSTITUTE(AY33,CHAR(160),""))),0))=0,
        "",
        (IFERROR(VALUE(TRIM(SUBSTITUTE(AV33,CHAR(160),""))),0))=(IFERROR(VALUE(TRIM(SUBSTITUTE(AY33,CHAR(160),""))),0)),
        "OK",
        (IFERROR(VALUE(TRIM(SUBSTITUTE(AV33,CHAR(160),""))),0))&gt;(IFERROR(VALUE(TRIM(SUBSTITUTE(AY33,CHAR(160),""))),0)),
        " OK : Montant instruit inférieur au montant raisonnable.",
        TRUE,
        ""
    )
)</f>
        <v/>
      </c>
      <c r="BB33" s="92" t="str" cm="1">
        <f t="array" ref="BB33">IF(OR(AY33="",X33="",AW33="",V33="",AX33="",W33=""),"",_xlfn.IFS((IFERROR(VALUE(TRIM(SUBSTITUTE(AY33,CHAR(160),""))),0))&gt;(IFERROR(VALUE(TRIM(SUBSTITUTE(X33,CHAR(160),""))),0)),"KO : Le montant retenu TTC est supérieur au montant présenté TTC. Merci de revoir la ligne de dépense ou plafonner son montant.",(IFERROR(VALUE(TRIM(SUBSTITUTE(AW33,CHAR(160),""))),0))&gt;(IFERROR(VALUE(TRIM(SUBSTITUTE(V33,CHAR(160),""))),0)),"Attention : Le montant retenu HT est supérieur au montant HT présenté. Merci de revoir la ligne de dépense, plafonner son montant, ou justifier la reventillation HT / TVA.",(IFERROR(VALUE(TRIM(SUBSTITUTE(AX33,CHAR(160),""))),0))&gt;(IFERROR(VALUE(TRIM(SUBSTITUTE(W33,CHAR(160),""))),0)),"Attention : Le montant TVA retenu est supérieur au montant TVA présenté. Merci de revoir la ligne de dépense, plafonner son montant, ou justifier la reventillation HT / TVA.",(IFERROR(VALUE(TRIM(SUBSTITUTE(X33,CHAR(160),""))),0))=0,"",(IFERROR(VALUE(TRIM(SUBSTITUTE(AY33,CHAR(160),""))),0))=(IFERROR(VALUE(TRIM(SUBSTITUTE(X33,CHAR(160),""))),0)),"OK",AND((IFERROR(VALUE(TRIM(SUBSTITUTE(AY33,CHAR(160),""))),0))&lt;(IFERROR(VALUE(TRIM(SUBSTITUTE(X33,CHAR(160),""))),0)),((IFERROR(VALUE(TRIM(SUBSTITUTE(X33,CHAR(160),""))),0))-(IFERROR(VALUE(TRIM(SUBSTITUTE(AY33,CHAR(160),""))),0)))&lt;0.01),"OK",(IFERROR(VALUE(TRIM(SUBSTITUTE(AY33,CHAR(160),""))),0))&lt;(IFERROR(VALUE(TRIM(SUBSTITUTE(X33,CHAR(160),""))),0)),"Montant instruit inférieur au montant présenté.",TRUE,""))</f>
        <v/>
      </c>
      <c r="BC33" s="212" t="str">
        <f t="shared" si="4"/>
        <v/>
      </c>
      <c r="BD33" s="212" t="str">
        <f t="shared" si="5"/>
        <v/>
      </c>
      <c r="BE33" s="93" t="str">
        <f t="shared" si="6"/>
        <v/>
      </c>
    </row>
    <row r="34" spans="1:57" s="68" customFormat="1" ht="20.149999999999999" customHeight="1">
      <c r="A34" s="195">
        <v>26</v>
      </c>
      <c r="B34" s="2"/>
      <c r="C34" s="37"/>
      <c r="D34" s="2"/>
      <c r="E34" s="2"/>
      <c r="F34" s="89" t="str">
        <f>IF(B34&lt;&gt;"",IF('0-Présentation poste-typeaction'!$B$12&lt;&gt;"",'0-Présentation poste-typeaction'!$B$12,""),"")</f>
        <v/>
      </c>
      <c r="G34" s="2"/>
      <c r="H34" s="2"/>
      <c r="I34" s="12"/>
      <c r="J34" s="2"/>
      <c r="K34" s="36"/>
      <c r="L34" s="4"/>
      <c r="M34" s="3"/>
      <c r="N34" s="196" t="str">
        <f t="shared" si="29"/>
        <v/>
      </c>
      <c r="O34" s="5"/>
      <c r="P34" s="3"/>
      <c r="Q34" s="196" t="str">
        <f t="shared" si="30"/>
        <v/>
      </c>
      <c r="R34" s="6"/>
      <c r="S34" s="3"/>
      <c r="T34" s="197" t="str">
        <f t="shared" si="31"/>
        <v/>
      </c>
      <c r="U34" s="7"/>
      <c r="V34" s="213" t="str" cm="1">
        <f t="array" ref="V34">IF((_xlfn.IFS(TRIM(SUBSTITUTE(U34,CHAR(160),""))="Devis 1",IFERROR(VALUE(TRIM(SUBSTITUTE(L34,CHAR(160),""))),0),TRIM(SUBSTITUTE(U34,CHAR(160),""))="Devis 2",IFERROR(VALUE(TRIM(SUBSTITUTE(O34,CHAR(160),""))),0),TRIM(SUBSTITUTE(U34,CHAR(160),""))="Devis 3",IFERROR(VALUE(TRIM(SUBSTITUTE(R34,CHAR(160),""))),0),TRUE,0)*IFERROR(VALUE(TRIM(SUBSTITUTE(C34,CHAR(160),""))),0))=0,"",_xlfn.IFS(TRIM(SUBSTITUTE(U34,CHAR(160),""))="Devis 1",IFERROR(VALUE(TRIM(SUBSTITUTE(L34,CHAR(160),""))),0),TRIM(SUBSTITUTE(U34,CHAR(160),""))="Devis 2",IFERROR(VALUE(TRIM(SUBSTITUTE(O34,CHAR(160),""))),0),TRIM(SUBSTITUTE(U34,CHAR(160),""))="Devis 3",IFERROR(VALUE(TRIM(SUBSTITUTE(R34,CHAR(160),""))),0),TRUE,0)*IFERROR(VALUE(TRIM(SUBSTITUTE(C34,CHAR(160),""))),0))</f>
        <v/>
      </c>
      <c r="W34" s="214" t="str" cm="1">
        <f t="array" ref="W34">IF(ROUND((_xlfn.IFS(TRIM(SUBSTITUTE(U34,CHAR(160),""))="Devis 1",IFERROR(VALUE(TRIM(SUBSTITUTE(M34,CHAR(160),""))),0),TRIM(SUBSTITUTE(U34,CHAR(160),""))="Devis 2",IFERROR(VALUE(TRIM(SUBSTITUTE(P34,CHAR(160),""))),0),TRIM(SUBSTITUTE(U34,CHAR(160),""))="Devis 3",IFERROR(VALUE(TRIM(SUBSTITUTE(S34,CHAR(160),""))),0),TRUE,0)*IFERROR(VALUE(TRIM(SUBSTITUTE(C34,CHAR(160),""))),0)),2)=0,IF(V34&lt;&gt;"",0,""),ROUND((_xlfn.IFS(TRIM(SUBSTITUTE(U34,CHAR(160),""))="Devis 1",IFERROR(VALUE(TRIM(SUBSTITUTE(M34,CHAR(160),""))),0),TRIM(SUBSTITUTE(U34,CHAR(160),""))="Devis 2",IFERROR(VALUE(TRIM(SUBSTITUTE(P34,CHAR(160),""))),0),TRIM(SUBSTITUTE(U34,CHAR(160),""))="Devis 3",IFERROR(VALUE(TRIM(SUBSTITUTE(S34,CHAR(160),""))),0),TRUE,0)*IFERROR(VALUE(TRIM(SUBSTITUTE(C34,CHAR(160),""))),0)),2))</f>
        <v/>
      </c>
      <c r="X34" s="200" t="str">
        <f t="shared" si="38"/>
        <v/>
      </c>
      <c r="Y34" s="34"/>
      <c r="Z34" s="88" t="str">
        <f t="shared" si="39"/>
        <v/>
      </c>
      <c r="AA34" s="201" t="str">
        <f t="shared" si="39"/>
        <v/>
      </c>
      <c r="AB34" s="89" t="str">
        <f t="shared" si="39"/>
        <v/>
      </c>
      <c r="AC34" s="89" t="str">
        <f t="shared" si="39"/>
        <v/>
      </c>
      <c r="AD34" s="89" t="str">
        <f t="shared" si="39"/>
        <v/>
      </c>
      <c r="AE34" s="89" t="str">
        <f t="shared" si="39"/>
        <v/>
      </c>
      <c r="AF34" s="89" t="str">
        <f t="shared" si="39"/>
        <v/>
      </c>
      <c r="AG34" s="202" t="str">
        <f t="shared" si="39"/>
        <v/>
      </c>
      <c r="AH34" s="89" t="str">
        <f t="shared" si="39"/>
        <v/>
      </c>
      <c r="AI34" s="203" t="str">
        <f t="shared" si="39"/>
        <v/>
      </c>
      <c r="AJ34" s="204" t="str">
        <f t="shared" si="39"/>
        <v/>
      </c>
      <c r="AK34" s="90" t="str">
        <f t="shared" si="39"/>
        <v/>
      </c>
      <c r="AL34" s="196" t="str">
        <f t="shared" si="32"/>
        <v/>
      </c>
      <c r="AM34" s="205" t="str">
        <f t="shared" si="40"/>
        <v/>
      </c>
      <c r="AN34" s="90" t="str">
        <f t="shared" si="40"/>
        <v/>
      </c>
      <c r="AO34" s="196" t="str">
        <f t="shared" si="33"/>
        <v/>
      </c>
      <c r="AP34" s="206" t="str">
        <f t="shared" si="41"/>
        <v/>
      </c>
      <c r="AQ34" s="90" t="str">
        <f t="shared" si="41"/>
        <v/>
      </c>
      <c r="AR34" s="207" t="str">
        <f t="shared" si="34"/>
        <v/>
      </c>
      <c r="AS34" s="208" t="str">
        <f t="shared" si="3"/>
        <v/>
      </c>
      <c r="AT34" s="91"/>
      <c r="AU34" s="93" t="str">
        <f t="shared" si="35"/>
        <v/>
      </c>
      <c r="AV34" s="209" t="str">
        <f t="shared" si="36"/>
        <v/>
      </c>
      <c r="AW34" s="211" t="str" cm="1">
        <f t="array" ref="AW34">IF($AA34="","",IF((IFERROR(_xlfn.IFS($AS34="Devis 1",(IFERROR(VALUE(TRIM(SUBSTITUTE(AJ34,CHAR(160),""))),0)),$AS34="Devis 2",(IFERROR(VALUE(TRIM(SUBSTITUTE(AM34,CHAR(160),""))),0)),$AS34="Devis 3",(IFERROR(VALUE(TRIM(SUBSTITUTE(AP34,CHAR(160),""))),0))),0))*(IFERROR(VALUE(TRIM(SUBSTITUTE($AA34,CHAR(160),""))),0))=0,"",(IFERROR(_xlfn.IFS($AS34="Devis 1",(IFERROR(VALUE(TRIM(SUBSTITUTE(AJ34,CHAR(160),""))),0)),$AS34="Devis 2",(IFERROR(VALUE(TRIM(SUBSTITUTE(AM34,CHAR(160),""))),0)),$AS34="Devis 3",(IFERROR(VALUE(TRIM(SUBSTITUTE(AP34,CHAR(160),""))),0))),0))*(IFERROR(VALUE(TRIM(SUBSTITUTE($AA34,CHAR(160),""))),0))))</f>
        <v/>
      </c>
      <c r="AX34" s="211" t="str" cm="1">
        <f t="array" ref="AX34">IF($AA34="","",IF(ROUND((IFERROR(_xlfn.IFS(TRIM(SUBSTITUTE($AS34,CHAR(160),""))="Devis 1",IFERROR(VALUE(TRIM(SUBSTITUTE(AK34,CHAR(160),""))),0),TRIM(SUBSTITUTE($AS34,CHAR(160),""))="Devis 2",IFERROR(VALUE(TRIM(SUBSTITUTE(AN34,CHAR(160),""))),0),TRIM(SUBSTITUTE($AS34,CHAR(160),""))="Devis 3",IFERROR(VALUE(TRIM(SUBSTITUTE(AQ34,CHAR(160),""))),0)),0))*(IFERROR(VALUE(TRIM(SUBSTITUTE($AA34,CHAR(160),""))),0)),2)=0,IF(AW34&lt;&gt;"",0,""),ROUND((IFERROR(_xlfn.IFS(TRIM(SUBSTITUTE($AS34,CHAR(160),""))="Devis 1",IFERROR(VALUE(TRIM(SUBSTITUTE(AK34,CHAR(160),""))),0),TRIM(SUBSTITUTE($AS34,CHAR(160),""))="Devis 2",IFERROR(VALUE(TRIM(SUBSTITUTE(AN34,CHAR(160),""))),0),TRIM(SUBSTITUTE($AS34,CHAR(160),""))="Devis 3",IFERROR(VALUE(TRIM(SUBSTITUTE(AQ34,CHAR(160),""))),0)),0))*(IFERROR(VALUE(TRIM(SUBSTITUTE($AA34,CHAR(160),""))),0)),2)))</f>
        <v/>
      </c>
      <c r="AY34" s="211" t="str">
        <f t="shared" si="37"/>
        <v/>
      </c>
      <c r="AZ34" s="91"/>
      <c r="BA34" s="92" t="str" cm="1">
        <f t="array" ref="BA34">IF(OR(AY34="",AV34="",AW34="",AU34=""),"",
    _xlfn.IFS(
        (IFERROR(VALUE(TRIM(SUBSTITUTE(AY34,CHAR(160),""))),0)) &gt; (IFERROR(VALUE(TRIM(SUBSTITUTE(AV34,CHAR(160),""))),0)),
        "KO : Le montant retenu TTC est supérieur au montant raisonnable TTC. Merci de revoir la ligne de dépense ou plafonner son montant.",
        (IFERROR(VALUE(TRIM(SUBSTITUTE(AW34,CHAR(160),""))),0)) &gt; (IFERROR(VALUE(TRIM(SUBSTITUTE(AU34,CHAR(160),""))),0)),
        "Attention : Le montant retenu HT est supérieur au montant HT raisonnable. Merci de revoir la ligne de dépense, plafonner son montant, ou justifier la reventillation HT / TVA.",
        (IFERROR(VALUE(TRIM(SUBSTITUTE(AY34,CHAR(160),""))),0))=0,
        "",
        (IFERROR(VALUE(TRIM(SUBSTITUTE(AV34,CHAR(160),""))),0))=(IFERROR(VALUE(TRIM(SUBSTITUTE(AY34,CHAR(160),""))),0)),
        "OK",
        (IFERROR(VALUE(TRIM(SUBSTITUTE(AV34,CHAR(160),""))),0))&gt;(IFERROR(VALUE(TRIM(SUBSTITUTE(AY34,CHAR(160),""))),0)),
        " OK : Montant instruit inférieur au montant raisonnable.",
        TRUE,
        ""
    )
)</f>
        <v/>
      </c>
      <c r="BB34" s="92" t="str" cm="1">
        <f t="array" ref="BB34">IF(OR(AY34="",X34="",AW34="",V34="",AX34="",W34=""),"",_xlfn.IFS((IFERROR(VALUE(TRIM(SUBSTITUTE(AY34,CHAR(160),""))),0))&gt;(IFERROR(VALUE(TRIM(SUBSTITUTE(X34,CHAR(160),""))),0)),"KO : Le montant retenu TTC est supérieur au montant présenté TTC. Merci de revoir la ligne de dépense ou plafonner son montant.",(IFERROR(VALUE(TRIM(SUBSTITUTE(AW34,CHAR(160),""))),0))&gt;(IFERROR(VALUE(TRIM(SUBSTITUTE(V34,CHAR(160),""))),0)),"Attention : Le montant retenu HT est supérieur au montant HT présenté. Merci de revoir la ligne de dépense, plafonner son montant, ou justifier la reventillation HT / TVA.",(IFERROR(VALUE(TRIM(SUBSTITUTE(AX34,CHAR(160),""))),0))&gt;(IFERROR(VALUE(TRIM(SUBSTITUTE(W34,CHAR(160),""))),0)),"Attention : Le montant TVA retenu est supérieur au montant TVA présenté. Merci de revoir la ligne de dépense, plafonner son montant, ou justifier la reventillation HT / TVA.",(IFERROR(VALUE(TRIM(SUBSTITUTE(X34,CHAR(160),""))),0))=0,"",(IFERROR(VALUE(TRIM(SUBSTITUTE(AY34,CHAR(160),""))),0))=(IFERROR(VALUE(TRIM(SUBSTITUTE(X34,CHAR(160),""))),0)),"OK",AND((IFERROR(VALUE(TRIM(SUBSTITUTE(AY34,CHAR(160),""))),0))&lt;(IFERROR(VALUE(TRIM(SUBSTITUTE(X34,CHAR(160),""))),0)),((IFERROR(VALUE(TRIM(SUBSTITUTE(X34,CHAR(160),""))),0))-(IFERROR(VALUE(TRIM(SUBSTITUTE(AY34,CHAR(160),""))),0)))&lt;0.01),"OK",(IFERROR(VALUE(TRIM(SUBSTITUTE(AY34,CHAR(160),""))),0))&lt;(IFERROR(VALUE(TRIM(SUBSTITUTE(X34,CHAR(160),""))),0)),"Montant instruit inférieur au montant présenté.",TRUE,""))</f>
        <v/>
      </c>
      <c r="BC34" s="212" t="str">
        <f t="shared" si="4"/>
        <v/>
      </c>
      <c r="BD34" s="212" t="str">
        <f t="shared" si="5"/>
        <v/>
      </c>
      <c r="BE34" s="93" t="str">
        <f t="shared" si="6"/>
        <v/>
      </c>
    </row>
    <row r="35" spans="1:57" s="68" customFormat="1" ht="20.149999999999999" customHeight="1">
      <c r="A35" s="195">
        <v>27</v>
      </c>
      <c r="B35" s="2"/>
      <c r="C35" s="37"/>
      <c r="D35" s="2"/>
      <c r="E35" s="2"/>
      <c r="F35" s="89" t="str">
        <f>IF(B35&lt;&gt;"",IF('0-Présentation poste-typeaction'!$B$12&lt;&gt;"",'0-Présentation poste-typeaction'!$B$12,""),"")</f>
        <v/>
      </c>
      <c r="G35" s="2"/>
      <c r="H35" s="2"/>
      <c r="I35" s="12"/>
      <c r="J35" s="2"/>
      <c r="K35" s="36"/>
      <c r="L35" s="4"/>
      <c r="M35" s="3"/>
      <c r="N35" s="196" t="str">
        <f t="shared" si="29"/>
        <v/>
      </c>
      <c r="O35" s="5"/>
      <c r="P35" s="3"/>
      <c r="Q35" s="196" t="str">
        <f t="shared" si="30"/>
        <v/>
      </c>
      <c r="R35" s="6"/>
      <c r="S35" s="3"/>
      <c r="T35" s="197" t="str">
        <f t="shared" si="31"/>
        <v/>
      </c>
      <c r="U35" s="7"/>
      <c r="V35" s="213" t="str" cm="1">
        <f t="array" ref="V35">IF((_xlfn.IFS(TRIM(SUBSTITUTE(U35,CHAR(160),""))="Devis 1",IFERROR(VALUE(TRIM(SUBSTITUTE(L35,CHAR(160),""))),0),TRIM(SUBSTITUTE(U35,CHAR(160),""))="Devis 2",IFERROR(VALUE(TRIM(SUBSTITUTE(O35,CHAR(160),""))),0),TRIM(SUBSTITUTE(U35,CHAR(160),""))="Devis 3",IFERROR(VALUE(TRIM(SUBSTITUTE(R35,CHAR(160),""))),0),TRUE,0)*IFERROR(VALUE(TRIM(SUBSTITUTE(C35,CHAR(160),""))),0))=0,"",_xlfn.IFS(TRIM(SUBSTITUTE(U35,CHAR(160),""))="Devis 1",IFERROR(VALUE(TRIM(SUBSTITUTE(L35,CHAR(160),""))),0),TRIM(SUBSTITUTE(U35,CHAR(160),""))="Devis 2",IFERROR(VALUE(TRIM(SUBSTITUTE(O35,CHAR(160),""))),0),TRIM(SUBSTITUTE(U35,CHAR(160),""))="Devis 3",IFERROR(VALUE(TRIM(SUBSTITUTE(R35,CHAR(160),""))),0),TRUE,0)*IFERROR(VALUE(TRIM(SUBSTITUTE(C35,CHAR(160),""))),0))</f>
        <v/>
      </c>
      <c r="W35" s="214" t="str" cm="1">
        <f t="array" ref="W35">IF(ROUND((_xlfn.IFS(TRIM(SUBSTITUTE(U35,CHAR(160),""))="Devis 1",IFERROR(VALUE(TRIM(SUBSTITUTE(M35,CHAR(160),""))),0),TRIM(SUBSTITUTE(U35,CHAR(160),""))="Devis 2",IFERROR(VALUE(TRIM(SUBSTITUTE(P35,CHAR(160),""))),0),TRIM(SUBSTITUTE(U35,CHAR(160),""))="Devis 3",IFERROR(VALUE(TRIM(SUBSTITUTE(S35,CHAR(160),""))),0),TRUE,0)*IFERROR(VALUE(TRIM(SUBSTITUTE(C35,CHAR(160),""))),0)),2)=0,IF(V35&lt;&gt;"",0,""),ROUND((_xlfn.IFS(TRIM(SUBSTITUTE(U35,CHAR(160),""))="Devis 1",IFERROR(VALUE(TRIM(SUBSTITUTE(M35,CHAR(160),""))),0),TRIM(SUBSTITUTE(U35,CHAR(160),""))="Devis 2",IFERROR(VALUE(TRIM(SUBSTITUTE(P35,CHAR(160),""))),0),TRIM(SUBSTITUTE(U35,CHAR(160),""))="Devis 3",IFERROR(VALUE(TRIM(SUBSTITUTE(S35,CHAR(160),""))),0),TRUE,0)*IFERROR(VALUE(TRIM(SUBSTITUTE(C35,CHAR(160),""))),0)),2))</f>
        <v/>
      </c>
      <c r="X35" s="200" t="str">
        <f t="shared" si="38"/>
        <v/>
      </c>
      <c r="Y35" s="34"/>
      <c r="Z35" s="88" t="str">
        <f t="shared" si="39"/>
        <v/>
      </c>
      <c r="AA35" s="201" t="str">
        <f t="shared" si="39"/>
        <v/>
      </c>
      <c r="AB35" s="89" t="str">
        <f t="shared" si="39"/>
        <v/>
      </c>
      <c r="AC35" s="89" t="str">
        <f t="shared" si="39"/>
        <v/>
      </c>
      <c r="AD35" s="89" t="str">
        <f t="shared" si="39"/>
        <v/>
      </c>
      <c r="AE35" s="89" t="str">
        <f t="shared" si="39"/>
        <v/>
      </c>
      <c r="AF35" s="89" t="str">
        <f t="shared" si="39"/>
        <v/>
      </c>
      <c r="AG35" s="202" t="str">
        <f t="shared" si="39"/>
        <v/>
      </c>
      <c r="AH35" s="89" t="str">
        <f t="shared" si="39"/>
        <v/>
      </c>
      <c r="AI35" s="203" t="str">
        <f t="shared" si="39"/>
        <v/>
      </c>
      <c r="AJ35" s="204" t="str">
        <f t="shared" si="39"/>
        <v/>
      </c>
      <c r="AK35" s="90" t="str">
        <f t="shared" si="39"/>
        <v/>
      </c>
      <c r="AL35" s="196" t="str">
        <f t="shared" si="32"/>
        <v/>
      </c>
      <c r="AM35" s="205" t="str">
        <f t="shared" si="40"/>
        <v/>
      </c>
      <c r="AN35" s="90" t="str">
        <f t="shared" si="40"/>
        <v/>
      </c>
      <c r="AO35" s="196" t="str">
        <f t="shared" si="33"/>
        <v/>
      </c>
      <c r="AP35" s="206" t="str">
        <f t="shared" si="41"/>
        <v/>
      </c>
      <c r="AQ35" s="90" t="str">
        <f t="shared" si="41"/>
        <v/>
      </c>
      <c r="AR35" s="207" t="str">
        <f t="shared" si="34"/>
        <v/>
      </c>
      <c r="AS35" s="208" t="str">
        <f t="shared" si="3"/>
        <v/>
      </c>
      <c r="AT35" s="91"/>
      <c r="AU35" s="93" t="str">
        <f t="shared" si="35"/>
        <v/>
      </c>
      <c r="AV35" s="209" t="str">
        <f t="shared" si="36"/>
        <v/>
      </c>
      <c r="AW35" s="211" t="str" cm="1">
        <f t="array" ref="AW35">IF($AA35="","",IF((IFERROR(_xlfn.IFS($AS35="Devis 1",(IFERROR(VALUE(TRIM(SUBSTITUTE(AJ35,CHAR(160),""))),0)),$AS35="Devis 2",(IFERROR(VALUE(TRIM(SUBSTITUTE(AM35,CHAR(160),""))),0)),$AS35="Devis 3",(IFERROR(VALUE(TRIM(SUBSTITUTE(AP35,CHAR(160),""))),0))),0))*(IFERROR(VALUE(TRIM(SUBSTITUTE($AA35,CHAR(160),""))),0))=0,"",(IFERROR(_xlfn.IFS($AS35="Devis 1",(IFERROR(VALUE(TRIM(SUBSTITUTE(AJ35,CHAR(160),""))),0)),$AS35="Devis 2",(IFERROR(VALUE(TRIM(SUBSTITUTE(AM35,CHAR(160),""))),0)),$AS35="Devis 3",(IFERROR(VALUE(TRIM(SUBSTITUTE(AP35,CHAR(160),""))),0))),0))*(IFERROR(VALUE(TRIM(SUBSTITUTE($AA35,CHAR(160),""))),0))))</f>
        <v/>
      </c>
      <c r="AX35" s="211" t="str" cm="1">
        <f t="array" ref="AX35">IF($AA35="","",IF(ROUND((IFERROR(_xlfn.IFS(TRIM(SUBSTITUTE($AS35,CHAR(160),""))="Devis 1",IFERROR(VALUE(TRIM(SUBSTITUTE(AK35,CHAR(160),""))),0),TRIM(SUBSTITUTE($AS35,CHAR(160),""))="Devis 2",IFERROR(VALUE(TRIM(SUBSTITUTE(AN35,CHAR(160),""))),0),TRIM(SUBSTITUTE($AS35,CHAR(160),""))="Devis 3",IFERROR(VALUE(TRIM(SUBSTITUTE(AQ35,CHAR(160),""))),0)),0))*(IFERROR(VALUE(TRIM(SUBSTITUTE($AA35,CHAR(160),""))),0)),2)=0,IF(AW35&lt;&gt;"",0,""),ROUND((IFERROR(_xlfn.IFS(TRIM(SUBSTITUTE($AS35,CHAR(160),""))="Devis 1",IFERROR(VALUE(TRIM(SUBSTITUTE(AK35,CHAR(160),""))),0),TRIM(SUBSTITUTE($AS35,CHAR(160),""))="Devis 2",IFERROR(VALUE(TRIM(SUBSTITUTE(AN35,CHAR(160),""))),0),TRIM(SUBSTITUTE($AS35,CHAR(160),""))="Devis 3",IFERROR(VALUE(TRIM(SUBSTITUTE(AQ35,CHAR(160),""))),0)),0))*(IFERROR(VALUE(TRIM(SUBSTITUTE($AA35,CHAR(160),""))),0)),2)))</f>
        <v/>
      </c>
      <c r="AY35" s="211" t="str">
        <f t="shared" si="37"/>
        <v/>
      </c>
      <c r="AZ35" s="91"/>
      <c r="BA35" s="92" t="str" cm="1">
        <f t="array" ref="BA35">IF(OR(AY35="",AV35="",AW35="",AU35=""),"",
    _xlfn.IFS(
        (IFERROR(VALUE(TRIM(SUBSTITUTE(AY35,CHAR(160),""))),0)) &gt; (IFERROR(VALUE(TRIM(SUBSTITUTE(AV35,CHAR(160),""))),0)),
        "KO : Le montant retenu TTC est supérieur au montant raisonnable TTC. Merci de revoir la ligne de dépense ou plafonner son montant.",
        (IFERROR(VALUE(TRIM(SUBSTITUTE(AW35,CHAR(160),""))),0)) &gt; (IFERROR(VALUE(TRIM(SUBSTITUTE(AU35,CHAR(160),""))),0)),
        "Attention : Le montant retenu HT est supérieur au montant HT raisonnable. Merci de revoir la ligne de dépense, plafonner son montant, ou justifier la reventillation HT / TVA.",
        (IFERROR(VALUE(TRIM(SUBSTITUTE(AY35,CHAR(160),""))),0))=0,
        "",
        (IFERROR(VALUE(TRIM(SUBSTITUTE(AV35,CHAR(160),""))),0))=(IFERROR(VALUE(TRIM(SUBSTITUTE(AY35,CHAR(160),""))),0)),
        "OK",
        (IFERROR(VALUE(TRIM(SUBSTITUTE(AV35,CHAR(160),""))),0))&gt;(IFERROR(VALUE(TRIM(SUBSTITUTE(AY35,CHAR(160),""))),0)),
        " OK : Montant instruit inférieur au montant raisonnable.",
        TRUE,
        ""
    )
)</f>
        <v/>
      </c>
      <c r="BB35" s="92" t="str" cm="1">
        <f t="array" ref="BB35">IF(OR(AY35="",X35="",AW35="",V35="",AX35="",W35=""),"",_xlfn.IFS((IFERROR(VALUE(TRIM(SUBSTITUTE(AY35,CHAR(160),""))),0))&gt;(IFERROR(VALUE(TRIM(SUBSTITUTE(X35,CHAR(160),""))),0)),"KO : Le montant retenu TTC est supérieur au montant présenté TTC. Merci de revoir la ligne de dépense ou plafonner son montant.",(IFERROR(VALUE(TRIM(SUBSTITUTE(AW35,CHAR(160),""))),0))&gt;(IFERROR(VALUE(TRIM(SUBSTITUTE(V35,CHAR(160),""))),0)),"Attention : Le montant retenu HT est supérieur au montant HT présenté. Merci de revoir la ligne de dépense, plafonner son montant, ou justifier la reventillation HT / TVA.",(IFERROR(VALUE(TRIM(SUBSTITUTE(AX35,CHAR(160),""))),0))&gt;(IFERROR(VALUE(TRIM(SUBSTITUTE(W35,CHAR(160),""))),0)),"Attention : Le montant TVA retenu est supérieur au montant TVA présenté. Merci de revoir la ligne de dépense, plafonner son montant, ou justifier la reventillation HT / TVA.",(IFERROR(VALUE(TRIM(SUBSTITUTE(X35,CHAR(160),""))),0))=0,"",(IFERROR(VALUE(TRIM(SUBSTITUTE(AY35,CHAR(160),""))),0))=(IFERROR(VALUE(TRIM(SUBSTITUTE(X35,CHAR(160),""))),0)),"OK",AND((IFERROR(VALUE(TRIM(SUBSTITUTE(AY35,CHAR(160),""))),0))&lt;(IFERROR(VALUE(TRIM(SUBSTITUTE(X35,CHAR(160),""))),0)),((IFERROR(VALUE(TRIM(SUBSTITUTE(X35,CHAR(160),""))),0))-(IFERROR(VALUE(TRIM(SUBSTITUTE(AY35,CHAR(160),""))),0)))&lt;0.01),"OK",(IFERROR(VALUE(TRIM(SUBSTITUTE(AY35,CHAR(160),""))),0))&lt;(IFERROR(VALUE(TRIM(SUBSTITUTE(X35,CHAR(160),""))),0)),"Montant instruit inférieur au montant présenté.",TRUE,""))</f>
        <v/>
      </c>
      <c r="BC35" s="212" t="str">
        <f t="shared" si="4"/>
        <v/>
      </c>
      <c r="BD35" s="212" t="str">
        <f t="shared" si="5"/>
        <v/>
      </c>
      <c r="BE35" s="93" t="str">
        <f t="shared" si="6"/>
        <v/>
      </c>
    </row>
    <row r="36" spans="1:57" s="68" customFormat="1" ht="20.149999999999999" customHeight="1">
      <c r="A36" s="195">
        <v>28</v>
      </c>
      <c r="B36" s="2"/>
      <c r="C36" s="37"/>
      <c r="D36" s="2"/>
      <c r="E36" s="2"/>
      <c r="F36" s="89" t="str">
        <f>IF(B36&lt;&gt;"",IF('0-Présentation poste-typeaction'!$B$12&lt;&gt;"",'0-Présentation poste-typeaction'!$B$12,""),"")</f>
        <v/>
      </c>
      <c r="G36" s="2"/>
      <c r="H36" s="2"/>
      <c r="I36" s="12"/>
      <c r="J36" s="2"/>
      <c r="K36" s="36"/>
      <c r="L36" s="4"/>
      <c r="M36" s="3"/>
      <c r="N36" s="196" t="str">
        <f t="shared" si="29"/>
        <v/>
      </c>
      <c r="O36" s="5"/>
      <c r="P36" s="3"/>
      <c r="Q36" s="196" t="str">
        <f t="shared" si="30"/>
        <v/>
      </c>
      <c r="R36" s="6"/>
      <c r="S36" s="3"/>
      <c r="T36" s="197" t="str">
        <f t="shared" si="31"/>
        <v/>
      </c>
      <c r="U36" s="7"/>
      <c r="V36" s="213" t="str" cm="1">
        <f t="array" ref="V36">IF((_xlfn.IFS(TRIM(SUBSTITUTE(U36,CHAR(160),""))="Devis 1",IFERROR(VALUE(TRIM(SUBSTITUTE(L36,CHAR(160),""))),0),TRIM(SUBSTITUTE(U36,CHAR(160),""))="Devis 2",IFERROR(VALUE(TRIM(SUBSTITUTE(O36,CHAR(160),""))),0),TRIM(SUBSTITUTE(U36,CHAR(160),""))="Devis 3",IFERROR(VALUE(TRIM(SUBSTITUTE(R36,CHAR(160),""))),0),TRUE,0)*IFERROR(VALUE(TRIM(SUBSTITUTE(C36,CHAR(160),""))),0))=0,"",_xlfn.IFS(TRIM(SUBSTITUTE(U36,CHAR(160),""))="Devis 1",IFERROR(VALUE(TRIM(SUBSTITUTE(L36,CHAR(160),""))),0),TRIM(SUBSTITUTE(U36,CHAR(160),""))="Devis 2",IFERROR(VALUE(TRIM(SUBSTITUTE(O36,CHAR(160),""))),0),TRIM(SUBSTITUTE(U36,CHAR(160),""))="Devis 3",IFERROR(VALUE(TRIM(SUBSTITUTE(R36,CHAR(160),""))),0),TRUE,0)*IFERROR(VALUE(TRIM(SUBSTITUTE(C36,CHAR(160),""))),0))</f>
        <v/>
      </c>
      <c r="W36" s="214" t="str" cm="1">
        <f t="array" ref="W36">IF(ROUND((_xlfn.IFS(TRIM(SUBSTITUTE(U36,CHAR(160),""))="Devis 1",IFERROR(VALUE(TRIM(SUBSTITUTE(M36,CHAR(160),""))),0),TRIM(SUBSTITUTE(U36,CHAR(160),""))="Devis 2",IFERROR(VALUE(TRIM(SUBSTITUTE(P36,CHAR(160),""))),0),TRIM(SUBSTITUTE(U36,CHAR(160),""))="Devis 3",IFERROR(VALUE(TRIM(SUBSTITUTE(S36,CHAR(160),""))),0),TRUE,0)*IFERROR(VALUE(TRIM(SUBSTITUTE(C36,CHAR(160),""))),0)),2)=0,IF(V36&lt;&gt;"",0,""),ROUND((_xlfn.IFS(TRIM(SUBSTITUTE(U36,CHAR(160),""))="Devis 1",IFERROR(VALUE(TRIM(SUBSTITUTE(M36,CHAR(160),""))),0),TRIM(SUBSTITUTE(U36,CHAR(160),""))="Devis 2",IFERROR(VALUE(TRIM(SUBSTITUTE(P36,CHAR(160),""))),0),TRIM(SUBSTITUTE(U36,CHAR(160),""))="Devis 3",IFERROR(VALUE(TRIM(SUBSTITUTE(S36,CHAR(160),""))),0),TRUE,0)*IFERROR(VALUE(TRIM(SUBSTITUTE(C36,CHAR(160),""))),0)),2))</f>
        <v/>
      </c>
      <c r="X36" s="200" t="str">
        <f t="shared" si="38"/>
        <v/>
      </c>
      <c r="Y36" s="34"/>
      <c r="Z36" s="88" t="str">
        <f t="shared" si="39"/>
        <v/>
      </c>
      <c r="AA36" s="201" t="str">
        <f t="shared" si="39"/>
        <v/>
      </c>
      <c r="AB36" s="89" t="str">
        <f t="shared" si="39"/>
        <v/>
      </c>
      <c r="AC36" s="89" t="str">
        <f t="shared" si="39"/>
        <v/>
      </c>
      <c r="AD36" s="89" t="str">
        <f t="shared" si="39"/>
        <v/>
      </c>
      <c r="AE36" s="89" t="str">
        <f t="shared" si="39"/>
        <v/>
      </c>
      <c r="AF36" s="89" t="str">
        <f t="shared" si="39"/>
        <v/>
      </c>
      <c r="AG36" s="202" t="str">
        <f t="shared" si="39"/>
        <v/>
      </c>
      <c r="AH36" s="89" t="str">
        <f t="shared" si="39"/>
        <v/>
      </c>
      <c r="AI36" s="203" t="str">
        <f t="shared" si="39"/>
        <v/>
      </c>
      <c r="AJ36" s="204" t="str">
        <f t="shared" si="39"/>
        <v/>
      </c>
      <c r="AK36" s="90" t="str">
        <f t="shared" si="39"/>
        <v/>
      </c>
      <c r="AL36" s="196" t="str">
        <f t="shared" si="32"/>
        <v/>
      </c>
      <c r="AM36" s="205" t="str">
        <f t="shared" si="40"/>
        <v/>
      </c>
      <c r="AN36" s="90" t="str">
        <f t="shared" si="40"/>
        <v/>
      </c>
      <c r="AO36" s="196" t="str">
        <f t="shared" si="33"/>
        <v/>
      </c>
      <c r="AP36" s="206" t="str">
        <f t="shared" si="41"/>
        <v/>
      </c>
      <c r="AQ36" s="90" t="str">
        <f t="shared" si="41"/>
        <v/>
      </c>
      <c r="AR36" s="207" t="str">
        <f t="shared" si="34"/>
        <v/>
      </c>
      <c r="AS36" s="208" t="str">
        <f t="shared" si="3"/>
        <v/>
      </c>
      <c r="AT36" s="91"/>
      <c r="AU36" s="93" t="str">
        <f t="shared" si="35"/>
        <v/>
      </c>
      <c r="AV36" s="209" t="str">
        <f t="shared" si="36"/>
        <v/>
      </c>
      <c r="AW36" s="211" t="str" cm="1">
        <f t="array" ref="AW36">IF($AA36="","",IF((IFERROR(_xlfn.IFS($AS36="Devis 1",(IFERROR(VALUE(TRIM(SUBSTITUTE(AJ36,CHAR(160),""))),0)),$AS36="Devis 2",(IFERROR(VALUE(TRIM(SUBSTITUTE(AM36,CHAR(160),""))),0)),$AS36="Devis 3",(IFERROR(VALUE(TRIM(SUBSTITUTE(AP36,CHAR(160),""))),0))),0))*(IFERROR(VALUE(TRIM(SUBSTITUTE($AA36,CHAR(160),""))),0))=0,"",(IFERROR(_xlfn.IFS($AS36="Devis 1",(IFERROR(VALUE(TRIM(SUBSTITUTE(AJ36,CHAR(160),""))),0)),$AS36="Devis 2",(IFERROR(VALUE(TRIM(SUBSTITUTE(AM36,CHAR(160),""))),0)),$AS36="Devis 3",(IFERROR(VALUE(TRIM(SUBSTITUTE(AP36,CHAR(160),""))),0))),0))*(IFERROR(VALUE(TRIM(SUBSTITUTE($AA36,CHAR(160),""))),0))))</f>
        <v/>
      </c>
      <c r="AX36" s="211" t="str" cm="1">
        <f t="array" ref="AX36">IF($AA36="","",IF(ROUND((IFERROR(_xlfn.IFS(TRIM(SUBSTITUTE($AS36,CHAR(160),""))="Devis 1",IFERROR(VALUE(TRIM(SUBSTITUTE(AK36,CHAR(160),""))),0),TRIM(SUBSTITUTE($AS36,CHAR(160),""))="Devis 2",IFERROR(VALUE(TRIM(SUBSTITUTE(AN36,CHAR(160),""))),0),TRIM(SUBSTITUTE($AS36,CHAR(160),""))="Devis 3",IFERROR(VALUE(TRIM(SUBSTITUTE(AQ36,CHAR(160),""))),0)),0))*(IFERROR(VALUE(TRIM(SUBSTITUTE($AA36,CHAR(160),""))),0)),2)=0,IF(AW36&lt;&gt;"",0,""),ROUND((IFERROR(_xlfn.IFS(TRIM(SUBSTITUTE($AS36,CHAR(160),""))="Devis 1",IFERROR(VALUE(TRIM(SUBSTITUTE(AK36,CHAR(160),""))),0),TRIM(SUBSTITUTE($AS36,CHAR(160),""))="Devis 2",IFERROR(VALUE(TRIM(SUBSTITUTE(AN36,CHAR(160),""))),0),TRIM(SUBSTITUTE($AS36,CHAR(160),""))="Devis 3",IFERROR(VALUE(TRIM(SUBSTITUTE(AQ36,CHAR(160),""))),0)),0))*(IFERROR(VALUE(TRIM(SUBSTITUTE($AA36,CHAR(160),""))),0)),2)))</f>
        <v/>
      </c>
      <c r="AY36" s="211" t="str">
        <f t="shared" si="37"/>
        <v/>
      </c>
      <c r="AZ36" s="91"/>
      <c r="BA36" s="92" t="str" cm="1">
        <f t="array" ref="BA36">IF(OR(AY36="",AV36="",AW36="",AU36=""),"",
    _xlfn.IFS(
        (IFERROR(VALUE(TRIM(SUBSTITUTE(AY36,CHAR(160),""))),0)) &gt; (IFERROR(VALUE(TRIM(SUBSTITUTE(AV36,CHAR(160),""))),0)),
        "KO : Le montant retenu TTC est supérieur au montant raisonnable TTC. Merci de revoir la ligne de dépense ou plafonner son montant.",
        (IFERROR(VALUE(TRIM(SUBSTITUTE(AW36,CHAR(160),""))),0)) &gt; (IFERROR(VALUE(TRIM(SUBSTITUTE(AU36,CHAR(160),""))),0)),
        "Attention : Le montant retenu HT est supérieur au montant HT raisonnable. Merci de revoir la ligne de dépense, plafonner son montant, ou justifier la reventillation HT / TVA.",
        (IFERROR(VALUE(TRIM(SUBSTITUTE(AY36,CHAR(160),""))),0))=0,
        "",
        (IFERROR(VALUE(TRIM(SUBSTITUTE(AV36,CHAR(160),""))),0))=(IFERROR(VALUE(TRIM(SUBSTITUTE(AY36,CHAR(160),""))),0)),
        "OK",
        (IFERROR(VALUE(TRIM(SUBSTITUTE(AV36,CHAR(160),""))),0))&gt;(IFERROR(VALUE(TRIM(SUBSTITUTE(AY36,CHAR(160),""))),0)),
        " OK : Montant instruit inférieur au montant raisonnable.",
        TRUE,
        ""
    )
)</f>
        <v/>
      </c>
      <c r="BB36" s="92" t="str" cm="1">
        <f t="array" ref="BB36">IF(OR(AY36="",X36="",AW36="",V36="",AX36="",W36=""),"",_xlfn.IFS((IFERROR(VALUE(TRIM(SUBSTITUTE(AY36,CHAR(160),""))),0))&gt;(IFERROR(VALUE(TRIM(SUBSTITUTE(X36,CHAR(160),""))),0)),"KO : Le montant retenu TTC est supérieur au montant présenté TTC. Merci de revoir la ligne de dépense ou plafonner son montant.",(IFERROR(VALUE(TRIM(SUBSTITUTE(AW36,CHAR(160),""))),0))&gt;(IFERROR(VALUE(TRIM(SUBSTITUTE(V36,CHAR(160),""))),0)),"Attention : Le montant retenu HT est supérieur au montant HT présenté. Merci de revoir la ligne de dépense, plafonner son montant, ou justifier la reventillation HT / TVA.",(IFERROR(VALUE(TRIM(SUBSTITUTE(AX36,CHAR(160),""))),0))&gt;(IFERROR(VALUE(TRIM(SUBSTITUTE(W36,CHAR(160),""))),0)),"Attention : Le montant TVA retenu est supérieur au montant TVA présenté. Merci de revoir la ligne de dépense, plafonner son montant, ou justifier la reventillation HT / TVA.",(IFERROR(VALUE(TRIM(SUBSTITUTE(X36,CHAR(160),""))),0))=0,"",(IFERROR(VALUE(TRIM(SUBSTITUTE(AY36,CHAR(160),""))),0))=(IFERROR(VALUE(TRIM(SUBSTITUTE(X36,CHAR(160),""))),0)),"OK",AND((IFERROR(VALUE(TRIM(SUBSTITUTE(AY36,CHAR(160),""))),0))&lt;(IFERROR(VALUE(TRIM(SUBSTITUTE(X36,CHAR(160),""))),0)),((IFERROR(VALUE(TRIM(SUBSTITUTE(X36,CHAR(160),""))),0))-(IFERROR(VALUE(TRIM(SUBSTITUTE(AY36,CHAR(160),""))),0)))&lt;0.01),"OK",(IFERROR(VALUE(TRIM(SUBSTITUTE(AY36,CHAR(160),""))),0))&lt;(IFERROR(VALUE(TRIM(SUBSTITUTE(X36,CHAR(160),""))),0)),"Montant instruit inférieur au montant présenté.",TRUE,""))</f>
        <v/>
      </c>
      <c r="BC36" s="212" t="str">
        <f t="shared" si="4"/>
        <v/>
      </c>
      <c r="BD36" s="212" t="str">
        <f t="shared" si="5"/>
        <v/>
      </c>
      <c r="BE36" s="93" t="str">
        <f t="shared" si="6"/>
        <v/>
      </c>
    </row>
    <row r="37" spans="1:57" s="68" customFormat="1" ht="20.149999999999999" customHeight="1">
      <c r="A37" s="195">
        <v>29</v>
      </c>
      <c r="B37" s="2"/>
      <c r="C37" s="37"/>
      <c r="D37" s="2"/>
      <c r="E37" s="2"/>
      <c r="F37" s="89" t="str">
        <f>IF(B37&lt;&gt;"",IF('0-Présentation poste-typeaction'!$B$12&lt;&gt;"",'0-Présentation poste-typeaction'!$B$12,""),"")</f>
        <v/>
      </c>
      <c r="G37" s="2"/>
      <c r="H37" s="2"/>
      <c r="I37" s="12"/>
      <c r="J37" s="2"/>
      <c r="K37" s="36"/>
      <c r="L37" s="4"/>
      <c r="M37" s="3"/>
      <c r="N37" s="196" t="str">
        <f t="shared" si="29"/>
        <v/>
      </c>
      <c r="O37" s="5"/>
      <c r="P37" s="3"/>
      <c r="Q37" s="196" t="str">
        <f t="shared" si="30"/>
        <v/>
      </c>
      <c r="R37" s="6"/>
      <c r="S37" s="3"/>
      <c r="T37" s="197" t="str">
        <f t="shared" si="31"/>
        <v/>
      </c>
      <c r="U37" s="7"/>
      <c r="V37" s="213" t="str" cm="1">
        <f t="array" ref="V37">IF((_xlfn.IFS(TRIM(SUBSTITUTE(U37,CHAR(160),""))="Devis 1",IFERROR(VALUE(TRIM(SUBSTITUTE(L37,CHAR(160),""))),0),TRIM(SUBSTITUTE(U37,CHAR(160),""))="Devis 2",IFERROR(VALUE(TRIM(SUBSTITUTE(O37,CHAR(160),""))),0),TRIM(SUBSTITUTE(U37,CHAR(160),""))="Devis 3",IFERROR(VALUE(TRIM(SUBSTITUTE(R37,CHAR(160),""))),0),TRUE,0)*IFERROR(VALUE(TRIM(SUBSTITUTE(C37,CHAR(160),""))),0))=0,"",_xlfn.IFS(TRIM(SUBSTITUTE(U37,CHAR(160),""))="Devis 1",IFERROR(VALUE(TRIM(SUBSTITUTE(L37,CHAR(160),""))),0),TRIM(SUBSTITUTE(U37,CHAR(160),""))="Devis 2",IFERROR(VALUE(TRIM(SUBSTITUTE(O37,CHAR(160),""))),0),TRIM(SUBSTITUTE(U37,CHAR(160),""))="Devis 3",IFERROR(VALUE(TRIM(SUBSTITUTE(R37,CHAR(160),""))),0),TRUE,0)*IFERROR(VALUE(TRIM(SUBSTITUTE(C37,CHAR(160),""))),0))</f>
        <v/>
      </c>
      <c r="W37" s="214" t="str" cm="1">
        <f t="array" ref="W37">IF(ROUND((_xlfn.IFS(TRIM(SUBSTITUTE(U37,CHAR(160),""))="Devis 1",IFERROR(VALUE(TRIM(SUBSTITUTE(M37,CHAR(160),""))),0),TRIM(SUBSTITUTE(U37,CHAR(160),""))="Devis 2",IFERROR(VALUE(TRIM(SUBSTITUTE(P37,CHAR(160),""))),0),TRIM(SUBSTITUTE(U37,CHAR(160),""))="Devis 3",IFERROR(VALUE(TRIM(SUBSTITUTE(S37,CHAR(160),""))),0),TRUE,0)*IFERROR(VALUE(TRIM(SUBSTITUTE(C37,CHAR(160),""))),0)),2)=0,IF(V37&lt;&gt;"",0,""),ROUND((_xlfn.IFS(TRIM(SUBSTITUTE(U37,CHAR(160),""))="Devis 1",IFERROR(VALUE(TRIM(SUBSTITUTE(M37,CHAR(160),""))),0),TRIM(SUBSTITUTE(U37,CHAR(160),""))="Devis 2",IFERROR(VALUE(TRIM(SUBSTITUTE(P37,CHAR(160),""))),0),TRIM(SUBSTITUTE(U37,CHAR(160),""))="Devis 3",IFERROR(VALUE(TRIM(SUBSTITUTE(S37,CHAR(160),""))),0),TRUE,0)*IFERROR(VALUE(TRIM(SUBSTITUTE(C37,CHAR(160),""))),0)),2))</f>
        <v/>
      </c>
      <c r="X37" s="200" t="str">
        <f t="shared" si="38"/>
        <v/>
      </c>
      <c r="Y37" s="34"/>
      <c r="Z37" s="88" t="str">
        <f t="shared" si="39"/>
        <v/>
      </c>
      <c r="AA37" s="201" t="str">
        <f t="shared" si="39"/>
        <v/>
      </c>
      <c r="AB37" s="89" t="str">
        <f t="shared" si="39"/>
        <v/>
      </c>
      <c r="AC37" s="89" t="str">
        <f t="shared" si="39"/>
        <v/>
      </c>
      <c r="AD37" s="89" t="str">
        <f t="shared" si="39"/>
        <v/>
      </c>
      <c r="AE37" s="89" t="str">
        <f t="shared" si="39"/>
        <v/>
      </c>
      <c r="AF37" s="89" t="str">
        <f t="shared" si="39"/>
        <v/>
      </c>
      <c r="AG37" s="202" t="str">
        <f t="shared" si="39"/>
        <v/>
      </c>
      <c r="AH37" s="89" t="str">
        <f t="shared" si="39"/>
        <v/>
      </c>
      <c r="AI37" s="203" t="str">
        <f t="shared" si="39"/>
        <v/>
      </c>
      <c r="AJ37" s="204" t="str">
        <f t="shared" si="39"/>
        <v/>
      </c>
      <c r="AK37" s="90" t="str">
        <f t="shared" si="39"/>
        <v/>
      </c>
      <c r="AL37" s="196" t="str">
        <f t="shared" si="32"/>
        <v/>
      </c>
      <c r="AM37" s="205" t="str">
        <f t="shared" si="40"/>
        <v/>
      </c>
      <c r="AN37" s="90" t="str">
        <f t="shared" si="40"/>
        <v/>
      </c>
      <c r="AO37" s="196" t="str">
        <f t="shared" si="33"/>
        <v/>
      </c>
      <c r="AP37" s="206" t="str">
        <f t="shared" si="41"/>
        <v/>
      </c>
      <c r="AQ37" s="90" t="str">
        <f t="shared" si="41"/>
        <v/>
      </c>
      <c r="AR37" s="207" t="str">
        <f t="shared" si="34"/>
        <v/>
      </c>
      <c r="AS37" s="208" t="str">
        <f t="shared" si="3"/>
        <v/>
      </c>
      <c r="AT37" s="91"/>
      <c r="AU37" s="93" t="str">
        <f t="shared" si="35"/>
        <v/>
      </c>
      <c r="AV37" s="209" t="str">
        <f t="shared" si="36"/>
        <v/>
      </c>
      <c r="AW37" s="211" t="str" cm="1">
        <f t="array" ref="AW37">IF($AA37="","",IF((IFERROR(_xlfn.IFS($AS37="Devis 1",(IFERROR(VALUE(TRIM(SUBSTITUTE(AJ37,CHAR(160),""))),0)),$AS37="Devis 2",(IFERROR(VALUE(TRIM(SUBSTITUTE(AM37,CHAR(160),""))),0)),$AS37="Devis 3",(IFERROR(VALUE(TRIM(SUBSTITUTE(AP37,CHAR(160),""))),0))),0))*(IFERROR(VALUE(TRIM(SUBSTITUTE($AA37,CHAR(160),""))),0))=0,"",(IFERROR(_xlfn.IFS($AS37="Devis 1",(IFERROR(VALUE(TRIM(SUBSTITUTE(AJ37,CHAR(160),""))),0)),$AS37="Devis 2",(IFERROR(VALUE(TRIM(SUBSTITUTE(AM37,CHAR(160),""))),0)),$AS37="Devis 3",(IFERROR(VALUE(TRIM(SUBSTITUTE(AP37,CHAR(160),""))),0))),0))*(IFERROR(VALUE(TRIM(SUBSTITUTE($AA37,CHAR(160),""))),0))))</f>
        <v/>
      </c>
      <c r="AX37" s="211" t="str" cm="1">
        <f t="array" ref="AX37">IF($AA37="","",IF(ROUND((IFERROR(_xlfn.IFS(TRIM(SUBSTITUTE($AS37,CHAR(160),""))="Devis 1",IFERROR(VALUE(TRIM(SUBSTITUTE(AK37,CHAR(160),""))),0),TRIM(SUBSTITUTE($AS37,CHAR(160),""))="Devis 2",IFERROR(VALUE(TRIM(SUBSTITUTE(AN37,CHAR(160),""))),0),TRIM(SUBSTITUTE($AS37,CHAR(160),""))="Devis 3",IFERROR(VALUE(TRIM(SUBSTITUTE(AQ37,CHAR(160),""))),0)),0))*(IFERROR(VALUE(TRIM(SUBSTITUTE($AA37,CHAR(160),""))),0)),2)=0,IF(AW37&lt;&gt;"",0,""),ROUND((IFERROR(_xlfn.IFS(TRIM(SUBSTITUTE($AS37,CHAR(160),""))="Devis 1",IFERROR(VALUE(TRIM(SUBSTITUTE(AK37,CHAR(160),""))),0),TRIM(SUBSTITUTE($AS37,CHAR(160),""))="Devis 2",IFERROR(VALUE(TRIM(SUBSTITUTE(AN37,CHAR(160),""))),0),TRIM(SUBSTITUTE($AS37,CHAR(160),""))="Devis 3",IFERROR(VALUE(TRIM(SUBSTITUTE(AQ37,CHAR(160),""))),0)),0))*(IFERROR(VALUE(TRIM(SUBSTITUTE($AA37,CHAR(160),""))),0)),2)))</f>
        <v/>
      </c>
      <c r="AY37" s="211" t="str">
        <f t="shared" si="37"/>
        <v/>
      </c>
      <c r="AZ37" s="91"/>
      <c r="BA37" s="92" t="str" cm="1">
        <f t="array" ref="BA37">IF(OR(AY37="",AV37="",AW37="",AU37=""),"",
    _xlfn.IFS(
        (IFERROR(VALUE(TRIM(SUBSTITUTE(AY37,CHAR(160),""))),0)) &gt; (IFERROR(VALUE(TRIM(SUBSTITUTE(AV37,CHAR(160),""))),0)),
        "KO : Le montant retenu TTC est supérieur au montant raisonnable TTC. Merci de revoir la ligne de dépense ou plafonner son montant.",
        (IFERROR(VALUE(TRIM(SUBSTITUTE(AW37,CHAR(160),""))),0)) &gt; (IFERROR(VALUE(TRIM(SUBSTITUTE(AU37,CHAR(160),""))),0)),
        "Attention : Le montant retenu HT est supérieur au montant HT raisonnable. Merci de revoir la ligne de dépense, plafonner son montant, ou justifier la reventillation HT / TVA.",
        (IFERROR(VALUE(TRIM(SUBSTITUTE(AY37,CHAR(160),""))),0))=0,
        "",
        (IFERROR(VALUE(TRIM(SUBSTITUTE(AV37,CHAR(160),""))),0))=(IFERROR(VALUE(TRIM(SUBSTITUTE(AY37,CHAR(160),""))),0)),
        "OK",
        (IFERROR(VALUE(TRIM(SUBSTITUTE(AV37,CHAR(160),""))),0))&gt;(IFERROR(VALUE(TRIM(SUBSTITUTE(AY37,CHAR(160),""))),0)),
        " OK : Montant instruit inférieur au montant raisonnable.",
        TRUE,
        ""
    )
)</f>
        <v/>
      </c>
      <c r="BB37" s="92" t="str" cm="1">
        <f t="array" ref="BB37">IF(OR(AY37="",X37="",AW37="",V37="",AX37="",W37=""),"",_xlfn.IFS((IFERROR(VALUE(TRIM(SUBSTITUTE(AY37,CHAR(160),""))),0))&gt;(IFERROR(VALUE(TRIM(SUBSTITUTE(X37,CHAR(160),""))),0)),"KO : Le montant retenu TTC est supérieur au montant présenté TTC. Merci de revoir la ligne de dépense ou plafonner son montant.",(IFERROR(VALUE(TRIM(SUBSTITUTE(AW37,CHAR(160),""))),0))&gt;(IFERROR(VALUE(TRIM(SUBSTITUTE(V37,CHAR(160),""))),0)),"Attention : Le montant retenu HT est supérieur au montant HT présenté. Merci de revoir la ligne de dépense, plafonner son montant, ou justifier la reventillation HT / TVA.",(IFERROR(VALUE(TRIM(SUBSTITUTE(AX37,CHAR(160),""))),0))&gt;(IFERROR(VALUE(TRIM(SUBSTITUTE(W37,CHAR(160),""))),0)),"Attention : Le montant TVA retenu est supérieur au montant TVA présenté. Merci de revoir la ligne de dépense, plafonner son montant, ou justifier la reventillation HT / TVA.",(IFERROR(VALUE(TRIM(SUBSTITUTE(X37,CHAR(160),""))),0))=0,"",(IFERROR(VALUE(TRIM(SUBSTITUTE(AY37,CHAR(160),""))),0))=(IFERROR(VALUE(TRIM(SUBSTITUTE(X37,CHAR(160),""))),0)),"OK",AND((IFERROR(VALUE(TRIM(SUBSTITUTE(AY37,CHAR(160),""))),0))&lt;(IFERROR(VALUE(TRIM(SUBSTITUTE(X37,CHAR(160),""))),0)),((IFERROR(VALUE(TRIM(SUBSTITUTE(X37,CHAR(160),""))),0))-(IFERROR(VALUE(TRIM(SUBSTITUTE(AY37,CHAR(160),""))),0)))&lt;0.01),"OK",(IFERROR(VALUE(TRIM(SUBSTITUTE(AY37,CHAR(160),""))),0))&lt;(IFERROR(VALUE(TRIM(SUBSTITUTE(X37,CHAR(160),""))),0)),"Montant instruit inférieur au montant présenté.",TRUE,""))</f>
        <v/>
      </c>
      <c r="BC37" s="212" t="str">
        <f t="shared" si="4"/>
        <v/>
      </c>
      <c r="BD37" s="212" t="str">
        <f t="shared" si="5"/>
        <v/>
      </c>
      <c r="BE37" s="93" t="str">
        <f t="shared" si="6"/>
        <v/>
      </c>
    </row>
    <row r="38" spans="1:57" s="68" customFormat="1" ht="20.149999999999999" customHeight="1">
      <c r="A38" s="195">
        <v>30</v>
      </c>
      <c r="B38" s="2"/>
      <c r="C38" s="37"/>
      <c r="D38" s="2"/>
      <c r="E38" s="2"/>
      <c r="F38" s="89" t="str">
        <f>IF(B38&lt;&gt;"",IF('0-Présentation poste-typeaction'!$B$12&lt;&gt;"",'0-Présentation poste-typeaction'!$B$12,""),"")</f>
        <v/>
      </c>
      <c r="G38" s="2"/>
      <c r="H38" s="2"/>
      <c r="I38" s="12"/>
      <c r="J38" s="2"/>
      <c r="K38" s="36"/>
      <c r="L38" s="4"/>
      <c r="M38" s="3"/>
      <c r="N38" s="196" t="str">
        <f t="shared" si="29"/>
        <v/>
      </c>
      <c r="O38" s="5"/>
      <c r="P38" s="3"/>
      <c r="Q38" s="196" t="str">
        <f t="shared" si="30"/>
        <v/>
      </c>
      <c r="R38" s="6"/>
      <c r="S38" s="3"/>
      <c r="T38" s="197" t="str">
        <f t="shared" si="31"/>
        <v/>
      </c>
      <c r="U38" s="7"/>
      <c r="V38" s="213" t="str" cm="1">
        <f t="array" ref="V38">IF((_xlfn.IFS(TRIM(SUBSTITUTE(U38,CHAR(160),""))="Devis 1",IFERROR(VALUE(TRIM(SUBSTITUTE(L38,CHAR(160),""))),0),TRIM(SUBSTITUTE(U38,CHAR(160),""))="Devis 2",IFERROR(VALUE(TRIM(SUBSTITUTE(O38,CHAR(160),""))),0),TRIM(SUBSTITUTE(U38,CHAR(160),""))="Devis 3",IFERROR(VALUE(TRIM(SUBSTITUTE(R38,CHAR(160),""))),0),TRUE,0)*IFERROR(VALUE(TRIM(SUBSTITUTE(C38,CHAR(160),""))),0))=0,"",_xlfn.IFS(TRIM(SUBSTITUTE(U38,CHAR(160),""))="Devis 1",IFERROR(VALUE(TRIM(SUBSTITUTE(L38,CHAR(160),""))),0),TRIM(SUBSTITUTE(U38,CHAR(160),""))="Devis 2",IFERROR(VALUE(TRIM(SUBSTITUTE(O38,CHAR(160),""))),0),TRIM(SUBSTITUTE(U38,CHAR(160),""))="Devis 3",IFERROR(VALUE(TRIM(SUBSTITUTE(R38,CHAR(160),""))),0),TRUE,0)*IFERROR(VALUE(TRIM(SUBSTITUTE(C38,CHAR(160),""))),0))</f>
        <v/>
      </c>
      <c r="W38" s="214" t="str" cm="1">
        <f t="array" ref="W38">IF(ROUND((_xlfn.IFS(TRIM(SUBSTITUTE(U38,CHAR(160),""))="Devis 1",IFERROR(VALUE(TRIM(SUBSTITUTE(M38,CHAR(160),""))),0),TRIM(SUBSTITUTE(U38,CHAR(160),""))="Devis 2",IFERROR(VALUE(TRIM(SUBSTITUTE(P38,CHAR(160),""))),0),TRIM(SUBSTITUTE(U38,CHAR(160),""))="Devis 3",IFERROR(VALUE(TRIM(SUBSTITUTE(S38,CHAR(160),""))),0),TRUE,0)*IFERROR(VALUE(TRIM(SUBSTITUTE(C38,CHAR(160),""))),0)),2)=0,IF(V38&lt;&gt;"",0,""),ROUND((_xlfn.IFS(TRIM(SUBSTITUTE(U38,CHAR(160),""))="Devis 1",IFERROR(VALUE(TRIM(SUBSTITUTE(M38,CHAR(160),""))),0),TRIM(SUBSTITUTE(U38,CHAR(160),""))="Devis 2",IFERROR(VALUE(TRIM(SUBSTITUTE(P38,CHAR(160),""))),0),TRIM(SUBSTITUTE(U38,CHAR(160),""))="Devis 3",IFERROR(VALUE(TRIM(SUBSTITUTE(S38,CHAR(160),""))),0),TRUE,0)*IFERROR(VALUE(TRIM(SUBSTITUTE(C38,CHAR(160),""))),0)),2))</f>
        <v/>
      </c>
      <c r="X38" s="200" t="str">
        <f t="shared" si="38"/>
        <v/>
      </c>
      <c r="Y38" s="34"/>
      <c r="Z38" s="88" t="str">
        <f t="shared" si="39"/>
        <v/>
      </c>
      <c r="AA38" s="201" t="str">
        <f t="shared" si="39"/>
        <v/>
      </c>
      <c r="AB38" s="89" t="str">
        <f t="shared" si="39"/>
        <v/>
      </c>
      <c r="AC38" s="89" t="str">
        <f t="shared" si="39"/>
        <v/>
      </c>
      <c r="AD38" s="89" t="str">
        <f t="shared" si="39"/>
        <v/>
      </c>
      <c r="AE38" s="89" t="str">
        <f t="shared" si="39"/>
        <v/>
      </c>
      <c r="AF38" s="89" t="str">
        <f t="shared" si="39"/>
        <v/>
      </c>
      <c r="AG38" s="202" t="str">
        <f t="shared" si="39"/>
        <v/>
      </c>
      <c r="AH38" s="89" t="str">
        <f t="shared" si="39"/>
        <v/>
      </c>
      <c r="AI38" s="203" t="str">
        <f t="shared" si="39"/>
        <v/>
      </c>
      <c r="AJ38" s="204" t="str">
        <f t="shared" si="39"/>
        <v/>
      </c>
      <c r="AK38" s="90" t="str">
        <f t="shared" si="39"/>
        <v/>
      </c>
      <c r="AL38" s="196" t="str">
        <f t="shared" si="32"/>
        <v/>
      </c>
      <c r="AM38" s="205" t="str">
        <f t="shared" si="40"/>
        <v/>
      </c>
      <c r="AN38" s="90" t="str">
        <f t="shared" si="40"/>
        <v/>
      </c>
      <c r="AO38" s="196" t="str">
        <f t="shared" si="33"/>
        <v/>
      </c>
      <c r="AP38" s="206" t="str">
        <f t="shared" si="41"/>
        <v/>
      </c>
      <c r="AQ38" s="90" t="str">
        <f t="shared" si="41"/>
        <v/>
      </c>
      <c r="AR38" s="207" t="str">
        <f t="shared" si="34"/>
        <v/>
      </c>
      <c r="AS38" s="208" t="str">
        <f t="shared" si="3"/>
        <v/>
      </c>
      <c r="AT38" s="91"/>
      <c r="AU38" s="93" t="str">
        <f t="shared" si="35"/>
        <v/>
      </c>
      <c r="AV38" s="209" t="str">
        <f t="shared" si="36"/>
        <v/>
      </c>
      <c r="AW38" s="211" t="str" cm="1">
        <f t="array" ref="AW38">IF($AA38="","",IF((IFERROR(_xlfn.IFS($AS38="Devis 1",(IFERROR(VALUE(TRIM(SUBSTITUTE(AJ38,CHAR(160),""))),0)),$AS38="Devis 2",(IFERROR(VALUE(TRIM(SUBSTITUTE(AM38,CHAR(160),""))),0)),$AS38="Devis 3",(IFERROR(VALUE(TRIM(SUBSTITUTE(AP38,CHAR(160),""))),0))),0))*(IFERROR(VALUE(TRIM(SUBSTITUTE($AA38,CHAR(160),""))),0))=0,"",(IFERROR(_xlfn.IFS($AS38="Devis 1",(IFERROR(VALUE(TRIM(SUBSTITUTE(AJ38,CHAR(160),""))),0)),$AS38="Devis 2",(IFERROR(VALUE(TRIM(SUBSTITUTE(AM38,CHAR(160),""))),0)),$AS38="Devis 3",(IFERROR(VALUE(TRIM(SUBSTITUTE(AP38,CHAR(160),""))),0))),0))*(IFERROR(VALUE(TRIM(SUBSTITUTE($AA38,CHAR(160),""))),0))))</f>
        <v/>
      </c>
      <c r="AX38" s="211" t="str" cm="1">
        <f t="array" ref="AX38">IF($AA38="","",IF(ROUND((IFERROR(_xlfn.IFS(TRIM(SUBSTITUTE($AS38,CHAR(160),""))="Devis 1",IFERROR(VALUE(TRIM(SUBSTITUTE(AK38,CHAR(160),""))),0),TRIM(SUBSTITUTE($AS38,CHAR(160),""))="Devis 2",IFERROR(VALUE(TRIM(SUBSTITUTE(AN38,CHAR(160),""))),0),TRIM(SUBSTITUTE($AS38,CHAR(160),""))="Devis 3",IFERROR(VALUE(TRIM(SUBSTITUTE(AQ38,CHAR(160),""))),0)),0))*(IFERROR(VALUE(TRIM(SUBSTITUTE($AA38,CHAR(160),""))),0)),2)=0,IF(AW38&lt;&gt;"",0,""),ROUND((IFERROR(_xlfn.IFS(TRIM(SUBSTITUTE($AS38,CHAR(160),""))="Devis 1",IFERROR(VALUE(TRIM(SUBSTITUTE(AK38,CHAR(160),""))),0),TRIM(SUBSTITUTE($AS38,CHAR(160),""))="Devis 2",IFERROR(VALUE(TRIM(SUBSTITUTE(AN38,CHAR(160),""))),0),TRIM(SUBSTITUTE($AS38,CHAR(160),""))="Devis 3",IFERROR(VALUE(TRIM(SUBSTITUTE(AQ38,CHAR(160),""))),0)),0))*(IFERROR(VALUE(TRIM(SUBSTITUTE($AA38,CHAR(160),""))),0)),2)))</f>
        <v/>
      </c>
      <c r="AY38" s="211" t="str">
        <f t="shared" si="37"/>
        <v/>
      </c>
      <c r="AZ38" s="91"/>
      <c r="BA38" s="92" t="str" cm="1">
        <f t="array" ref="BA38">IF(OR(AY38="",AV38="",AW38="",AU38=""),"",
    _xlfn.IFS(
        (IFERROR(VALUE(TRIM(SUBSTITUTE(AY38,CHAR(160),""))),0)) &gt; (IFERROR(VALUE(TRIM(SUBSTITUTE(AV38,CHAR(160),""))),0)),
        "KO : Le montant retenu TTC est supérieur au montant raisonnable TTC. Merci de revoir la ligne de dépense ou plafonner son montant.",
        (IFERROR(VALUE(TRIM(SUBSTITUTE(AW38,CHAR(160),""))),0)) &gt; (IFERROR(VALUE(TRIM(SUBSTITUTE(AU38,CHAR(160),""))),0)),
        "Attention : Le montant retenu HT est supérieur au montant HT raisonnable. Merci de revoir la ligne de dépense, plafonner son montant, ou justifier la reventillation HT / TVA.",
        (IFERROR(VALUE(TRIM(SUBSTITUTE(AY38,CHAR(160),""))),0))=0,
        "",
        (IFERROR(VALUE(TRIM(SUBSTITUTE(AV38,CHAR(160),""))),0))=(IFERROR(VALUE(TRIM(SUBSTITUTE(AY38,CHAR(160),""))),0)),
        "OK",
        (IFERROR(VALUE(TRIM(SUBSTITUTE(AV38,CHAR(160),""))),0))&gt;(IFERROR(VALUE(TRIM(SUBSTITUTE(AY38,CHAR(160),""))),0)),
        " OK : Montant instruit inférieur au montant raisonnable.",
        TRUE,
        ""
    )
)</f>
        <v/>
      </c>
      <c r="BB38" s="92" t="str" cm="1">
        <f t="array" ref="BB38">IF(OR(AY38="",X38="",AW38="",V38="",AX38="",W38=""),"",_xlfn.IFS((IFERROR(VALUE(TRIM(SUBSTITUTE(AY38,CHAR(160),""))),0))&gt;(IFERROR(VALUE(TRIM(SUBSTITUTE(X38,CHAR(160),""))),0)),"KO : Le montant retenu TTC est supérieur au montant présenté TTC. Merci de revoir la ligne de dépense ou plafonner son montant.",(IFERROR(VALUE(TRIM(SUBSTITUTE(AW38,CHAR(160),""))),0))&gt;(IFERROR(VALUE(TRIM(SUBSTITUTE(V38,CHAR(160),""))),0)),"Attention : Le montant retenu HT est supérieur au montant HT présenté. Merci de revoir la ligne de dépense, plafonner son montant, ou justifier la reventillation HT / TVA.",(IFERROR(VALUE(TRIM(SUBSTITUTE(AX38,CHAR(160),""))),0))&gt;(IFERROR(VALUE(TRIM(SUBSTITUTE(W38,CHAR(160),""))),0)),"Attention : Le montant TVA retenu est supérieur au montant TVA présenté. Merci de revoir la ligne de dépense, plafonner son montant, ou justifier la reventillation HT / TVA.",(IFERROR(VALUE(TRIM(SUBSTITUTE(X38,CHAR(160),""))),0))=0,"",(IFERROR(VALUE(TRIM(SUBSTITUTE(AY38,CHAR(160),""))),0))=(IFERROR(VALUE(TRIM(SUBSTITUTE(X38,CHAR(160),""))),0)),"OK",AND((IFERROR(VALUE(TRIM(SUBSTITUTE(AY38,CHAR(160),""))),0))&lt;(IFERROR(VALUE(TRIM(SUBSTITUTE(X38,CHAR(160),""))),0)),((IFERROR(VALUE(TRIM(SUBSTITUTE(X38,CHAR(160),""))),0))-(IFERROR(VALUE(TRIM(SUBSTITUTE(AY38,CHAR(160),""))),0)))&lt;0.01),"OK",(IFERROR(VALUE(TRIM(SUBSTITUTE(AY38,CHAR(160),""))),0))&lt;(IFERROR(VALUE(TRIM(SUBSTITUTE(X38,CHAR(160),""))),0)),"Montant instruit inférieur au montant présenté.",TRUE,""))</f>
        <v/>
      </c>
      <c r="BC38" s="212" t="str">
        <f t="shared" si="4"/>
        <v/>
      </c>
      <c r="BD38" s="212" t="str">
        <f t="shared" si="5"/>
        <v/>
      </c>
      <c r="BE38" s="93" t="str">
        <f t="shared" si="6"/>
        <v/>
      </c>
    </row>
    <row r="39" spans="1:57" s="68" customFormat="1" ht="20.149999999999999" customHeight="1">
      <c r="A39" s="195">
        <v>31</v>
      </c>
      <c r="B39" s="2"/>
      <c r="C39" s="37"/>
      <c r="D39" s="2"/>
      <c r="E39" s="2"/>
      <c r="F39" s="89" t="str">
        <f>IF(B39&lt;&gt;"",IF('0-Présentation poste-typeaction'!$B$12&lt;&gt;"",'0-Présentation poste-typeaction'!$B$12,""),"")</f>
        <v/>
      </c>
      <c r="G39" s="2"/>
      <c r="H39" s="2"/>
      <c r="I39" s="12"/>
      <c r="J39" s="2"/>
      <c r="K39" s="36"/>
      <c r="L39" s="4"/>
      <c r="M39" s="3"/>
      <c r="N39" s="196" t="str">
        <f t="shared" si="29"/>
        <v/>
      </c>
      <c r="O39" s="5"/>
      <c r="P39" s="3"/>
      <c r="Q39" s="196" t="str">
        <f t="shared" si="30"/>
        <v/>
      </c>
      <c r="R39" s="6"/>
      <c r="S39" s="3"/>
      <c r="T39" s="197" t="str">
        <f t="shared" si="31"/>
        <v/>
      </c>
      <c r="U39" s="7"/>
      <c r="V39" s="213" t="str" cm="1">
        <f t="array" ref="V39">IF((_xlfn.IFS(TRIM(SUBSTITUTE(U39,CHAR(160),""))="Devis 1",IFERROR(VALUE(TRIM(SUBSTITUTE(L39,CHAR(160),""))),0),TRIM(SUBSTITUTE(U39,CHAR(160),""))="Devis 2",IFERROR(VALUE(TRIM(SUBSTITUTE(O39,CHAR(160),""))),0),TRIM(SUBSTITUTE(U39,CHAR(160),""))="Devis 3",IFERROR(VALUE(TRIM(SUBSTITUTE(R39,CHAR(160),""))),0),TRUE,0)*IFERROR(VALUE(TRIM(SUBSTITUTE(C39,CHAR(160),""))),0))=0,"",_xlfn.IFS(TRIM(SUBSTITUTE(U39,CHAR(160),""))="Devis 1",IFERROR(VALUE(TRIM(SUBSTITUTE(L39,CHAR(160),""))),0),TRIM(SUBSTITUTE(U39,CHAR(160),""))="Devis 2",IFERROR(VALUE(TRIM(SUBSTITUTE(O39,CHAR(160),""))),0),TRIM(SUBSTITUTE(U39,CHAR(160),""))="Devis 3",IFERROR(VALUE(TRIM(SUBSTITUTE(R39,CHAR(160),""))),0),TRUE,0)*IFERROR(VALUE(TRIM(SUBSTITUTE(C39,CHAR(160),""))),0))</f>
        <v/>
      </c>
      <c r="W39" s="214" t="str" cm="1">
        <f t="array" ref="W39">IF(ROUND((_xlfn.IFS(TRIM(SUBSTITUTE(U39,CHAR(160),""))="Devis 1",IFERROR(VALUE(TRIM(SUBSTITUTE(M39,CHAR(160),""))),0),TRIM(SUBSTITUTE(U39,CHAR(160),""))="Devis 2",IFERROR(VALUE(TRIM(SUBSTITUTE(P39,CHAR(160),""))),0),TRIM(SUBSTITUTE(U39,CHAR(160),""))="Devis 3",IFERROR(VALUE(TRIM(SUBSTITUTE(S39,CHAR(160),""))),0),TRUE,0)*IFERROR(VALUE(TRIM(SUBSTITUTE(C39,CHAR(160),""))),0)),2)=0,IF(V39&lt;&gt;"",0,""),ROUND((_xlfn.IFS(TRIM(SUBSTITUTE(U39,CHAR(160),""))="Devis 1",IFERROR(VALUE(TRIM(SUBSTITUTE(M39,CHAR(160),""))),0),TRIM(SUBSTITUTE(U39,CHAR(160),""))="Devis 2",IFERROR(VALUE(TRIM(SUBSTITUTE(P39,CHAR(160),""))),0),TRIM(SUBSTITUTE(U39,CHAR(160),""))="Devis 3",IFERROR(VALUE(TRIM(SUBSTITUTE(S39,CHAR(160),""))),0),TRUE,0)*IFERROR(VALUE(TRIM(SUBSTITUTE(C39,CHAR(160),""))),0)),2))</f>
        <v/>
      </c>
      <c r="X39" s="200" t="str">
        <f t="shared" si="38"/>
        <v/>
      </c>
      <c r="Y39" s="34"/>
      <c r="Z39" s="88" t="str">
        <f t="shared" si="39"/>
        <v/>
      </c>
      <c r="AA39" s="201" t="str">
        <f t="shared" si="39"/>
        <v/>
      </c>
      <c r="AB39" s="89" t="str">
        <f t="shared" si="39"/>
        <v/>
      </c>
      <c r="AC39" s="89" t="str">
        <f t="shared" si="39"/>
        <v/>
      </c>
      <c r="AD39" s="89" t="str">
        <f t="shared" si="39"/>
        <v/>
      </c>
      <c r="AE39" s="89" t="str">
        <f t="shared" si="39"/>
        <v/>
      </c>
      <c r="AF39" s="89" t="str">
        <f t="shared" si="39"/>
        <v/>
      </c>
      <c r="AG39" s="202" t="str">
        <f t="shared" si="39"/>
        <v/>
      </c>
      <c r="AH39" s="89" t="str">
        <f t="shared" si="39"/>
        <v/>
      </c>
      <c r="AI39" s="203" t="str">
        <f t="shared" si="39"/>
        <v/>
      </c>
      <c r="AJ39" s="204" t="str">
        <f t="shared" si="39"/>
        <v/>
      </c>
      <c r="AK39" s="90" t="str">
        <f t="shared" si="39"/>
        <v/>
      </c>
      <c r="AL39" s="196" t="str">
        <f t="shared" si="32"/>
        <v/>
      </c>
      <c r="AM39" s="205" t="str">
        <f t="shared" si="40"/>
        <v/>
      </c>
      <c r="AN39" s="90" t="str">
        <f t="shared" si="40"/>
        <v/>
      </c>
      <c r="AO39" s="196" t="str">
        <f t="shared" si="33"/>
        <v/>
      </c>
      <c r="AP39" s="206" t="str">
        <f t="shared" si="41"/>
        <v/>
      </c>
      <c r="AQ39" s="90" t="str">
        <f t="shared" si="41"/>
        <v/>
      </c>
      <c r="AR39" s="207" t="str">
        <f t="shared" si="34"/>
        <v/>
      </c>
      <c r="AS39" s="208" t="str">
        <f t="shared" si="3"/>
        <v/>
      </c>
      <c r="AT39" s="91"/>
      <c r="AU39" s="93" t="str">
        <f t="shared" si="35"/>
        <v/>
      </c>
      <c r="AV39" s="209" t="str">
        <f t="shared" si="36"/>
        <v/>
      </c>
      <c r="AW39" s="211" t="str" cm="1">
        <f t="array" ref="AW39">IF($AA39="","",IF((IFERROR(_xlfn.IFS($AS39="Devis 1",(IFERROR(VALUE(TRIM(SUBSTITUTE(AJ39,CHAR(160),""))),0)),$AS39="Devis 2",(IFERROR(VALUE(TRIM(SUBSTITUTE(AM39,CHAR(160),""))),0)),$AS39="Devis 3",(IFERROR(VALUE(TRIM(SUBSTITUTE(AP39,CHAR(160),""))),0))),0))*(IFERROR(VALUE(TRIM(SUBSTITUTE($AA39,CHAR(160),""))),0))=0,"",(IFERROR(_xlfn.IFS($AS39="Devis 1",(IFERROR(VALUE(TRIM(SUBSTITUTE(AJ39,CHAR(160),""))),0)),$AS39="Devis 2",(IFERROR(VALUE(TRIM(SUBSTITUTE(AM39,CHAR(160),""))),0)),$AS39="Devis 3",(IFERROR(VALUE(TRIM(SUBSTITUTE(AP39,CHAR(160),""))),0))),0))*(IFERROR(VALUE(TRIM(SUBSTITUTE($AA39,CHAR(160),""))),0))))</f>
        <v/>
      </c>
      <c r="AX39" s="211" t="str" cm="1">
        <f t="array" ref="AX39">IF($AA39="","",IF(ROUND((IFERROR(_xlfn.IFS(TRIM(SUBSTITUTE($AS39,CHAR(160),""))="Devis 1",IFERROR(VALUE(TRIM(SUBSTITUTE(AK39,CHAR(160),""))),0),TRIM(SUBSTITUTE($AS39,CHAR(160),""))="Devis 2",IFERROR(VALUE(TRIM(SUBSTITUTE(AN39,CHAR(160),""))),0),TRIM(SUBSTITUTE($AS39,CHAR(160),""))="Devis 3",IFERROR(VALUE(TRIM(SUBSTITUTE(AQ39,CHAR(160),""))),0)),0))*(IFERROR(VALUE(TRIM(SUBSTITUTE($AA39,CHAR(160),""))),0)),2)=0,IF(AW39&lt;&gt;"",0,""),ROUND((IFERROR(_xlfn.IFS(TRIM(SUBSTITUTE($AS39,CHAR(160),""))="Devis 1",IFERROR(VALUE(TRIM(SUBSTITUTE(AK39,CHAR(160),""))),0),TRIM(SUBSTITUTE($AS39,CHAR(160),""))="Devis 2",IFERROR(VALUE(TRIM(SUBSTITUTE(AN39,CHAR(160),""))),0),TRIM(SUBSTITUTE($AS39,CHAR(160),""))="Devis 3",IFERROR(VALUE(TRIM(SUBSTITUTE(AQ39,CHAR(160),""))),0)),0))*(IFERROR(VALUE(TRIM(SUBSTITUTE($AA39,CHAR(160),""))),0)),2)))</f>
        <v/>
      </c>
      <c r="AY39" s="211" t="str">
        <f t="shared" si="37"/>
        <v/>
      </c>
      <c r="AZ39" s="91"/>
      <c r="BA39" s="92" t="str" cm="1">
        <f t="array" ref="BA39">IF(OR(AY39="",AV39="",AW39="",AU39=""),"",
    _xlfn.IFS(
        (IFERROR(VALUE(TRIM(SUBSTITUTE(AY39,CHAR(160),""))),0)) &gt; (IFERROR(VALUE(TRIM(SUBSTITUTE(AV39,CHAR(160),""))),0)),
        "KO : Le montant retenu TTC est supérieur au montant raisonnable TTC. Merci de revoir la ligne de dépense ou plafonner son montant.",
        (IFERROR(VALUE(TRIM(SUBSTITUTE(AW39,CHAR(160),""))),0)) &gt; (IFERROR(VALUE(TRIM(SUBSTITUTE(AU39,CHAR(160),""))),0)),
        "Attention : Le montant retenu HT est supérieur au montant HT raisonnable. Merci de revoir la ligne de dépense, plafonner son montant, ou justifier la reventillation HT / TVA.",
        (IFERROR(VALUE(TRIM(SUBSTITUTE(AY39,CHAR(160),""))),0))=0,
        "",
        (IFERROR(VALUE(TRIM(SUBSTITUTE(AV39,CHAR(160),""))),0))=(IFERROR(VALUE(TRIM(SUBSTITUTE(AY39,CHAR(160),""))),0)),
        "OK",
        (IFERROR(VALUE(TRIM(SUBSTITUTE(AV39,CHAR(160),""))),0))&gt;(IFERROR(VALUE(TRIM(SUBSTITUTE(AY39,CHAR(160),""))),0)),
        " OK : Montant instruit inférieur au montant raisonnable.",
        TRUE,
        ""
    )
)</f>
        <v/>
      </c>
      <c r="BB39" s="92" t="str" cm="1">
        <f t="array" ref="BB39">IF(OR(AY39="",X39="",AW39="",V39="",AX39="",W39=""),"",_xlfn.IFS((IFERROR(VALUE(TRIM(SUBSTITUTE(AY39,CHAR(160),""))),0))&gt;(IFERROR(VALUE(TRIM(SUBSTITUTE(X39,CHAR(160),""))),0)),"KO : Le montant retenu TTC est supérieur au montant présenté TTC. Merci de revoir la ligne de dépense ou plafonner son montant.",(IFERROR(VALUE(TRIM(SUBSTITUTE(AW39,CHAR(160),""))),0))&gt;(IFERROR(VALUE(TRIM(SUBSTITUTE(V39,CHAR(160),""))),0)),"Attention : Le montant retenu HT est supérieur au montant HT présenté. Merci de revoir la ligne de dépense, plafonner son montant, ou justifier la reventillation HT / TVA.",(IFERROR(VALUE(TRIM(SUBSTITUTE(AX39,CHAR(160),""))),0))&gt;(IFERROR(VALUE(TRIM(SUBSTITUTE(W39,CHAR(160),""))),0)),"Attention : Le montant TVA retenu est supérieur au montant TVA présenté. Merci de revoir la ligne de dépense, plafonner son montant, ou justifier la reventillation HT / TVA.",(IFERROR(VALUE(TRIM(SUBSTITUTE(X39,CHAR(160),""))),0))=0,"",(IFERROR(VALUE(TRIM(SUBSTITUTE(AY39,CHAR(160),""))),0))=(IFERROR(VALUE(TRIM(SUBSTITUTE(X39,CHAR(160),""))),0)),"OK",AND((IFERROR(VALUE(TRIM(SUBSTITUTE(AY39,CHAR(160),""))),0))&lt;(IFERROR(VALUE(TRIM(SUBSTITUTE(X39,CHAR(160),""))),0)),((IFERROR(VALUE(TRIM(SUBSTITUTE(X39,CHAR(160),""))),0))-(IFERROR(VALUE(TRIM(SUBSTITUTE(AY39,CHAR(160),""))),0)))&lt;0.01),"OK",(IFERROR(VALUE(TRIM(SUBSTITUTE(AY39,CHAR(160),""))),0))&lt;(IFERROR(VALUE(TRIM(SUBSTITUTE(X39,CHAR(160),""))),0)),"Montant instruit inférieur au montant présenté.",TRUE,""))</f>
        <v/>
      </c>
      <c r="BC39" s="212" t="str">
        <f t="shared" si="4"/>
        <v/>
      </c>
      <c r="BD39" s="212" t="str">
        <f t="shared" si="5"/>
        <v/>
      </c>
      <c r="BE39" s="93" t="str">
        <f t="shared" si="6"/>
        <v/>
      </c>
    </row>
    <row r="40" spans="1:57" s="68" customFormat="1" ht="20.149999999999999" customHeight="1">
      <c r="A40" s="195">
        <v>32</v>
      </c>
      <c r="B40" s="2"/>
      <c r="C40" s="37"/>
      <c r="D40" s="2"/>
      <c r="E40" s="2"/>
      <c r="F40" s="89" t="str">
        <f>IF(B40&lt;&gt;"",IF('0-Présentation poste-typeaction'!$B$12&lt;&gt;"",'0-Présentation poste-typeaction'!$B$12,""),"")</f>
        <v/>
      </c>
      <c r="G40" s="2"/>
      <c r="H40" s="2"/>
      <c r="I40" s="12"/>
      <c r="J40" s="2"/>
      <c r="K40" s="36"/>
      <c r="L40" s="4"/>
      <c r="M40" s="3"/>
      <c r="N40" s="196" t="str">
        <f t="shared" si="29"/>
        <v/>
      </c>
      <c r="O40" s="5"/>
      <c r="P40" s="3"/>
      <c r="Q40" s="196" t="str">
        <f t="shared" si="30"/>
        <v/>
      </c>
      <c r="R40" s="6"/>
      <c r="S40" s="3"/>
      <c r="T40" s="197" t="str">
        <f t="shared" si="31"/>
        <v/>
      </c>
      <c r="U40" s="7"/>
      <c r="V40" s="213" t="str" cm="1">
        <f t="array" ref="V40">IF((_xlfn.IFS(TRIM(SUBSTITUTE(U40,CHAR(160),""))="Devis 1",IFERROR(VALUE(TRIM(SUBSTITUTE(L40,CHAR(160),""))),0),TRIM(SUBSTITUTE(U40,CHAR(160),""))="Devis 2",IFERROR(VALUE(TRIM(SUBSTITUTE(O40,CHAR(160),""))),0),TRIM(SUBSTITUTE(U40,CHAR(160),""))="Devis 3",IFERROR(VALUE(TRIM(SUBSTITUTE(R40,CHAR(160),""))),0),TRUE,0)*IFERROR(VALUE(TRIM(SUBSTITUTE(C40,CHAR(160),""))),0))=0,"",_xlfn.IFS(TRIM(SUBSTITUTE(U40,CHAR(160),""))="Devis 1",IFERROR(VALUE(TRIM(SUBSTITUTE(L40,CHAR(160),""))),0),TRIM(SUBSTITUTE(U40,CHAR(160),""))="Devis 2",IFERROR(VALUE(TRIM(SUBSTITUTE(O40,CHAR(160),""))),0),TRIM(SUBSTITUTE(U40,CHAR(160),""))="Devis 3",IFERROR(VALUE(TRIM(SUBSTITUTE(R40,CHAR(160),""))),0),TRUE,0)*IFERROR(VALUE(TRIM(SUBSTITUTE(C40,CHAR(160),""))),0))</f>
        <v/>
      </c>
      <c r="W40" s="214" t="str" cm="1">
        <f t="array" ref="W40">IF(ROUND((_xlfn.IFS(TRIM(SUBSTITUTE(U40,CHAR(160),""))="Devis 1",IFERROR(VALUE(TRIM(SUBSTITUTE(M40,CHAR(160),""))),0),TRIM(SUBSTITUTE(U40,CHAR(160),""))="Devis 2",IFERROR(VALUE(TRIM(SUBSTITUTE(P40,CHAR(160),""))),0),TRIM(SUBSTITUTE(U40,CHAR(160),""))="Devis 3",IFERROR(VALUE(TRIM(SUBSTITUTE(S40,CHAR(160),""))),0),TRUE,0)*IFERROR(VALUE(TRIM(SUBSTITUTE(C40,CHAR(160),""))),0)),2)=0,IF(V40&lt;&gt;"",0,""),ROUND((_xlfn.IFS(TRIM(SUBSTITUTE(U40,CHAR(160),""))="Devis 1",IFERROR(VALUE(TRIM(SUBSTITUTE(M40,CHAR(160),""))),0),TRIM(SUBSTITUTE(U40,CHAR(160),""))="Devis 2",IFERROR(VALUE(TRIM(SUBSTITUTE(P40,CHAR(160),""))),0),TRIM(SUBSTITUTE(U40,CHAR(160),""))="Devis 3",IFERROR(VALUE(TRIM(SUBSTITUTE(S40,CHAR(160),""))),0),TRUE,0)*IFERROR(VALUE(TRIM(SUBSTITUTE(C40,CHAR(160),""))),0)),2))</f>
        <v/>
      </c>
      <c r="X40" s="200" t="str">
        <f t="shared" si="38"/>
        <v/>
      </c>
      <c r="Y40" s="34"/>
      <c r="Z40" s="88" t="str">
        <f t="shared" si="39"/>
        <v/>
      </c>
      <c r="AA40" s="201" t="str">
        <f t="shared" si="39"/>
        <v/>
      </c>
      <c r="AB40" s="89" t="str">
        <f t="shared" si="39"/>
        <v/>
      </c>
      <c r="AC40" s="89" t="str">
        <f t="shared" si="39"/>
        <v/>
      </c>
      <c r="AD40" s="89" t="str">
        <f t="shared" si="39"/>
        <v/>
      </c>
      <c r="AE40" s="89" t="str">
        <f t="shared" si="39"/>
        <v/>
      </c>
      <c r="AF40" s="89" t="str">
        <f t="shared" si="39"/>
        <v/>
      </c>
      <c r="AG40" s="202" t="str">
        <f t="shared" si="39"/>
        <v/>
      </c>
      <c r="AH40" s="89" t="str">
        <f t="shared" si="39"/>
        <v/>
      </c>
      <c r="AI40" s="203" t="str">
        <f t="shared" si="39"/>
        <v/>
      </c>
      <c r="AJ40" s="204" t="str">
        <f t="shared" si="39"/>
        <v/>
      </c>
      <c r="AK40" s="90" t="str">
        <f t="shared" si="39"/>
        <v/>
      </c>
      <c r="AL40" s="196" t="str">
        <f t="shared" si="32"/>
        <v/>
      </c>
      <c r="AM40" s="205" t="str">
        <f t="shared" si="40"/>
        <v/>
      </c>
      <c r="AN40" s="90" t="str">
        <f t="shared" si="40"/>
        <v/>
      </c>
      <c r="AO40" s="196" t="str">
        <f t="shared" si="33"/>
        <v/>
      </c>
      <c r="AP40" s="206" t="str">
        <f t="shared" si="41"/>
        <v/>
      </c>
      <c r="AQ40" s="90" t="str">
        <f t="shared" si="41"/>
        <v/>
      </c>
      <c r="AR40" s="207" t="str">
        <f t="shared" si="34"/>
        <v/>
      </c>
      <c r="AS40" s="208" t="str">
        <f t="shared" si="3"/>
        <v/>
      </c>
      <c r="AT40" s="91"/>
      <c r="AU40" s="93" t="str">
        <f t="shared" si="35"/>
        <v/>
      </c>
      <c r="AV40" s="209" t="str">
        <f t="shared" si="36"/>
        <v/>
      </c>
      <c r="AW40" s="211" t="str" cm="1">
        <f t="array" ref="AW40">IF($AA40="","",IF((IFERROR(_xlfn.IFS($AS40="Devis 1",(IFERROR(VALUE(TRIM(SUBSTITUTE(AJ40,CHAR(160),""))),0)),$AS40="Devis 2",(IFERROR(VALUE(TRIM(SUBSTITUTE(AM40,CHAR(160),""))),0)),$AS40="Devis 3",(IFERROR(VALUE(TRIM(SUBSTITUTE(AP40,CHAR(160),""))),0))),0))*(IFERROR(VALUE(TRIM(SUBSTITUTE($AA40,CHAR(160),""))),0))=0,"",(IFERROR(_xlfn.IFS($AS40="Devis 1",(IFERROR(VALUE(TRIM(SUBSTITUTE(AJ40,CHAR(160),""))),0)),$AS40="Devis 2",(IFERROR(VALUE(TRIM(SUBSTITUTE(AM40,CHAR(160),""))),0)),$AS40="Devis 3",(IFERROR(VALUE(TRIM(SUBSTITUTE(AP40,CHAR(160),""))),0))),0))*(IFERROR(VALUE(TRIM(SUBSTITUTE($AA40,CHAR(160),""))),0))))</f>
        <v/>
      </c>
      <c r="AX40" s="211" t="str" cm="1">
        <f t="array" ref="AX40">IF($AA40="","",IF(ROUND((IFERROR(_xlfn.IFS(TRIM(SUBSTITUTE($AS40,CHAR(160),""))="Devis 1",IFERROR(VALUE(TRIM(SUBSTITUTE(AK40,CHAR(160),""))),0),TRIM(SUBSTITUTE($AS40,CHAR(160),""))="Devis 2",IFERROR(VALUE(TRIM(SUBSTITUTE(AN40,CHAR(160),""))),0),TRIM(SUBSTITUTE($AS40,CHAR(160),""))="Devis 3",IFERROR(VALUE(TRIM(SUBSTITUTE(AQ40,CHAR(160),""))),0)),0))*(IFERROR(VALUE(TRIM(SUBSTITUTE($AA40,CHAR(160),""))),0)),2)=0,IF(AW40&lt;&gt;"",0,""),ROUND((IFERROR(_xlfn.IFS(TRIM(SUBSTITUTE($AS40,CHAR(160),""))="Devis 1",IFERROR(VALUE(TRIM(SUBSTITUTE(AK40,CHAR(160),""))),0),TRIM(SUBSTITUTE($AS40,CHAR(160),""))="Devis 2",IFERROR(VALUE(TRIM(SUBSTITUTE(AN40,CHAR(160),""))),0),TRIM(SUBSTITUTE($AS40,CHAR(160),""))="Devis 3",IFERROR(VALUE(TRIM(SUBSTITUTE(AQ40,CHAR(160),""))),0)),0))*(IFERROR(VALUE(TRIM(SUBSTITUTE($AA40,CHAR(160),""))),0)),2)))</f>
        <v/>
      </c>
      <c r="AY40" s="211" t="str">
        <f t="shared" si="37"/>
        <v/>
      </c>
      <c r="AZ40" s="91"/>
      <c r="BA40" s="92" t="str" cm="1">
        <f t="array" ref="BA40">IF(OR(AY40="",AV40="",AW40="",AU40=""),"",
    _xlfn.IFS(
        (IFERROR(VALUE(TRIM(SUBSTITUTE(AY40,CHAR(160),""))),0)) &gt; (IFERROR(VALUE(TRIM(SUBSTITUTE(AV40,CHAR(160),""))),0)),
        "KO : Le montant retenu TTC est supérieur au montant raisonnable TTC. Merci de revoir la ligne de dépense ou plafonner son montant.",
        (IFERROR(VALUE(TRIM(SUBSTITUTE(AW40,CHAR(160),""))),0)) &gt; (IFERROR(VALUE(TRIM(SUBSTITUTE(AU40,CHAR(160),""))),0)),
        "Attention : Le montant retenu HT est supérieur au montant HT raisonnable. Merci de revoir la ligne de dépense, plafonner son montant, ou justifier la reventillation HT / TVA.",
        (IFERROR(VALUE(TRIM(SUBSTITUTE(AY40,CHAR(160),""))),0))=0,
        "",
        (IFERROR(VALUE(TRIM(SUBSTITUTE(AV40,CHAR(160),""))),0))=(IFERROR(VALUE(TRIM(SUBSTITUTE(AY40,CHAR(160),""))),0)),
        "OK",
        (IFERROR(VALUE(TRIM(SUBSTITUTE(AV40,CHAR(160),""))),0))&gt;(IFERROR(VALUE(TRIM(SUBSTITUTE(AY40,CHAR(160),""))),0)),
        " OK : Montant instruit inférieur au montant raisonnable.",
        TRUE,
        ""
    )
)</f>
        <v/>
      </c>
      <c r="BB40" s="92" t="str" cm="1">
        <f t="array" ref="BB40">IF(OR(AY40="",X40="",AW40="",V40="",AX40="",W40=""),"",_xlfn.IFS((IFERROR(VALUE(TRIM(SUBSTITUTE(AY40,CHAR(160),""))),0))&gt;(IFERROR(VALUE(TRIM(SUBSTITUTE(X40,CHAR(160),""))),0)),"KO : Le montant retenu TTC est supérieur au montant présenté TTC. Merci de revoir la ligne de dépense ou plafonner son montant.",(IFERROR(VALUE(TRIM(SUBSTITUTE(AW40,CHAR(160),""))),0))&gt;(IFERROR(VALUE(TRIM(SUBSTITUTE(V40,CHAR(160),""))),0)),"Attention : Le montant retenu HT est supérieur au montant HT présenté. Merci de revoir la ligne de dépense, plafonner son montant, ou justifier la reventillation HT / TVA.",(IFERROR(VALUE(TRIM(SUBSTITUTE(AX40,CHAR(160),""))),0))&gt;(IFERROR(VALUE(TRIM(SUBSTITUTE(W40,CHAR(160),""))),0)),"Attention : Le montant TVA retenu est supérieur au montant TVA présenté. Merci de revoir la ligne de dépense, plafonner son montant, ou justifier la reventillation HT / TVA.",(IFERROR(VALUE(TRIM(SUBSTITUTE(X40,CHAR(160),""))),0))=0,"",(IFERROR(VALUE(TRIM(SUBSTITUTE(AY40,CHAR(160),""))),0))=(IFERROR(VALUE(TRIM(SUBSTITUTE(X40,CHAR(160),""))),0)),"OK",AND((IFERROR(VALUE(TRIM(SUBSTITUTE(AY40,CHAR(160),""))),0))&lt;(IFERROR(VALUE(TRIM(SUBSTITUTE(X40,CHAR(160),""))),0)),((IFERROR(VALUE(TRIM(SUBSTITUTE(X40,CHAR(160),""))),0))-(IFERROR(VALUE(TRIM(SUBSTITUTE(AY40,CHAR(160),""))),0)))&lt;0.01),"OK",(IFERROR(VALUE(TRIM(SUBSTITUTE(AY40,CHAR(160),""))),0))&lt;(IFERROR(VALUE(TRIM(SUBSTITUTE(X40,CHAR(160),""))),0)),"Montant instruit inférieur au montant présenté.",TRUE,""))</f>
        <v/>
      </c>
      <c r="BC40" s="212" t="str">
        <f t="shared" ref="BC40:BC71" si="42">IF(OR(V40="",AW40=""),"",(IFERROR(VALUE(TRIM(SUBSTITUTE(V40,CHAR(160),""))),0))-(IFERROR(VALUE(TRIM(SUBSTITUTE(AW40,CHAR(160),""))),0)))</f>
        <v/>
      </c>
      <c r="BD40" s="212" t="str">
        <f t="shared" ref="BD40:BD71" si="43">IF(OR(W40="",AX40=""),"",(IFERROR(VALUE(TRIM(SUBSTITUTE(W40,CHAR(160),""))),0))-(IFERROR(VALUE(TRIM(SUBSTITUTE(AX40,CHAR(160),""))),0)))</f>
        <v/>
      </c>
      <c r="BE40" s="93" t="str">
        <f t="shared" ref="BE40:BE71" si="44">IF(OR(X40="",AY40=""),"",(IFERROR(VALUE(TRIM(SUBSTITUTE(X40,CHAR(160),""))),0))-(IFERROR(VALUE(TRIM(SUBSTITUTE(AY40,CHAR(160),""))),0)))</f>
        <v/>
      </c>
    </row>
    <row r="41" spans="1:57" s="68" customFormat="1" ht="20.149999999999999" customHeight="1">
      <c r="A41" s="195">
        <v>33</v>
      </c>
      <c r="B41" s="2"/>
      <c r="C41" s="37"/>
      <c r="D41" s="2"/>
      <c r="E41" s="2"/>
      <c r="F41" s="89" t="str">
        <f>IF(B41&lt;&gt;"",IF('0-Présentation poste-typeaction'!$B$12&lt;&gt;"",'0-Présentation poste-typeaction'!$B$12,""),"")</f>
        <v/>
      </c>
      <c r="G41" s="2"/>
      <c r="H41" s="2"/>
      <c r="I41" s="12"/>
      <c r="J41" s="2"/>
      <c r="K41" s="36"/>
      <c r="L41" s="4"/>
      <c r="M41" s="3"/>
      <c r="N41" s="196" t="str">
        <f t="shared" si="29"/>
        <v/>
      </c>
      <c r="O41" s="5"/>
      <c r="P41" s="3"/>
      <c r="Q41" s="196" t="str">
        <f t="shared" si="30"/>
        <v/>
      </c>
      <c r="R41" s="6"/>
      <c r="S41" s="3"/>
      <c r="T41" s="197" t="str">
        <f t="shared" si="31"/>
        <v/>
      </c>
      <c r="U41" s="7"/>
      <c r="V41" s="213" t="str" cm="1">
        <f t="array" ref="V41">IF((_xlfn.IFS(TRIM(SUBSTITUTE(U41,CHAR(160),""))="Devis 1",IFERROR(VALUE(TRIM(SUBSTITUTE(L41,CHAR(160),""))),0),TRIM(SUBSTITUTE(U41,CHAR(160),""))="Devis 2",IFERROR(VALUE(TRIM(SUBSTITUTE(O41,CHAR(160),""))),0),TRIM(SUBSTITUTE(U41,CHAR(160),""))="Devis 3",IFERROR(VALUE(TRIM(SUBSTITUTE(R41,CHAR(160),""))),0),TRUE,0)*IFERROR(VALUE(TRIM(SUBSTITUTE(C41,CHAR(160),""))),0))=0,"",_xlfn.IFS(TRIM(SUBSTITUTE(U41,CHAR(160),""))="Devis 1",IFERROR(VALUE(TRIM(SUBSTITUTE(L41,CHAR(160),""))),0),TRIM(SUBSTITUTE(U41,CHAR(160),""))="Devis 2",IFERROR(VALUE(TRIM(SUBSTITUTE(O41,CHAR(160),""))),0),TRIM(SUBSTITUTE(U41,CHAR(160),""))="Devis 3",IFERROR(VALUE(TRIM(SUBSTITUTE(R41,CHAR(160),""))),0),TRUE,0)*IFERROR(VALUE(TRIM(SUBSTITUTE(C41,CHAR(160),""))),0))</f>
        <v/>
      </c>
      <c r="W41" s="214" t="str" cm="1">
        <f t="array" ref="W41">IF(ROUND((_xlfn.IFS(TRIM(SUBSTITUTE(U41,CHAR(160),""))="Devis 1",IFERROR(VALUE(TRIM(SUBSTITUTE(M41,CHAR(160),""))),0),TRIM(SUBSTITUTE(U41,CHAR(160),""))="Devis 2",IFERROR(VALUE(TRIM(SUBSTITUTE(P41,CHAR(160),""))),0),TRIM(SUBSTITUTE(U41,CHAR(160),""))="Devis 3",IFERROR(VALUE(TRIM(SUBSTITUTE(S41,CHAR(160),""))),0),TRUE,0)*IFERROR(VALUE(TRIM(SUBSTITUTE(C41,CHAR(160),""))),0)),2)=0,IF(V41&lt;&gt;"",0,""),ROUND((_xlfn.IFS(TRIM(SUBSTITUTE(U41,CHAR(160),""))="Devis 1",IFERROR(VALUE(TRIM(SUBSTITUTE(M41,CHAR(160),""))),0),TRIM(SUBSTITUTE(U41,CHAR(160),""))="Devis 2",IFERROR(VALUE(TRIM(SUBSTITUTE(P41,CHAR(160),""))),0),TRIM(SUBSTITUTE(U41,CHAR(160),""))="Devis 3",IFERROR(VALUE(TRIM(SUBSTITUTE(S41,CHAR(160),""))),0),TRUE,0)*IFERROR(VALUE(TRIM(SUBSTITUTE(C41,CHAR(160),""))),0)),2))</f>
        <v/>
      </c>
      <c r="X41" s="200" t="str">
        <f t="shared" si="38"/>
        <v/>
      </c>
      <c r="Y41" s="34"/>
      <c r="Z41" s="88" t="str">
        <f t="shared" si="39"/>
        <v/>
      </c>
      <c r="AA41" s="201" t="str">
        <f t="shared" si="39"/>
        <v/>
      </c>
      <c r="AB41" s="89" t="str">
        <f t="shared" si="39"/>
        <v/>
      </c>
      <c r="AC41" s="89" t="str">
        <f t="shared" si="39"/>
        <v/>
      </c>
      <c r="AD41" s="89" t="str">
        <f t="shared" si="39"/>
        <v/>
      </c>
      <c r="AE41" s="89" t="str">
        <f t="shared" si="39"/>
        <v/>
      </c>
      <c r="AF41" s="89" t="str">
        <f t="shared" si="39"/>
        <v/>
      </c>
      <c r="AG41" s="202" t="str">
        <f t="shared" si="39"/>
        <v/>
      </c>
      <c r="AH41" s="89" t="str">
        <f t="shared" si="39"/>
        <v/>
      </c>
      <c r="AI41" s="203" t="str">
        <f t="shared" si="39"/>
        <v/>
      </c>
      <c r="AJ41" s="204" t="str">
        <f t="shared" si="39"/>
        <v/>
      </c>
      <c r="AK41" s="90" t="str">
        <f t="shared" si="39"/>
        <v/>
      </c>
      <c r="AL41" s="196" t="str">
        <f t="shared" si="32"/>
        <v/>
      </c>
      <c r="AM41" s="205" t="str">
        <f t="shared" si="40"/>
        <v/>
      </c>
      <c r="AN41" s="90" t="str">
        <f t="shared" si="40"/>
        <v/>
      </c>
      <c r="AO41" s="196" t="str">
        <f t="shared" si="33"/>
        <v/>
      </c>
      <c r="AP41" s="206" t="str">
        <f t="shared" si="41"/>
        <v/>
      </c>
      <c r="AQ41" s="90" t="str">
        <f t="shared" si="41"/>
        <v/>
      </c>
      <c r="AR41" s="207" t="str">
        <f t="shared" si="34"/>
        <v/>
      </c>
      <c r="AS41" s="208" t="str">
        <f t="shared" si="3"/>
        <v/>
      </c>
      <c r="AT41" s="91"/>
      <c r="AU41" s="93" t="str">
        <f t="shared" si="35"/>
        <v/>
      </c>
      <c r="AV41" s="209" t="str">
        <f t="shared" si="36"/>
        <v/>
      </c>
      <c r="AW41" s="211" t="str" cm="1">
        <f t="array" ref="AW41">IF($AA41="","",IF((IFERROR(_xlfn.IFS($AS41="Devis 1",(IFERROR(VALUE(TRIM(SUBSTITUTE(AJ41,CHAR(160),""))),0)),$AS41="Devis 2",(IFERROR(VALUE(TRIM(SUBSTITUTE(AM41,CHAR(160),""))),0)),$AS41="Devis 3",(IFERROR(VALUE(TRIM(SUBSTITUTE(AP41,CHAR(160),""))),0))),0))*(IFERROR(VALUE(TRIM(SUBSTITUTE($AA41,CHAR(160),""))),0))=0,"",(IFERROR(_xlfn.IFS($AS41="Devis 1",(IFERROR(VALUE(TRIM(SUBSTITUTE(AJ41,CHAR(160),""))),0)),$AS41="Devis 2",(IFERROR(VALUE(TRIM(SUBSTITUTE(AM41,CHAR(160),""))),0)),$AS41="Devis 3",(IFERROR(VALUE(TRIM(SUBSTITUTE(AP41,CHAR(160),""))),0))),0))*(IFERROR(VALUE(TRIM(SUBSTITUTE($AA41,CHAR(160),""))),0))))</f>
        <v/>
      </c>
      <c r="AX41" s="211" t="str" cm="1">
        <f t="array" ref="AX41">IF($AA41="","",IF(ROUND((IFERROR(_xlfn.IFS(TRIM(SUBSTITUTE($AS41,CHAR(160),""))="Devis 1",IFERROR(VALUE(TRIM(SUBSTITUTE(AK41,CHAR(160),""))),0),TRIM(SUBSTITUTE($AS41,CHAR(160),""))="Devis 2",IFERROR(VALUE(TRIM(SUBSTITUTE(AN41,CHAR(160),""))),0),TRIM(SUBSTITUTE($AS41,CHAR(160),""))="Devis 3",IFERROR(VALUE(TRIM(SUBSTITUTE(AQ41,CHAR(160),""))),0)),0))*(IFERROR(VALUE(TRIM(SUBSTITUTE($AA41,CHAR(160),""))),0)),2)=0,IF(AW41&lt;&gt;"",0,""),ROUND((IFERROR(_xlfn.IFS(TRIM(SUBSTITUTE($AS41,CHAR(160),""))="Devis 1",IFERROR(VALUE(TRIM(SUBSTITUTE(AK41,CHAR(160),""))),0),TRIM(SUBSTITUTE($AS41,CHAR(160),""))="Devis 2",IFERROR(VALUE(TRIM(SUBSTITUTE(AN41,CHAR(160),""))),0),TRIM(SUBSTITUTE($AS41,CHAR(160),""))="Devis 3",IFERROR(VALUE(TRIM(SUBSTITUTE(AQ41,CHAR(160),""))),0)),0))*(IFERROR(VALUE(TRIM(SUBSTITUTE($AA41,CHAR(160),""))),0)),2)))</f>
        <v/>
      </c>
      <c r="AY41" s="211" t="str">
        <f t="shared" si="37"/>
        <v/>
      </c>
      <c r="AZ41" s="91"/>
      <c r="BA41" s="92" t="str" cm="1">
        <f t="array" ref="BA41">IF(OR(AY41="",AV41="",AW41="",AU41=""),"",
    _xlfn.IFS(
        (IFERROR(VALUE(TRIM(SUBSTITUTE(AY41,CHAR(160),""))),0)) &gt; (IFERROR(VALUE(TRIM(SUBSTITUTE(AV41,CHAR(160),""))),0)),
        "KO : Le montant retenu TTC est supérieur au montant raisonnable TTC. Merci de revoir la ligne de dépense ou plafonner son montant.",
        (IFERROR(VALUE(TRIM(SUBSTITUTE(AW41,CHAR(160),""))),0)) &gt; (IFERROR(VALUE(TRIM(SUBSTITUTE(AU41,CHAR(160),""))),0)),
        "Attention : Le montant retenu HT est supérieur au montant HT raisonnable. Merci de revoir la ligne de dépense, plafonner son montant, ou justifier la reventillation HT / TVA.",
        (IFERROR(VALUE(TRIM(SUBSTITUTE(AY41,CHAR(160),""))),0))=0,
        "",
        (IFERROR(VALUE(TRIM(SUBSTITUTE(AV41,CHAR(160),""))),0))=(IFERROR(VALUE(TRIM(SUBSTITUTE(AY41,CHAR(160),""))),0)),
        "OK",
        (IFERROR(VALUE(TRIM(SUBSTITUTE(AV41,CHAR(160),""))),0))&gt;(IFERROR(VALUE(TRIM(SUBSTITUTE(AY41,CHAR(160),""))),0)),
        " OK : Montant instruit inférieur au montant raisonnable.",
        TRUE,
        ""
    )
)</f>
        <v/>
      </c>
      <c r="BB41" s="92" t="str" cm="1">
        <f t="array" ref="BB41">IF(OR(AY41="",X41="",AW41="",V41="",AX41="",W41=""),"",_xlfn.IFS((IFERROR(VALUE(TRIM(SUBSTITUTE(AY41,CHAR(160),""))),0))&gt;(IFERROR(VALUE(TRIM(SUBSTITUTE(X41,CHAR(160),""))),0)),"KO : Le montant retenu TTC est supérieur au montant présenté TTC. Merci de revoir la ligne de dépense ou plafonner son montant.",(IFERROR(VALUE(TRIM(SUBSTITUTE(AW41,CHAR(160),""))),0))&gt;(IFERROR(VALUE(TRIM(SUBSTITUTE(V41,CHAR(160),""))),0)),"Attention : Le montant retenu HT est supérieur au montant HT présenté. Merci de revoir la ligne de dépense, plafonner son montant, ou justifier la reventillation HT / TVA.",(IFERROR(VALUE(TRIM(SUBSTITUTE(AX41,CHAR(160),""))),0))&gt;(IFERROR(VALUE(TRIM(SUBSTITUTE(W41,CHAR(160),""))),0)),"Attention : Le montant TVA retenu est supérieur au montant TVA présenté. Merci de revoir la ligne de dépense, plafonner son montant, ou justifier la reventillation HT / TVA.",(IFERROR(VALUE(TRIM(SUBSTITUTE(X41,CHAR(160),""))),0))=0,"",(IFERROR(VALUE(TRIM(SUBSTITUTE(AY41,CHAR(160),""))),0))=(IFERROR(VALUE(TRIM(SUBSTITUTE(X41,CHAR(160),""))),0)),"OK",AND((IFERROR(VALUE(TRIM(SUBSTITUTE(AY41,CHAR(160),""))),0))&lt;(IFERROR(VALUE(TRIM(SUBSTITUTE(X41,CHAR(160),""))),0)),((IFERROR(VALUE(TRIM(SUBSTITUTE(X41,CHAR(160),""))),0))-(IFERROR(VALUE(TRIM(SUBSTITUTE(AY41,CHAR(160),""))),0)))&lt;0.01),"OK",(IFERROR(VALUE(TRIM(SUBSTITUTE(AY41,CHAR(160),""))),0))&lt;(IFERROR(VALUE(TRIM(SUBSTITUTE(X41,CHAR(160),""))),0)),"Montant instruit inférieur au montant présenté.",TRUE,""))</f>
        <v/>
      </c>
      <c r="BC41" s="212" t="str">
        <f t="shared" si="42"/>
        <v/>
      </c>
      <c r="BD41" s="212" t="str">
        <f t="shared" si="43"/>
        <v/>
      </c>
      <c r="BE41" s="93" t="str">
        <f t="shared" si="44"/>
        <v/>
      </c>
    </row>
    <row r="42" spans="1:57" s="68" customFormat="1" ht="20.149999999999999" customHeight="1">
      <c r="A42" s="195">
        <v>34</v>
      </c>
      <c r="B42" s="2"/>
      <c r="C42" s="37"/>
      <c r="D42" s="2"/>
      <c r="E42" s="2"/>
      <c r="F42" s="89" t="str">
        <f>IF(B42&lt;&gt;"",IF('0-Présentation poste-typeaction'!$B$12&lt;&gt;"",'0-Présentation poste-typeaction'!$B$12,""),"")</f>
        <v/>
      </c>
      <c r="G42" s="2"/>
      <c r="H42" s="2"/>
      <c r="I42" s="12"/>
      <c r="J42" s="2"/>
      <c r="K42" s="36"/>
      <c r="L42" s="4"/>
      <c r="M42" s="3"/>
      <c r="N42" s="196" t="str">
        <f t="shared" si="29"/>
        <v/>
      </c>
      <c r="O42" s="5"/>
      <c r="P42" s="3"/>
      <c r="Q42" s="196" t="str">
        <f t="shared" si="30"/>
        <v/>
      </c>
      <c r="R42" s="6"/>
      <c r="S42" s="3"/>
      <c r="T42" s="197" t="str">
        <f t="shared" si="31"/>
        <v/>
      </c>
      <c r="U42" s="7"/>
      <c r="V42" s="213" t="str" cm="1">
        <f t="array" ref="V42">IF((_xlfn.IFS(TRIM(SUBSTITUTE(U42,CHAR(160),""))="Devis 1",IFERROR(VALUE(TRIM(SUBSTITUTE(L42,CHAR(160),""))),0),TRIM(SUBSTITUTE(U42,CHAR(160),""))="Devis 2",IFERROR(VALUE(TRIM(SUBSTITUTE(O42,CHAR(160),""))),0),TRIM(SUBSTITUTE(U42,CHAR(160),""))="Devis 3",IFERROR(VALUE(TRIM(SUBSTITUTE(R42,CHAR(160),""))),0),TRUE,0)*IFERROR(VALUE(TRIM(SUBSTITUTE(C42,CHAR(160),""))),0))=0,"",_xlfn.IFS(TRIM(SUBSTITUTE(U42,CHAR(160),""))="Devis 1",IFERROR(VALUE(TRIM(SUBSTITUTE(L42,CHAR(160),""))),0),TRIM(SUBSTITUTE(U42,CHAR(160),""))="Devis 2",IFERROR(VALUE(TRIM(SUBSTITUTE(O42,CHAR(160),""))),0),TRIM(SUBSTITUTE(U42,CHAR(160),""))="Devis 3",IFERROR(VALUE(TRIM(SUBSTITUTE(R42,CHAR(160),""))),0),TRUE,0)*IFERROR(VALUE(TRIM(SUBSTITUTE(C42,CHAR(160),""))),0))</f>
        <v/>
      </c>
      <c r="W42" s="214" t="str" cm="1">
        <f t="array" ref="W42">IF(ROUND((_xlfn.IFS(TRIM(SUBSTITUTE(U42,CHAR(160),""))="Devis 1",IFERROR(VALUE(TRIM(SUBSTITUTE(M42,CHAR(160),""))),0),TRIM(SUBSTITUTE(U42,CHAR(160),""))="Devis 2",IFERROR(VALUE(TRIM(SUBSTITUTE(P42,CHAR(160),""))),0),TRIM(SUBSTITUTE(U42,CHAR(160),""))="Devis 3",IFERROR(VALUE(TRIM(SUBSTITUTE(S42,CHAR(160),""))),0),TRUE,0)*IFERROR(VALUE(TRIM(SUBSTITUTE(C42,CHAR(160),""))),0)),2)=0,IF(V42&lt;&gt;"",0,""),ROUND((_xlfn.IFS(TRIM(SUBSTITUTE(U42,CHAR(160),""))="Devis 1",IFERROR(VALUE(TRIM(SUBSTITUTE(M42,CHAR(160),""))),0),TRIM(SUBSTITUTE(U42,CHAR(160),""))="Devis 2",IFERROR(VALUE(TRIM(SUBSTITUTE(P42,CHAR(160),""))),0),TRIM(SUBSTITUTE(U42,CHAR(160),""))="Devis 3",IFERROR(VALUE(TRIM(SUBSTITUTE(S42,CHAR(160),""))),0),TRUE,0)*IFERROR(VALUE(TRIM(SUBSTITUTE(C42,CHAR(160),""))),0)),2))</f>
        <v/>
      </c>
      <c r="X42" s="200" t="str">
        <f t="shared" si="38"/>
        <v/>
      </c>
      <c r="Y42" s="34"/>
      <c r="Z42" s="88" t="str">
        <f t="shared" si="39"/>
        <v/>
      </c>
      <c r="AA42" s="201" t="str">
        <f t="shared" si="39"/>
        <v/>
      </c>
      <c r="AB42" s="89" t="str">
        <f t="shared" si="39"/>
        <v/>
      </c>
      <c r="AC42" s="89" t="str">
        <f t="shared" si="39"/>
        <v/>
      </c>
      <c r="AD42" s="89" t="str">
        <f t="shared" si="39"/>
        <v/>
      </c>
      <c r="AE42" s="89" t="str">
        <f t="shared" si="39"/>
        <v/>
      </c>
      <c r="AF42" s="89" t="str">
        <f t="shared" si="39"/>
        <v/>
      </c>
      <c r="AG42" s="202" t="str">
        <f t="shared" si="39"/>
        <v/>
      </c>
      <c r="AH42" s="89" t="str">
        <f t="shared" si="39"/>
        <v/>
      </c>
      <c r="AI42" s="203" t="str">
        <f t="shared" si="39"/>
        <v/>
      </c>
      <c r="AJ42" s="204" t="str">
        <f t="shared" si="39"/>
        <v/>
      </c>
      <c r="AK42" s="90" t="str">
        <f t="shared" si="39"/>
        <v/>
      </c>
      <c r="AL42" s="196" t="str">
        <f t="shared" si="32"/>
        <v/>
      </c>
      <c r="AM42" s="205" t="str">
        <f t="shared" si="40"/>
        <v/>
      </c>
      <c r="AN42" s="90" t="str">
        <f t="shared" si="40"/>
        <v/>
      </c>
      <c r="AO42" s="196" t="str">
        <f t="shared" si="33"/>
        <v/>
      </c>
      <c r="AP42" s="206" t="str">
        <f t="shared" si="41"/>
        <v/>
      </c>
      <c r="AQ42" s="90" t="str">
        <f t="shared" si="41"/>
        <v/>
      </c>
      <c r="AR42" s="207" t="str">
        <f t="shared" si="34"/>
        <v/>
      </c>
      <c r="AS42" s="208" t="str">
        <f t="shared" si="3"/>
        <v/>
      </c>
      <c r="AT42" s="91"/>
      <c r="AU42" s="93" t="str">
        <f t="shared" si="35"/>
        <v/>
      </c>
      <c r="AV42" s="209" t="str">
        <f t="shared" si="36"/>
        <v/>
      </c>
      <c r="AW42" s="211" t="str" cm="1">
        <f t="array" ref="AW42">IF($AA42="","",IF((IFERROR(_xlfn.IFS($AS42="Devis 1",(IFERROR(VALUE(TRIM(SUBSTITUTE(AJ42,CHAR(160),""))),0)),$AS42="Devis 2",(IFERROR(VALUE(TRIM(SUBSTITUTE(AM42,CHAR(160),""))),0)),$AS42="Devis 3",(IFERROR(VALUE(TRIM(SUBSTITUTE(AP42,CHAR(160),""))),0))),0))*(IFERROR(VALUE(TRIM(SUBSTITUTE($AA42,CHAR(160),""))),0))=0,"",(IFERROR(_xlfn.IFS($AS42="Devis 1",(IFERROR(VALUE(TRIM(SUBSTITUTE(AJ42,CHAR(160),""))),0)),$AS42="Devis 2",(IFERROR(VALUE(TRIM(SUBSTITUTE(AM42,CHAR(160),""))),0)),$AS42="Devis 3",(IFERROR(VALUE(TRIM(SUBSTITUTE(AP42,CHAR(160),""))),0))),0))*(IFERROR(VALUE(TRIM(SUBSTITUTE($AA42,CHAR(160),""))),0))))</f>
        <v/>
      </c>
      <c r="AX42" s="211" t="str" cm="1">
        <f t="array" ref="AX42">IF($AA42="","",IF(ROUND((IFERROR(_xlfn.IFS(TRIM(SUBSTITUTE($AS42,CHAR(160),""))="Devis 1",IFERROR(VALUE(TRIM(SUBSTITUTE(AK42,CHAR(160),""))),0),TRIM(SUBSTITUTE($AS42,CHAR(160),""))="Devis 2",IFERROR(VALUE(TRIM(SUBSTITUTE(AN42,CHAR(160),""))),0),TRIM(SUBSTITUTE($AS42,CHAR(160),""))="Devis 3",IFERROR(VALUE(TRIM(SUBSTITUTE(AQ42,CHAR(160),""))),0)),0))*(IFERROR(VALUE(TRIM(SUBSTITUTE($AA42,CHAR(160),""))),0)),2)=0,IF(AW42&lt;&gt;"",0,""),ROUND((IFERROR(_xlfn.IFS(TRIM(SUBSTITUTE($AS42,CHAR(160),""))="Devis 1",IFERROR(VALUE(TRIM(SUBSTITUTE(AK42,CHAR(160),""))),0),TRIM(SUBSTITUTE($AS42,CHAR(160),""))="Devis 2",IFERROR(VALUE(TRIM(SUBSTITUTE(AN42,CHAR(160),""))),0),TRIM(SUBSTITUTE($AS42,CHAR(160),""))="Devis 3",IFERROR(VALUE(TRIM(SUBSTITUTE(AQ42,CHAR(160),""))),0)),0))*(IFERROR(VALUE(TRIM(SUBSTITUTE($AA42,CHAR(160),""))),0)),2)))</f>
        <v/>
      </c>
      <c r="AY42" s="211" t="str">
        <f t="shared" si="37"/>
        <v/>
      </c>
      <c r="AZ42" s="91"/>
      <c r="BA42" s="92" t="str" cm="1">
        <f t="array" ref="BA42">IF(OR(AY42="",AV42="",AW42="",AU42=""),"",
    _xlfn.IFS(
        (IFERROR(VALUE(TRIM(SUBSTITUTE(AY42,CHAR(160),""))),0)) &gt; (IFERROR(VALUE(TRIM(SUBSTITUTE(AV42,CHAR(160),""))),0)),
        "KO : Le montant retenu TTC est supérieur au montant raisonnable TTC. Merci de revoir la ligne de dépense ou plafonner son montant.",
        (IFERROR(VALUE(TRIM(SUBSTITUTE(AW42,CHAR(160),""))),0)) &gt; (IFERROR(VALUE(TRIM(SUBSTITUTE(AU42,CHAR(160),""))),0)),
        "Attention : Le montant retenu HT est supérieur au montant HT raisonnable. Merci de revoir la ligne de dépense, plafonner son montant, ou justifier la reventillation HT / TVA.",
        (IFERROR(VALUE(TRIM(SUBSTITUTE(AY42,CHAR(160),""))),0))=0,
        "",
        (IFERROR(VALUE(TRIM(SUBSTITUTE(AV42,CHAR(160),""))),0))=(IFERROR(VALUE(TRIM(SUBSTITUTE(AY42,CHAR(160),""))),0)),
        "OK",
        (IFERROR(VALUE(TRIM(SUBSTITUTE(AV42,CHAR(160),""))),0))&gt;(IFERROR(VALUE(TRIM(SUBSTITUTE(AY42,CHAR(160),""))),0)),
        " OK : Montant instruit inférieur au montant raisonnable.",
        TRUE,
        ""
    )
)</f>
        <v/>
      </c>
      <c r="BB42" s="92" t="str" cm="1">
        <f t="array" ref="BB42">IF(OR(AY42="",X42="",AW42="",V42="",AX42="",W42=""),"",_xlfn.IFS((IFERROR(VALUE(TRIM(SUBSTITUTE(AY42,CHAR(160),""))),0))&gt;(IFERROR(VALUE(TRIM(SUBSTITUTE(X42,CHAR(160),""))),0)),"KO : Le montant retenu TTC est supérieur au montant présenté TTC. Merci de revoir la ligne de dépense ou plafonner son montant.",(IFERROR(VALUE(TRIM(SUBSTITUTE(AW42,CHAR(160),""))),0))&gt;(IFERROR(VALUE(TRIM(SUBSTITUTE(V42,CHAR(160),""))),0)),"Attention : Le montant retenu HT est supérieur au montant HT présenté. Merci de revoir la ligne de dépense, plafonner son montant, ou justifier la reventillation HT / TVA.",(IFERROR(VALUE(TRIM(SUBSTITUTE(AX42,CHAR(160),""))),0))&gt;(IFERROR(VALUE(TRIM(SUBSTITUTE(W42,CHAR(160),""))),0)),"Attention : Le montant TVA retenu est supérieur au montant TVA présenté. Merci de revoir la ligne de dépense, plafonner son montant, ou justifier la reventillation HT / TVA.",(IFERROR(VALUE(TRIM(SUBSTITUTE(X42,CHAR(160),""))),0))=0,"",(IFERROR(VALUE(TRIM(SUBSTITUTE(AY42,CHAR(160),""))),0))=(IFERROR(VALUE(TRIM(SUBSTITUTE(X42,CHAR(160),""))),0)),"OK",AND((IFERROR(VALUE(TRIM(SUBSTITUTE(AY42,CHAR(160),""))),0))&lt;(IFERROR(VALUE(TRIM(SUBSTITUTE(X42,CHAR(160),""))),0)),((IFERROR(VALUE(TRIM(SUBSTITUTE(X42,CHAR(160),""))),0))-(IFERROR(VALUE(TRIM(SUBSTITUTE(AY42,CHAR(160),""))),0)))&lt;0.01),"OK",(IFERROR(VALUE(TRIM(SUBSTITUTE(AY42,CHAR(160),""))),0))&lt;(IFERROR(VALUE(TRIM(SUBSTITUTE(X42,CHAR(160),""))),0)),"Montant instruit inférieur au montant présenté.",TRUE,""))</f>
        <v/>
      </c>
      <c r="BC42" s="212" t="str">
        <f t="shared" si="42"/>
        <v/>
      </c>
      <c r="BD42" s="212" t="str">
        <f t="shared" si="43"/>
        <v/>
      </c>
      <c r="BE42" s="93" t="str">
        <f t="shared" si="44"/>
        <v/>
      </c>
    </row>
    <row r="43" spans="1:57" s="68" customFormat="1" ht="20.149999999999999" customHeight="1">
      <c r="A43" s="195">
        <v>35</v>
      </c>
      <c r="B43" s="2"/>
      <c r="C43" s="37"/>
      <c r="D43" s="2"/>
      <c r="E43" s="2"/>
      <c r="F43" s="89" t="str">
        <f>IF(B43&lt;&gt;"",IF('0-Présentation poste-typeaction'!$B$12&lt;&gt;"",'0-Présentation poste-typeaction'!$B$12,""),"")</f>
        <v/>
      </c>
      <c r="G43" s="2"/>
      <c r="H43" s="2"/>
      <c r="I43" s="12"/>
      <c r="J43" s="2"/>
      <c r="K43" s="36"/>
      <c r="L43" s="4"/>
      <c r="M43" s="3"/>
      <c r="N43" s="196" t="str">
        <f t="shared" si="29"/>
        <v/>
      </c>
      <c r="O43" s="5"/>
      <c r="P43" s="3"/>
      <c r="Q43" s="196" t="str">
        <f t="shared" si="30"/>
        <v/>
      </c>
      <c r="R43" s="6"/>
      <c r="S43" s="3"/>
      <c r="T43" s="197" t="str">
        <f t="shared" si="31"/>
        <v/>
      </c>
      <c r="U43" s="7"/>
      <c r="V43" s="213" t="str" cm="1">
        <f t="array" ref="V43">IF((_xlfn.IFS(TRIM(SUBSTITUTE(U43,CHAR(160),""))="Devis 1",IFERROR(VALUE(TRIM(SUBSTITUTE(L43,CHAR(160),""))),0),TRIM(SUBSTITUTE(U43,CHAR(160),""))="Devis 2",IFERROR(VALUE(TRIM(SUBSTITUTE(O43,CHAR(160),""))),0),TRIM(SUBSTITUTE(U43,CHAR(160),""))="Devis 3",IFERROR(VALUE(TRIM(SUBSTITUTE(R43,CHAR(160),""))),0),TRUE,0)*IFERROR(VALUE(TRIM(SUBSTITUTE(C43,CHAR(160),""))),0))=0,"",_xlfn.IFS(TRIM(SUBSTITUTE(U43,CHAR(160),""))="Devis 1",IFERROR(VALUE(TRIM(SUBSTITUTE(L43,CHAR(160),""))),0),TRIM(SUBSTITUTE(U43,CHAR(160),""))="Devis 2",IFERROR(VALUE(TRIM(SUBSTITUTE(O43,CHAR(160),""))),0),TRIM(SUBSTITUTE(U43,CHAR(160),""))="Devis 3",IFERROR(VALUE(TRIM(SUBSTITUTE(R43,CHAR(160),""))),0),TRUE,0)*IFERROR(VALUE(TRIM(SUBSTITUTE(C43,CHAR(160),""))),0))</f>
        <v/>
      </c>
      <c r="W43" s="214" t="str" cm="1">
        <f t="array" ref="W43">IF(ROUND((_xlfn.IFS(TRIM(SUBSTITUTE(U43,CHAR(160),""))="Devis 1",IFERROR(VALUE(TRIM(SUBSTITUTE(M43,CHAR(160),""))),0),TRIM(SUBSTITUTE(U43,CHAR(160),""))="Devis 2",IFERROR(VALUE(TRIM(SUBSTITUTE(P43,CHAR(160),""))),0),TRIM(SUBSTITUTE(U43,CHAR(160),""))="Devis 3",IFERROR(VALUE(TRIM(SUBSTITUTE(S43,CHAR(160),""))),0),TRUE,0)*IFERROR(VALUE(TRIM(SUBSTITUTE(C43,CHAR(160),""))),0)),2)=0,IF(V43&lt;&gt;"",0,""),ROUND((_xlfn.IFS(TRIM(SUBSTITUTE(U43,CHAR(160),""))="Devis 1",IFERROR(VALUE(TRIM(SUBSTITUTE(M43,CHAR(160),""))),0),TRIM(SUBSTITUTE(U43,CHAR(160),""))="Devis 2",IFERROR(VALUE(TRIM(SUBSTITUTE(P43,CHAR(160),""))),0),TRIM(SUBSTITUTE(U43,CHAR(160),""))="Devis 3",IFERROR(VALUE(TRIM(SUBSTITUTE(S43,CHAR(160),""))),0),TRUE,0)*IFERROR(VALUE(TRIM(SUBSTITUTE(C43,CHAR(160),""))),0)),2))</f>
        <v/>
      </c>
      <c r="X43" s="200" t="str">
        <f t="shared" si="38"/>
        <v/>
      </c>
      <c r="Y43" s="34"/>
      <c r="Z43" s="88" t="str">
        <f t="shared" si="39"/>
        <v/>
      </c>
      <c r="AA43" s="201" t="str">
        <f t="shared" si="39"/>
        <v/>
      </c>
      <c r="AB43" s="89" t="str">
        <f t="shared" si="39"/>
        <v/>
      </c>
      <c r="AC43" s="89" t="str">
        <f t="shared" si="39"/>
        <v/>
      </c>
      <c r="AD43" s="89" t="str">
        <f t="shared" si="39"/>
        <v/>
      </c>
      <c r="AE43" s="89" t="str">
        <f t="shared" si="39"/>
        <v/>
      </c>
      <c r="AF43" s="89" t="str">
        <f t="shared" si="39"/>
        <v/>
      </c>
      <c r="AG43" s="202" t="str">
        <f t="shared" si="39"/>
        <v/>
      </c>
      <c r="AH43" s="89" t="str">
        <f t="shared" si="39"/>
        <v/>
      </c>
      <c r="AI43" s="203" t="str">
        <f t="shared" si="39"/>
        <v/>
      </c>
      <c r="AJ43" s="204" t="str">
        <f t="shared" si="39"/>
        <v/>
      </c>
      <c r="AK43" s="90" t="str">
        <f t="shared" si="39"/>
        <v/>
      </c>
      <c r="AL43" s="196" t="str">
        <f t="shared" si="32"/>
        <v/>
      </c>
      <c r="AM43" s="205" t="str">
        <f t="shared" si="40"/>
        <v/>
      </c>
      <c r="AN43" s="90" t="str">
        <f t="shared" si="40"/>
        <v/>
      </c>
      <c r="AO43" s="196" t="str">
        <f t="shared" si="33"/>
        <v/>
      </c>
      <c r="AP43" s="206" t="str">
        <f t="shared" si="41"/>
        <v/>
      </c>
      <c r="AQ43" s="90" t="str">
        <f t="shared" si="41"/>
        <v/>
      </c>
      <c r="AR43" s="207" t="str">
        <f t="shared" si="34"/>
        <v/>
      </c>
      <c r="AS43" s="208" t="str">
        <f t="shared" si="3"/>
        <v/>
      </c>
      <c r="AT43" s="91"/>
      <c r="AU43" s="93" t="str">
        <f t="shared" si="35"/>
        <v/>
      </c>
      <c r="AV43" s="209" t="str">
        <f t="shared" si="36"/>
        <v/>
      </c>
      <c r="AW43" s="211" t="str" cm="1">
        <f t="array" ref="AW43">IF($AA43="","",IF((IFERROR(_xlfn.IFS($AS43="Devis 1",(IFERROR(VALUE(TRIM(SUBSTITUTE(AJ43,CHAR(160),""))),0)),$AS43="Devis 2",(IFERROR(VALUE(TRIM(SUBSTITUTE(AM43,CHAR(160),""))),0)),$AS43="Devis 3",(IFERROR(VALUE(TRIM(SUBSTITUTE(AP43,CHAR(160),""))),0))),0))*(IFERROR(VALUE(TRIM(SUBSTITUTE($AA43,CHAR(160),""))),0))=0,"",(IFERROR(_xlfn.IFS($AS43="Devis 1",(IFERROR(VALUE(TRIM(SUBSTITUTE(AJ43,CHAR(160),""))),0)),$AS43="Devis 2",(IFERROR(VALUE(TRIM(SUBSTITUTE(AM43,CHAR(160),""))),0)),$AS43="Devis 3",(IFERROR(VALUE(TRIM(SUBSTITUTE(AP43,CHAR(160),""))),0))),0))*(IFERROR(VALUE(TRIM(SUBSTITUTE($AA43,CHAR(160),""))),0))))</f>
        <v/>
      </c>
      <c r="AX43" s="211" t="str" cm="1">
        <f t="array" ref="AX43">IF($AA43="","",IF(ROUND((IFERROR(_xlfn.IFS(TRIM(SUBSTITUTE($AS43,CHAR(160),""))="Devis 1",IFERROR(VALUE(TRIM(SUBSTITUTE(AK43,CHAR(160),""))),0),TRIM(SUBSTITUTE($AS43,CHAR(160),""))="Devis 2",IFERROR(VALUE(TRIM(SUBSTITUTE(AN43,CHAR(160),""))),0),TRIM(SUBSTITUTE($AS43,CHAR(160),""))="Devis 3",IFERROR(VALUE(TRIM(SUBSTITUTE(AQ43,CHAR(160),""))),0)),0))*(IFERROR(VALUE(TRIM(SUBSTITUTE($AA43,CHAR(160),""))),0)),2)=0,IF(AW43&lt;&gt;"",0,""),ROUND((IFERROR(_xlfn.IFS(TRIM(SUBSTITUTE($AS43,CHAR(160),""))="Devis 1",IFERROR(VALUE(TRIM(SUBSTITUTE(AK43,CHAR(160),""))),0),TRIM(SUBSTITUTE($AS43,CHAR(160),""))="Devis 2",IFERROR(VALUE(TRIM(SUBSTITUTE(AN43,CHAR(160),""))),0),TRIM(SUBSTITUTE($AS43,CHAR(160),""))="Devis 3",IFERROR(VALUE(TRIM(SUBSTITUTE(AQ43,CHAR(160),""))),0)),0))*(IFERROR(VALUE(TRIM(SUBSTITUTE($AA43,CHAR(160),""))),0)),2)))</f>
        <v/>
      </c>
      <c r="AY43" s="211" t="str">
        <f t="shared" si="37"/>
        <v/>
      </c>
      <c r="AZ43" s="91"/>
      <c r="BA43" s="92" t="str" cm="1">
        <f t="array" ref="BA43">IF(OR(AY43="",AV43="",AW43="",AU43=""),"",
    _xlfn.IFS(
        (IFERROR(VALUE(TRIM(SUBSTITUTE(AY43,CHAR(160),""))),0)) &gt; (IFERROR(VALUE(TRIM(SUBSTITUTE(AV43,CHAR(160),""))),0)),
        "KO : Le montant retenu TTC est supérieur au montant raisonnable TTC. Merci de revoir la ligne de dépense ou plafonner son montant.",
        (IFERROR(VALUE(TRIM(SUBSTITUTE(AW43,CHAR(160),""))),0)) &gt; (IFERROR(VALUE(TRIM(SUBSTITUTE(AU43,CHAR(160),""))),0)),
        "Attention : Le montant retenu HT est supérieur au montant HT raisonnable. Merci de revoir la ligne de dépense, plafonner son montant, ou justifier la reventillation HT / TVA.",
        (IFERROR(VALUE(TRIM(SUBSTITUTE(AY43,CHAR(160),""))),0))=0,
        "",
        (IFERROR(VALUE(TRIM(SUBSTITUTE(AV43,CHAR(160),""))),0))=(IFERROR(VALUE(TRIM(SUBSTITUTE(AY43,CHAR(160),""))),0)),
        "OK",
        (IFERROR(VALUE(TRIM(SUBSTITUTE(AV43,CHAR(160),""))),0))&gt;(IFERROR(VALUE(TRIM(SUBSTITUTE(AY43,CHAR(160),""))),0)),
        " OK : Montant instruit inférieur au montant raisonnable.",
        TRUE,
        ""
    )
)</f>
        <v/>
      </c>
      <c r="BB43" s="92" t="str" cm="1">
        <f t="array" ref="BB43">IF(OR(AY43="",X43="",AW43="",V43="",AX43="",W43=""),"",_xlfn.IFS((IFERROR(VALUE(TRIM(SUBSTITUTE(AY43,CHAR(160),""))),0))&gt;(IFERROR(VALUE(TRIM(SUBSTITUTE(X43,CHAR(160),""))),0)),"KO : Le montant retenu TTC est supérieur au montant présenté TTC. Merci de revoir la ligne de dépense ou plafonner son montant.",(IFERROR(VALUE(TRIM(SUBSTITUTE(AW43,CHAR(160),""))),0))&gt;(IFERROR(VALUE(TRIM(SUBSTITUTE(V43,CHAR(160),""))),0)),"Attention : Le montant retenu HT est supérieur au montant HT présenté. Merci de revoir la ligne de dépense, plafonner son montant, ou justifier la reventillation HT / TVA.",(IFERROR(VALUE(TRIM(SUBSTITUTE(AX43,CHAR(160),""))),0))&gt;(IFERROR(VALUE(TRIM(SUBSTITUTE(W43,CHAR(160),""))),0)),"Attention : Le montant TVA retenu est supérieur au montant TVA présenté. Merci de revoir la ligne de dépense, plafonner son montant, ou justifier la reventillation HT / TVA.",(IFERROR(VALUE(TRIM(SUBSTITUTE(X43,CHAR(160),""))),0))=0,"",(IFERROR(VALUE(TRIM(SUBSTITUTE(AY43,CHAR(160),""))),0))=(IFERROR(VALUE(TRIM(SUBSTITUTE(X43,CHAR(160),""))),0)),"OK",AND((IFERROR(VALUE(TRIM(SUBSTITUTE(AY43,CHAR(160),""))),0))&lt;(IFERROR(VALUE(TRIM(SUBSTITUTE(X43,CHAR(160),""))),0)),((IFERROR(VALUE(TRIM(SUBSTITUTE(X43,CHAR(160),""))),0))-(IFERROR(VALUE(TRIM(SUBSTITUTE(AY43,CHAR(160),""))),0)))&lt;0.01),"OK",(IFERROR(VALUE(TRIM(SUBSTITUTE(AY43,CHAR(160),""))),0))&lt;(IFERROR(VALUE(TRIM(SUBSTITUTE(X43,CHAR(160),""))),0)),"Montant instruit inférieur au montant présenté.",TRUE,""))</f>
        <v/>
      </c>
      <c r="BC43" s="212" t="str">
        <f t="shared" si="42"/>
        <v/>
      </c>
      <c r="BD43" s="212" t="str">
        <f t="shared" si="43"/>
        <v/>
      </c>
      <c r="BE43" s="93" t="str">
        <f t="shared" si="44"/>
        <v/>
      </c>
    </row>
    <row r="44" spans="1:57" s="68" customFormat="1" ht="20.149999999999999" customHeight="1">
      <c r="A44" s="195">
        <v>36</v>
      </c>
      <c r="B44" s="2"/>
      <c r="C44" s="37"/>
      <c r="D44" s="2"/>
      <c r="E44" s="2"/>
      <c r="F44" s="89" t="str">
        <f>IF(B44&lt;&gt;"",IF('0-Présentation poste-typeaction'!$B$12&lt;&gt;"",'0-Présentation poste-typeaction'!$B$12,""),"")</f>
        <v/>
      </c>
      <c r="G44" s="2"/>
      <c r="H44" s="2"/>
      <c r="I44" s="12"/>
      <c r="J44" s="2"/>
      <c r="K44" s="36"/>
      <c r="L44" s="4"/>
      <c r="M44" s="3"/>
      <c r="N44" s="196" t="str">
        <f t="shared" si="29"/>
        <v/>
      </c>
      <c r="O44" s="5"/>
      <c r="P44" s="3"/>
      <c r="Q44" s="196" t="str">
        <f t="shared" si="30"/>
        <v/>
      </c>
      <c r="R44" s="6"/>
      <c r="S44" s="3"/>
      <c r="T44" s="197" t="str">
        <f t="shared" si="31"/>
        <v/>
      </c>
      <c r="U44" s="7"/>
      <c r="V44" s="213" t="str" cm="1">
        <f t="array" ref="V44">IF((_xlfn.IFS(TRIM(SUBSTITUTE(U44,CHAR(160),""))="Devis 1",IFERROR(VALUE(TRIM(SUBSTITUTE(L44,CHAR(160),""))),0),TRIM(SUBSTITUTE(U44,CHAR(160),""))="Devis 2",IFERROR(VALUE(TRIM(SUBSTITUTE(O44,CHAR(160),""))),0),TRIM(SUBSTITUTE(U44,CHAR(160),""))="Devis 3",IFERROR(VALUE(TRIM(SUBSTITUTE(R44,CHAR(160),""))),0),TRUE,0)*IFERROR(VALUE(TRIM(SUBSTITUTE(C44,CHAR(160),""))),0))=0,"",_xlfn.IFS(TRIM(SUBSTITUTE(U44,CHAR(160),""))="Devis 1",IFERROR(VALUE(TRIM(SUBSTITUTE(L44,CHAR(160),""))),0),TRIM(SUBSTITUTE(U44,CHAR(160),""))="Devis 2",IFERROR(VALUE(TRIM(SUBSTITUTE(O44,CHAR(160),""))),0),TRIM(SUBSTITUTE(U44,CHAR(160),""))="Devis 3",IFERROR(VALUE(TRIM(SUBSTITUTE(R44,CHAR(160),""))),0),TRUE,0)*IFERROR(VALUE(TRIM(SUBSTITUTE(C44,CHAR(160),""))),0))</f>
        <v/>
      </c>
      <c r="W44" s="214" t="str" cm="1">
        <f t="array" ref="W44">IF(ROUND((_xlfn.IFS(TRIM(SUBSTITUTE(U44,CHAR(160),""))="Devis 1",IFERROR(VALUE(TRIM(SUBSTITUTE(M44,CHAR(160),""))),0),TRIM(SUBSTITUTE(U44,CHAR(160),""))="Devis 2",IFERROR(VALUE(TRIM(SUBSTITUTE(P44,CHAR(160),""))),0),TRIM(SUBSTITUTE(U44,CHAR(160),""))="Devis 3",IFERROR(VALUE(TRIM(SUBSTITUTE(S44,CHAR(160),""))),0),TRUE,0)*IFERROR(VALUE(TRIM(SUBSTITUTE(C44,CHAR(160),""))),0)),2)=0,IF(V44&lt;&gt;"",0,""),ROUND((_xlfn.IFS(TRIM(SUBSTITUTE(U44,CHAR(160),""))="Devis 1",IFERROR(VALUE(TRIM(SUBSTITUTE(M44,CHAR(160),""))),0),TRIM(SUBSTITUTE(U44,CHAR(160),""))="Devis 2",IFERROR(VALUE(TRIM(SUBSTITUTE(P44,CHAR(160),""))),0),TRIM(SUBSTITUTE(U44,CHAR(160),""))="Devis 3",IFERROR(VALUE(TRIM(SUBSTITUTE(S44,CHAR(160),""))),0),TRUE,0)*IFERROR(VALUE(TRIM(SUBSTITUTE(C44,CHAR(160),""))),0)),2))</f>
        <v/>
      </c>
      <c r="X44" s="200" t="str">
        <f t="shared" si="38"/>
        <v/>
      </c>
      <c r="Y44" s="34"/>
      <c r="Z44" s="88" t="str">
        <f t="shared" si="39"/>
        <v/>
      </c>
      <c r="AA44" s="201" t="str">
        <f t="shared" si="39"/>
        <v/>
      </c>
      <c r="AB44" s="89" t="str">
        <f t="shared" si="39"/>
        <v/>
      </c>
      <c r="AC44" s="89" t="str">
        <f t="shared" si="39"/>
        <v/>
      </c>
      <c r="AD44" s="89" t="str">
        <f t="shared" si="39"/>
        <v/>
      </c>
      <c r="AE44" s="89" t="str">
        <f t="shared" si="39"/>
        <v/>
      </c>
      <c r="AF44" s="89" t="str">
        <f t="shared" si="39"/>
        <v/>
      </c>
      <c r="AG44" s="202" t="str">
        <f t="shared" si="39"/>
        <v/>
      </c>
      <c r="AH44" s="89" t="str">
        <f t="shared" si="39"/>
        <v/>
      </c>
      <c r="AI44" s="203" t="str">
        <f t="shared" si="39"/>
        <v/>
      </c>
      <c r="AJ44" s="204" t="str">
        <f t="shared" si="39"/>
        <v/>
      </c>
      <c r="AK44" s="90" t="str">
        <f t="shared" si="39"/>
        <v/>
      </c>
      <c r="AL44" s="196" t="str">
        <f t="shared" si="32"/>
        <v/>
      </c>
      <c r="AM44" s="205" t="str">
        <f t="shared" si="40"/>
        <v/>
      </c>
      <c r="AN44" s="90" t="str">
        <f t="shared" si="40"/>
        <v/>
      </c>
      <c r="AO44" s="196" t="str">
        <f t="shared" si="33"/>
        <v/>
      </c>
      <c r="AP44" s="206" t="str">
        <f t="shared" si="41"/>
        <v/>
      </c>
      <c r="AQ44" s="90" t="str">
        <f t="shared" si="41"/>
        <v/>
      </c>
      <c r="AR44" s="207" t="str">
        <f t="shared" si="34"/>
        <v/>
      </c>
      <c r="AS44" s="208" t="str">
        <f t="shared" si="3"/>
        <v/>
      </c>
      <c r="AT44" s="91"/>
      <c r="AU44" s="93" t="str">
        <f t="shared" si="35"/>
        <v/>
      </c>
      <c r="AV44" s="209" t="str">
        <f t="shared" si="36"/>
        <v/>
      </c>
      <c r="AW44" s="211" t="str" cm="1">
        <f t="array" ref="AW44">IF($AA44="","",IF((IFERROR(_xlfn.IFS($AS44="Devis 1",(IFERROR(VALUE(TRIM(SUBSTITUTE(AJ44,CHAR(160),""))),0)),$AS44="Devis 2",(IFERROR(VALUE(TRIM(SUBSTITUTE(AM44,CHAR(160),""))),0)),$AS44="Devis 3",(IFERROR(VALUE(TRIM(SUBSTITUTE(AP44,CHAR(160),""))),0))),0))*(IFERROR(VALUE(TRIM(SUBSTITUTE($AA44,CHAR(160),""))),0))=0,"",(IFERROR(_xlfn.IFS($AS44="Devis 1",(IFERROR(VALUE(TRIM(SUBSTITUTE(AJ44,CHAR(160),""))),0)),$AS44="Devis 2",(IFERROR(VALUE(TRIM(SUBSTITUTE(AM44,CHAR(160),""))),0)),$AS44="Devis 3",(IFERROR(VALUE(TRIM(SUBSTITUTE(AP44,CHAR(160),""))),0))),0))*(IFERROR(VALUE(TRIM(SUBSTITUTE($AA44,CHAR(160),""))),0))))</f>
        <v/>
      </c>
      <c r="AX44" s="211" t="str" cm="1">
        <f t="array" ref="AX44">IF($AA44="","",IF(ROUND((IFERROR(_xlfn.IFS(TRIM(SUBSTITUTE($AS44,CHAR(160),""))="Devis 1",IFERROR(VALUE(TRIM(SUBSTITUTE(AK44,CHAR(160),""))),0),TRIM(SUBSTITUTE($AS44,CHAR(160),""))="Devis 2",IFERROR(VALUE(TRIM(SUBSTITUTE(AN44,CHAR(160),""))),0),TRIM(SUBSTITUTE($AS44,CHAR(160),""))="Devis 3",IFERROR(VALUE(TRIM(SUBSTITUTE(AQ44,CHAR(160),""))),0)),0))*(IFERROR(VALUE(TRIM(SUBSTITUTE($AA44,CHAR(160),""))),0)),2)=0,IF(AW44&lt;&gt;"",0,""),ROUND((IFERROR(_xlfn.IFS(TRIM(SUBSTITUTE($AS44,CHAR(160),""))="Devis 1",IFERROR(VALUE(TRIM(SUBSTITUTE(AK44,CHAR(160),""))),0),TRIM(SUBSTITUTE($AS44,CHAR(160),""))="Devis 2",IFERROR(VALUE(TRIM(SUBSTITUTE(AN44,CHAR(160),""))),0),TRIM(SUBSTITUTE($AS44,CHAR(160),""))="Devis 3",IFERROR(VALUE(TRIM(SUBSTITUTE(AQ44,CHAR(160),""))),0)),0))*(IFERROR(VALUE(TRIM(SUBSTITUTE($AA44,CHAR(160),""))),0)),2)))</f>
        <v/>
      </c>
      <c r="AY44" s="211" t="str">
        <f t="shared" si="37"/>
        <v/>
      </c>
      <c r="AZ44" s="91"/>
      <c r="BA44" s="92" t="str" cm="1">
        <f t="array" ref="BA44">IF(OR(AY44="",AV44="",AW44="",AU44=""),"",
    _xlfn.IFS(
        (IFERROR(VALUE(TRIM(SUBSTITUTE(AY44,CHAR(160),""))),0)) &gt; (IFERROR(VALUE(TRIM(SUBSTITUTE(AV44,CHAR(160),""))),0)),
        "KO : Le montant retenu TTC est supérieur au montant raisonnable TTC. Merci de revoir la ligne de dépense ou plafonner son montant.",
        (IFERROR(VALUE(TRIM(SUBSTITUTE(AW44,CHAR(160),""))),0)) &gt; (IFERROR(VALUE(TRIM(SUBSTITUTE(AU44,CHAR(160),""))),0)),
        "Attention : Le montant retenu HT est supérieur au montant HT raisonnable. Merci de revoir la ligne de dépense, plafonner son montant, ou justifier la reventillation HT / TVA.",
        (IFERROR(VALUE(TRIM(SUBSTITUTE(AY44,CHAR(160),""))),0))=0,
        "",
        (IFERROR(VALUE(TRIM(SUBSTITUTE(AV44,CHAR(160),""))),0))=(IFERROR(VALUE(TRIM(SUBSTITUTE(AY44,CHAR(160),""))),0)),
        "OK",
        (IFERROR(VALUE(TRIM(SUBSTITUTE(AV44,CHAR(160),""))),0))&gt;(IFERROR(VALUE(TRIM(SUBSTITUTE(AY44,CHAR(160),""))),0)),
        " OK : Montant instruit inférieur au montant raisonnable.",
        TRUE,
        ""
    )
)</f>
        <v/>
      </c>
      <c r="BB44" s="92" t="str" cm="1">
        <f t="array" ref="BB44">IF(OR(AY44="",X44="",AW44="",V44="",AX44="",W44=""),"",_xlfn.IFS((IFERROR(VALUE(TRIM(SUBSTITUTE(AY44,CHAR(160),""))),0))&gt;(IFERROR(VALUE(TRIM(SUBSTITUTE(X44,CHAR(160),""))),0)),"KO : Le montant retenu TTC est supérieur au montant présenté TTC. Merci de revoir la ligne de dépense ou plafonner son montant.",(IFERROR(VALUE(TRIM(SUBSTITUTE(AW44,CHAR(160),""))),0))&gt;(IFERROR(VALUE(TRIM(SUBSTITUTE(V44,CHAR(160),""))),0)),"Attention : Le montant retenu HT est supérieur au montant HT présenté. Merci de revoir la ligne de dépense, plafonner son montant, ou justifier la reventillation HT / TVA.",(IFERROR(VALUE(TRIM(SUBSTITUTE(AX44,CHAR(160),""))),0))&gt;(IFERROR(VALUE(TRIM(SUBSTITUTE(W44,CHAR(160),""))),0)),"Attention : Le montant TVA retenu est supérieur au montant TVA présenté. Merci de revoir la ligne de dépense, plafonner son montant, ou justifier la reventillation HT / TVA.",(IFERROR(VALUE(TRIM(SUBSTITUTE(X44,CHAR(160),""))),0))=0,"",(IFERROR(VALUE(TRIM(SUBSTITUTE(AY44,CHAR(160),""))),0))=(IFERROR(VALUE(TRIM(SUBSTITUTE(X44,CHAR(160),""))),0)),"OK",AND((IFERROR(VALUE(TRIM(SUBSTITUTE(AY44,CHAR(160),""))),0))&lt;(IFERROR(VALUE(TRIM(SUBSTITUTE(X44,CHAR(160),""))),0)),((IFERROR(VALUE(TRIM(SUBSTITUTE(X44,CHAR(160),""))),0))-(IFERROR(VALUE(TRIM(SUBSTITUTE(AY44,CHAR(160),""))),0)))&lt;0.01),"OK",(IFERROR(VALUE(TRIM(SUBSTITUTE(AY44,CHAR(160),""))),0))&lt;(IFERROR(VALUE(TRIM(SUBSTITUTE(X44,CHAR(160),""))),0)),"Montant instruit inférieur au montant présenté.",TRUE,""))</f>
        <v/>
      </c>
      <c r="BC44" s="212" t="str">
        <f t="shared" si="42"/>
        <v/>
      </c>
      <c r="BD44" s="212" t="str">
        <f t="shared" si="43"/>
        <v/>
      </c>
      <c r="BE44" s="93" t="str">
        <f t="shared" si="44"/>
        <v/>
      </c>
    </row>
    <row r="45" spans="1:57" s="68" customFormat="1" ht="20.149999999999999" customHeight="1">
      <c r="A45" s="195">
        <v>37</v>
      </c>
      <c r="B45" s="2"/>
      <c r="C45" s="37"/>
      <c r="D45" s="2"/>
      <c r="E45" s="2"/>
      <c r="F45" s="89" t="str">
        <f>IF(B45&lt;&gt;"",IF('0-Présentation poste-typeaction'!$B$12&lt;&gt;"",'0-Présentation poste-typeaction'!$B$12,""),"")</f>
        <v/>
      </c>
      <c r="G45" s="2"/>
      <c r="H45" s="2"/>
      <c r="I45" s="12"/>
      <c r="J45" s="2"/>
      <c r="K45" s="36"/>
      <c r="L45" s="4"/>
      <c r="M45" s="3"/>
      <c r="N45" s="196" t="str">
        <f t="shared" si="29"/>
        <v/>
      </c>
      <c r="O45" s="5"/>
      <c r="P45" s="3"/>
      <c r="Q45" s="196" t="str">
        <f t="shared" si="30"/>
        <v/>
      </c>
      <c r="R45" s="6"/>
      <c r="S45" s="3"/>
      <c r="T45" s="197" t="str">
        <f t="shared" si="31"/>
        <v/>
      </c>
      <c r="U45" s="7"/>
      <c r="V45" s="213" t="str" cm="1">
        <f t="array" ref="V45">IF((_xlfn.IFS(TRIM(SUBSTITUTE(U45,CHAR(160),""))="Devis 1",IFERROR(VALUE(TRIM(SUBSTITUTE(L45,CHAR(160),""))),0),TRIM(SUBSTITUTE(U45,CHAR(160),""))="Devis 2",IFERROR(VALUE(TRIM(SUBSTITUTE(O45,CHAR(160),""))),0),TRIM(SUBSTITUTE(U45,CHAR(160),""))="Devis 3",IFERROR(VALUE(TRIM(SUBSTITUTE(R45,CHAR(160),""))),0),TRUE,0)*IFERROR(VALUE(TRIM(SUBSTITUTE(C45,CHAR(160),""))),0))=0,"",_xlfn.IFS(TRIM(SUBSTITUTE(U45,CHAR(160),""))="Devis 1",IFERROR(VALUE(TRIM(SUBSTITUTE(L45,CHAR(160),""))),0),TRIM(SUBSTITUTE(U45,CHAR(160),""))="Devis 2",IFERROR(VALUE(TRIM(SUBSTITUTE(O45,CHAR(160),""))),0),TRIM(SUBSTITUTE(U45,CHAR(160),""))="Devis 3",IFERROR(VALUE(TRIM(SUBSTITUTE(R45,CHAR(160),""))),0),TRUE,0)*IFERROR(VALUE(TRIM(SUBSTITUTE(C45,CHAR(160),""))),0))</f>
        <v/>
      </c>
      <c r="W45" s="214" t="str" cm="1">
        <f t="array" ref="W45">IF(ROUND((_xlfn.IFS(TRIM(SUBSTITUTE(U45,CHAR(160),""))="Devis 1",IFERROR(VALUE(TRIM(SUBSTITUTE(M45,CHAR(160),""))),0),TRIM(SUBSTITUTE(U45,CHAR(160),""))="Devis 2",IFERROR(VALUE(TRIM(SUBSTITUTE(P45,CHAR(160),""))),0),TRIM(SUBSTITUTE(U45,CHAR(160),""))="Devis 3",IFERROR(VALUE(TRIM(SUBSTITUTE(S45,CHAR(160),""))),0),TRUE,0)*IFERROR(VALUE(TRIM(SUBSTITUTE(C45,CHAR(160),""))),0)),2)=0,IF(V45&lt;&gt;"",0,""),ROUND((_xlfn.IFS(TRIM(SUBSTITUTE(U45,CHAR(160),""))="Devis 1",IFERROR(VALUE(TRIM(SUBSTITUTE(M45,CHAR(160),""))),0),TRIM(SUBSTITUTE(U45,CHAR(160),""))="Devis 2",IFERROR(VALUE(TRIM(SUBSTITUTE(P45,CHAR(160),""))),0),TRIM(SUBSTITUTE(U45,CHAR(160),""))="Devis 3",IFERROR(VALUE(TRIM(SUBSTITUTE(S45,CHAR(160),""))),0),TRUE,0)*IFERROR(VALUE(TRIM(SUBSTITUTE(C45,CHAR(160),""))),0)),2))</f>
        <v/>
      </c>
      <c r="X45" s="200" t="str">
        <f t="shared" si="38"/>
        <v/>
      </c>
      <c r="Y45" s="34"/>
      <c r="Z45" s="88" t="str">
        <f t="shared" si="39"/>
        <v/>
      </c>
      <c r="AA45" s="201" t="str">
        <f t="shared" si="39"/>
        <v/>
      </c>
      <c r="AB45" s="89" t="str">
        <f t="shared" si="39"/>
        <v/>
      </c>
      <c r="AC45" s="89" t="str">
        <f t="shared" ref="AC45:AK73" si="45">IF(E45="","",E45)</f>
        <v/>
      </c>
      <c r="AD45" s="89" t="str">
        <f t="shared" si="45"/>
        <v/>
      </c>
      <c r="AE45" s="89" t="str">
        <f t="shared" si="45"/>
        <v/>
      </c>
      <c r="AF45" s="89" t="str">
        <f t="shared" si="45"/>
        <v/>
      </c>
      <c r="AG45" s="202" t="str">
        <f t="shared" si="45"/>
        <v/>
      </c>
      <c r="AH45" s="89" t="str">
        <f t="shared" si="45"/>
        <v/>
      </c>
      <c r="AI45" s="203" t="str">
        <f t="shared" si="45"/>
        <v/>
      </c>
      <c r="AJ45" s="204" t="str">
        <f t="shared" si="45"/>
        <v/>
      </c>
      <c r="AK45" s="90" t="str">
        <f t="shared" si="45"/>
        <v/>
      </c>
      <c r="AL45" s="196" t="str">
        <f t="shared" si="32"/>
        <v/>
      </c>
      <c r="AM45" s="205" t="str">
        <f t="shared" si="40"/>
        <v/>
      </c>
      <c r="AN45" s="90" t="str">
        <f t="shared" si="40"/>
        <v/>
      </c>
      <c r="AO45" s="196" t="str">
        <f t="shared" si="33"/>
        <v/>
      </c>
      <c r="AP45" s="206" t="str">
        <f t="shared" si="41"/>
        <v/>
      </c>
      <c r="AQ45" s="90" t="str">
        <f t="shared" si="41"/>
        <v/>
      </c>
      <c r="AR45" s="207" t="str">
        <f t="shared" si="34"/>
        <v/>
      </c>
      <c r="AS45" s="208" t="str">
        <f t="shared" si="3"/>
        <v/>
      </c>
      <c r="AT45" s="91"/>
      <c r="AU45" s="93" t="str">
        <f t="shared" si="35"/>
        <v/>
      </c>
      <c r="AV45" s="209" t="str">
        <f t="shared" si="36"/>
        <v/>
      </c>
      <c r="AW45" s="211" t="str" cm="1">
        <f t="array" ref="AW45">IF($AA45="","",IF((IFERROR(_xlfn.IFS($AS45="Devis 1",(IFERROR(VALUE(TRIM(SUBSTITUTE(AJ45,CHAR(160),""))),0)),$AS45="Devis 2",(IFERROR(VALUE(TRIM(SUBSTITUTE(AM45,CHAR(160),""))),0)),$AS45="Devis 3",(IFERROR(VALUE(TRIM(SUBSTITUTE(AP45,CHAR(160),""))),0))),0))*(IFERROR(VALUE(TRIM(SUBSTITUTE($AA45,CHAR(160),""))),0))=0,"",(IFERROR(_xlfn.IFS($AS45="Devis 1",(IFERROR(VALUE(TRIM(SUBSTITUTE(AJ45,CHAR(160),""))),0)),$AS45="Devis 2",(IFERROR(VALUE(TRIM(SUBSTITUTE(AM45,CHAR(160),""))),0)),$AS45="Devis 3",(IFERROR(VALUE(TRIM(SUBSTITUTE(AP45,CHAR(160),""))),0))),0))*(IFERROR(VALUE(TRIM(SUBSTITUTE($AA45,CHAR(160),""))),0))))</f>
        <v/>
      </c>
      <c r="AX45" s="211" t="str" cm="1">
        <f t="array" ref="AX45">IF($AA45="","",IF(ROUND((IFERROR(_xlfn.IFS(TRIM(SUBSTITUTE($AS45,CHAR(160),""))="Devis 1",IFERROR(VALUE(TRIM(SUBSTITUTE(AK45,CHAR(160),""))),0),TRIM(SUBSTITUTE($AS45,CHAR(160),""))="Devis 2",IFERROR(VALUE(TRIM(SUBSTITUTE(AN45,CHAR(160),""))),0),TRIM(SUBSTITUTE($AS45,CHAR(160),""))="Devis 3",IFERROR(VALUE(TRIM(SUBSTITUTE(AQ45,CHAR(160),""))),0)),0))*(IFERROR(VALUE(TRIM(SUBSTITUTE($AA45,CHAR(160),""))),0)),2)=0,IF(AW45&lt;&gt;"",0,""),ROUND((IFERROR(_xlfn.IFS(TRIM(SUBSTITUTE($AS45,CHAR(160),""))="Devis 1",IFERROR(VALUE(TRIM(SUBSTITUTE(AK45,CHAR(160),""))),0),TRIM(SUBSTITUTE($AS45,CHAR(160),""))="Devis 2",IFERROR(VALUE(TRIM(SUBSTITUTE(AN45,CHAR(160),""))),0),TRIM(SUBSTITUTE($AS45,CHAR(160),""))="Devis 3",IFERROR(VALUE(TRIM(SUBSTITUTE(AQ45,CHAR(160),""))),0)),0))*(IFERROR(VALUE(TRIM(SUBSTITUTE($AA45,CHAR(160),""))),0)),2)))</f>
        <v/>
      </c>
      <c r="AY45" s="211" t="str">
        <f t="shared" si="37"/>
        <v/>
      </c>
      <c r="AZ45" s="91"/>
      <c r="BA45" s="92" t="str" cm="1">
        <f t="array" ref="BA45">IF(OR(AY45="",AV45="",AW45="",AU45=""),"",
    _xlfn.IFS(
        (IFERROR(VALUE(TRIM(SUBSTITUTE(AY45,CHAR(160),""))),0)) &gt; (IFERROR(VALUE(TRIM(SUBSTITUTE(AV45,CHAR(160),""))),0)),
        "KO : Le montant retenu TTC est supérieur au montant raisonnable TTC. Merci de revoir la ligne de dépense ou plafonner son montant.",
        (IFERROR(VALUE(TRIM(SUBSTITUTE(AW45,CHAR(160),""))),0)) &gt; (IFERROR(VALUE(TRIM(SUBSTITUTE(AU45,CHAR(160),""))),0)),
        "Attention : Le montant retenu HT est supérieur au montant HT raisonnable. Merci de revoir la ligne de dépense, plafonner son montant, ou justifier la reventillation HT / TVA.",
        (IFERROR(VALUE(TRIM(SUBSTITUTE(AY45,CHAR(160),""))),0))=0,
        "",
        (IFERROR(VALUE(TRIM(SUBSTITUTE(AV45,CHAR(160),""))),0))=(IFERROR(VALUE(TRIM(SUBSTITUTE(AY45,CHAR(160),""))),0)),
        "OK",
        (IFERROR(VALUE(TRIM(SUBSTITUTE(AV45,CHAR(160),""))),0))&gt;(IFERROR(VALUE(TRIM(SUBSTITUTE(AY45,CHAR(160),""))),0)),
        " OK : Montant instruit inférieur au montant raisonnable.",
        TRUE,
        ""
    )
)</f>
        <v/>
      </c>
      <c r="BB45" s="92" t="str" cm="1">
        <f t="array" ref="BB45">IF(OR(AY45="",X45="",AW45="",V45="",AX45="",W45=""),"",_xlfn.IFS((IFERROR(VALUE(TRIM(SUBSTITUTE(AY45,CHAR(160),""))),0))&gt;(IFERROR(VALUE(TRIM(SUBSTITUTE(X45,CHAR(160),""))),0)),"KO : Le montant retenu TTC est supérieur au montant présenté TTC. Merci de revoir la ligne de dépense ou plafonner son montant.",(IFERROR(VALUE(TRIM(SUBSTITUTE(AW45,CHAR(160),""))),0))&gt;(IFERROR(VALUE(TRIM(SUBSTITUTE(V45,CHAR(160),""))),0)),"Attention : Le montant retenu HT est supérieur au montant HT présenté. Merci de revoir la ligne de dépense, plafonner son montant, ou justifier la reventillation HT / TVA.",(IFERROR(VALUE(TRIM(SUBSTITUTE(AX45,CHAR(160),""))),0))&gt;(IFERROR(VALUE(TRIM(SUBSTITUTE(W45,CHAR(160),""))),0)),"Attention : Le montant TVA retenu est supérieur au montant TVA présenté. Merci de revoir la ligne de dépense, plafonner son montant, ou justifier la reventillation HT / TVA.",(IFERROR(VALUE(TRIM(SUBSTITUTE(X45,CHAR(160),""))),0))=0,"",(IFERROR(VALUE(TRIM(SUBSTITUTE(AY45,CHAR(160),""))),0))=(IFERROR(VALUE(TRIM(SUBSTITUTE(X45,CHAR(160),""))),0)),"OK",AND((IFERROR(VALUE(TRIM(SUBSTITUTE(AY45,CHAR(160),""))),0))&lt;(IFERROR(VALUE(TRIM(SUBSTITUTE(X45,CHAR(160),""))),0)),((IFERROR(VALUE(TRIM(SUBSTITUTE(X45,CHAR(160),""))),0))-(IFERROR(VALUE(TRIM(SUBSTITUTE(AY45,CHAR(160),""))),0)))&lt;0.01),"OK",(IFERROR(VALUE(TRIM(SUBSTITUTE(AY45,CHAR(160),""))),0))&lt;(IFERROR(VALUE(TRIM(SUBSTITUTE(X45,CHAR(160),""))),0)),"Montant instruit inférieur au montant présenté.",TRUE,""))</f>
        <v/>
      </c>
      <c r="BC45" s="212" t="str">
        <f t="shared" si="42"/>
        <v/>
      </c>
      <c r="BD45" s="212" t="str">
        <f t="shared" si="43"/>
        <v/>
      </c>
      <c r="BE45" s="93" t="str">
        <f t="shared" si="44"/>
        <v/>
      </c>
    </row>
    <row r="46" spans="1:57" s="68" customFormat="1" ht="20.149999999999999" customHeight="1">
      <c r="A46" s="195">
        <v>38</v>
      </c>
      <c r="B46" s="2"/>
      <c r="C46" s="37"/>
      <c r="D46" s="2"/>
      <c r="E46" s="2"/>
      <c r="F46" s="89" t="str">
        <f>IF(B46&lt;&gt;"",IF('0-Présentation poste-typeaction'!$B$12&lt;&gt;"",'0-Présentation poste-typeaction'!$B$12,""),"")</f>
        <v/>
      </c>
      <c r="G46" s="2"/>
      <c r="H46" s="2"/>
      <c r="I46" s="12"/>
      <c r="J46" s="2"/>
      <c r="K46" s="36"/>
      <c r="L46" s="4"/>
      <c r="M46" s="3"/>
      <c r="N46" s="196" t="str">
        <f t="shared" si="29"/>
        <v/>
      </c>
      <c r="O46" s="5"/>
      <c r="P46" s="3"/>
      <c r="Q46" s="196" t="str">
        <f t="shared" si="30"/>
        <v/>
      </c>
      <c r="R46" s="6"/>
      <c r="S46" s="3"/>
      <c r="T46" s="197" t="str">
        <f t="shared" si="31"/>
        <v/>
      </c>
      <c r="U46" s="7"/>
      <c r="V46" s="213" t="str" cm="1">
        <f t="array" ref="V46">IF((_xlfn.IFS(TRIM(SUBSTITUTE(U46,CHAR(160),""))="Devis 1",IFERROR(VALUE(TRIM(SUBSTITUTE(L46,CHAR(160),""))),0),TRIM(SUBSTITUTE(U46,CHAR(160),""))="Devis 2",IFERROR(VALUE(TRIM(SUBSTITUTE(O46,CHAR(160),""))),0),TRIM(SUBSTITUTE(U46,CHAR(160),""))="Devis 3",IFERROR(VALUE(TRIM(SUBSTITUTE(R46,CHAR(160),""))),0),TRUE,0)*IFERROR(VALUE(TRIM(SUBSTITUTE(C46,CHAR(160),""))),0))=0,"",_xlfn.IFS(TRIM(SUBSTITUTE(U46,CHAR(160),""))="Devis 1",IFERROR(VALUE(TRIM(SUBSTITUTE(L46,CHAR(160),""))),0),TRIM(SUBSTITUTE(U46,CHAR(160),""))="Devis 2",IFERROR(VALUE(TRIM(SUBSTITUTE(O46,CHAR(160),""))),0),TRIM(SUBSTITUTE(U46,CHAR(160),""))="Devis 3",IFERROR(VALUE(TRIM(SUBSTITUTE(R46,CHAR(160),""))),0),TRUE,0)*IFERROR(VALUE(TRIM(SUBSTITUTE(C46,CHAR(160),""))),0))</f>
        <v/>
      </c>
      <c r="W46" s="214" t="str" cm="1">
        <f t="array" ref="W46">IF(ROUND((_xlfn.IFS(TRIM(SUBSTITUTE(U46,CHAR(160),""))="Devis 1",IFERROR(VALUE(TRIM(SUBSTITUTE(M46,CHAR(160),""))),0),TRIM(SUBSTITUTE(U46,CHAR(160),""))="Devis 2",IFERROR(VALUE(TRIM(SUBSTITUTE(P46,CHAR(160),""))),0),TRIM(SUBSTITUTE(U46,CHAR(160),""))="Devis 3",IFERROR(VALUE(TRIM(SUBSTITUTE(S46,CHAR(160),""))),0),TRUE,0)*IFERROR(VALUE(TRIM(SUBSTITUTE(C46,CHAR(160),""))),0)),2)=0,IF(V46&lt;&gt;"",0,""),ROUND((_xlfn.IFS(TRIM(SUBSTITUTE(U46,CHAR(160),""))="Devis 1",IFERROR(VALUE(TRIM(SUBSTITUTE(M46,CHAR(160),""))),0),TRIM(SUBSTITUTE(U46,CHAR(160),""))="Devis 2",IFERROR(VALUE(TRIM(SUBSTITUTE(P46,CHAR(160),""))),0),TRIM(SUBSTITUTE(U46,CHAR(160),""))="Devis 3",IFERROR(VALUE(TRIM(SUBSTITUTE(S46,CHAR(160),""))),0),TRUE,0)*IFERROR(VALUE(TRIM(SUBSTITUTE(C46,CHAR(160),""))),0)),2))</f>
        <v/>
      </c>
      <c r="X46" s="200" t="str">
        <f t="shared" si="38"/>
        <v/>
      </c>
      <c r="Y46" s="34"/>
      <c r="Z46" s="88" t="str">
        <f t="shared" ref="Z46:AE77" si="46">IF(B46="","",B46)</f>
        <v/>
      </c>
      <c r="AA46" s="201" t="str">
        <f t="shared" si="46"/>
        <v/>
      </c>
      <c r="AB46" s="89" t="str">
        <f t="shared" si="46"/>
        <v/>
      </c>
      <c r="AC46" s="89" t="str">
        <f t="shared" si="45"/>
        <v/>
      </c>
      <c r="AD46" s="89" t="str">
        <f t="shared" si="45"/>
        <v/>
      </c>
      <c r="AE46" s="89" t="str">
        <f t="shared" si="45"/>
        <v/>
      </c>
      <c r="AF46" s="89" t="str">
        <f t="shared" si="45"/>
        <v/>
      </c>
      <c r="AG46" s="202" t="str">
        <f t="shared" si="45"/>
        <v/>
      </c>
      <c r="AH46" s="89" t="str">
        <f t="shared" si="45"/>
        <v/>
      </c>
      <c r="AI46" s="203" t="str">
        <f t="shared" si="45"/>
        <v/>
      </c>
      <c r="AJ46" s="204" t="str">
        <f t="shared" si="45"/>
        <v/>
      </c>
      <c r="AK46" s="90" t="str">
        <f t="shared" si="45"/>
        <v/>
      </c>
      <c r="AL46" s="196" t="str">
        <f t="shared" si="32"/>
        <v/>
      </c>
      <c r="AM46" s="205" t="str">
        <f t="shared" si="40"/>
        <v/>
      </c>
      <c r="AN46" s="90" t="str">
        <f t="shared" si="40"/>
        <v/>
      </c>
      <c r="AO46" s="196" t="str">
        <f t="shared" si="33"/>
        <v/>
      </c>
      <c r="AP46" s="206" t="str">
        <f t="shared" si="41"/>
        <v/>
      </c>
      <c r="AQ46" s="90" t="str">
        <f t="shared" si="41"/>
        <v/>
      </c>
      <c r="AR46" s="207" t="str">
        <f t="shared" si="34"/>
        <v/>
      </c>
      <c r="AS46" s="208" t="str">
        <f t="shared" si="3"/>
        <v/>
      </c>
      <c r="AT46" s="91"/>
      <c r="AU46" s="93" t="str">
        <f t="shared" si="35"/>
        <v/>
      </c>
      <c r="AV46" s="209" t="str">
        <f t="shared" si="36"/>
        <v/>
      </c>
      <c r="AW46" s="211" t="str" cm="1">
        <f t="array" ref="AW46">IF($AA46="","",IF((IFERROR(_xlfn.IFS($AS46="Devis 1",(IFERROR(VALUE(TRIM(SUBSTITUTE(AJ46,CHAR(160),""))),0)),$AS46="Devis 2",(IFERROR(VALUE(TRIM(SUBSTITUTE(AM46,CHAR(160),""))),0)),$AS46="Devis 3",(IFERROR(VALUE(TRIM(SUBSTITUTE(AP46,CHAR(160),""))),0))),0))*(IFERROR(VALUE(TRIM(SUBSTITUTE($AA46,CHAR(160),""))),0))=0,"",(IFERROR(_xlfn.IFS($AS46="Devis 1",(IFERROR(VALUE(TRIM(SUBSTITUTE(AJ46,CHAR(160),""))),0)),$AS46="Devis 2",(IFERROR(VALUE(TRIM(SUBSTITUTE(AM46,CHAR(160),""))),0)),$AS46="Devis 3",(IFERROR(VALUE(TRIM(SUBSTITUTE(AP46,CHAR(160),""))),0))),0))*(IFERROR(VALUE(TRIM(SUBSTITUTE($AA46,CHAR(160),""))),0))))</f>
        <v/>
      </c>
      <c r="AX46" s="211" t="str" cm="1">
        <f t="array" ref="AX46">IF($AA46="","",IF(ROUND((IFERROR(_xlfn.IFS(TRIM(SUBSTITUTE($AS46,CHAR(160),""))="Devis 1",IFERROR(VALUE(TRIM(SUBSTITUTE(AK46,CHAR(160),""))),0),TRIM(SUBSTITUTE($AS46,CHAR(160),""))="Devis 2",IFERROR(VALUE(TRIM(SUBSTITUTE(AN46,CHAR(160),""))),0),TRIM(SUBSTITUTE($AS46,CHAR(160),""))="Devis 3",IFERROR(VALUE(TRIM(SUBSTITUTE(AQ46,CHAR(160),""))),0)),0))*(IFERROR(VALUE(TRIM(SUBSTITUTE($AA46,CHAR(160),""))),0)),2)=0,IF(AW46&lt;&gt;"",0,""),ROUND((IFERROR(_xlfn.IFS(TRIM(SUBSTITUTE($AS46,CHAR(160),""))="Devis 1",IFERROR(VALUE(TRIM(SUBSTITUTE(AK46,CHAR(160),""))),0),TRIM(SUBSTITUTE($AS46,CHAR(160),""))="Devis 2",IFERROR(VALUE(TRIM(SUBSTITUTE(AN46,CHAR(160),""))),0),TRIM(SUBSTITUTE($AS46,CHAR(160),""))="Devis 3",IFERROR(VALUE(TRIM(SUBSTITUTE(AQ46,CHAR(160),""))),0)),0))*(IFERROR(VALUE(TRIM(SUBSTITUTE($AA46,CHAR(160),""))),0)),2)))</f>
        <v/>
      </c>
      <c r="AY46" s="211" t="str">
        <f t="shared" si="37"/>
        <v/>
      </c>
      <c r="AZ46" s="91"/>
      <c r="BA46" s="92" t="str" cm="1">
        <f t="array" ref="BA46">IF(OR(AY46="",AV46="",AW46="",AU46=""),"",
    _xlfn.IFS(
        (IFERROR(VALUE(TRIM(SUBSTITUTE(AY46,CHAR(160),""))),0)) &gt; (IFERROR(VALUE(TRIM(SUBSTITUTE(AV46,CHAR(160),""))),0)),
        "KO : Le montant retenu TTC est supérieur au montant raisonnable TTC. Merci de revoir la ligne de dépense ou plafonner son montant.",
        (IFERROR(VALUE(TRIM(SUBSTITUTE(AW46,CHAR(160),""))),0)) &gt; (IFERROR(VALUE(TRIM(SUBSTITUTE(AU46,CHAR(160),""))),0)),
        "Attention : Le montant retenu HT est supérieur au montant HT raisonnable. Merci de revoir la ligne de dépense, plafonner son montant, ou justifier la reventillation HT / TVA.",
        (IFERROR(VALUE(TRIM(SUBSTITUTE(AY46,CHAR(160),""))),0))=0,
        "",
        (IFERROR(VALUE(TRIM(SUBSTITUTE(AV46,CHAR(160),""))),0))=(IFERROR(VALUE(TRIM(SUBSTITUTE(AY46,CHAR(160),""))),0)),
        "OK",
        (IFERROR(VALUE(TRIM(SUBSTITUTE(AV46,CHAR(160),""))),0))&gt;(IFERROR(VALUE(TRIM(SUBSTITUTE(AY46,CHAR(160),""))),0)),
        " OK : Montant instruit inférieur au montant raisonnable.",
        TRUE,
        ""
    )
)</f>
        <v/>
      </c>
      <c r="BB46" s="92" t="str" cm="1">
        <f t="array" ref="BB46">IF(OR(AY46="",X46="",AW46="",V46="",AX46="",W46=""),"",_xlfn.IFS((IFERROR(VALUE(TRIM(SUBSTITUTE(AY46,CHAR(160),""))),0))&gt;(IFERROR(VALUE(TRIM(SUBSTITUTE(X46,CHAR(160),""))),0)),"KO : Le montant retenu TTC est supérieur au montant présenté TTC. Merci de revoir la ligne de dépense ou plafonner son montant.",(IFERROR(VALUE(TRIM(SUBSTITUTE(AW46,CHAR(160),""))),0))&gt;(IFERROR(VALUE(TRIM(SUBSTITUTE(V46,CHAR(160),""))),0)),"Attention : Le montant retenu HT est supérieur au montant HT présenté. Merci de revoir la ligne de dépense, plafonner son montant, ou justifier la reventillation HT / TVA.",(IFERROR(VALUE(TRIM(SUBSTITUTE(AX46,CHAR(160),""))),0))&gt;(IFERROR(VALUE(TRIM(SUBSTITUTE(W46,CHAR(160),""))),0)),"Attention : Le montant TVA retenu est supérieur au montant TVA présenté. Merci de revoir la ligne de dépense, plafonner son montant, ou justifier la reventillation HT / TVA.",(IFERROR(VALUE(TRIM(SUBSTITUTE(X46,CHAR(160),""))),0))=0,"",(IFERROR(VALUE(TRIM(SUBSTITUTE(AY46,CHAR(160),""))),0))=(IFERROR(VALUE(TRIM(SUBSTITUTE(X46,CHAR(160),""))),0)),"OK",AND((IFERROR(VALUE(TRIM(SUBSTITUTE(AY46,CHAR(160),""))),0))&lt;(IFERROR(VALUE(TRIM(SUBSTITUTE(X46,CHAR(160),""))),0)),((IFERROR(VALUE(TRIM(SUBSTITUTE(X46,CHAR(160),""))),0))-(IFERROR(VALUE(TRIM(SUBSTITUTE(AY46,CHAR(160),""))),0)))&lt;0.01),"OK",(IFERROR(VALUE(TRIM(SUBSTITUTE(AY46,CHAR(160),""))),0))&lt;(IFERROR(VALUE(TRIM(SUBSTITUTE(X46,CHAR(160),""))),0)),"Montant instruit inférieur au montant présenté.",TRUE,""))</f>
        <v/>
      </c>
      <c r="BC46" s="212" t="str">
        <f t="shared" si="42"/>
        <v/>
      </c>
      <c r="BD46" s="212" t="str">
        <f t="shared" si="43"/>
        <v/>
      </c>
      <c r="BE46" s="93" t="str">
        <f t="shared" si="44"/>
        <v/>
      </c>
    </row>
    <row r="47" spans="1:57" s="68" customFormat="1" ht="20.149999999999999" customHeight="1">
      <c r="A47" s="195">
        <v>39</v>
      </c>
      <c r="B47" s="2"/>
      <c r="C47" s="37"/>
      <c r="D47" s="2"/>
      <c r="E47" s="2"/>
      <c r="F47" s="89" t="str">
        <f>IF(B47&lt;&gt;"",IF('0-Présentation poste-typeaction'!$B$12&lt;&gt;"",'0-Présentation poste-typeaction'!$B$12,""),"")</f>
        <v/>
      </c>
      <c r="G47" s="2"/>
      <c r="H47" s="2"/>
      <c r="I47" s="12"/>
      <c r="J47" s="2"/>
      <c r="K47" s="36"/>
      <c r="L47" s="4"/>
      <c r="M47" s="3"/>
      <c r="N47" s="196" t="str">
        <f t="shared" si="29"/>
        <v/>
      </c>
      <c r="O47" s="5"/>
      <c r="P47" s="3"/>
      <c r="Q47" s="196" t="str">
        <f t="shared" si="30"/>
        <v/>
      </c>
      <c r="R47" s="6"/>
      <c r="S47" s="3"/>
      <c r="T47" s="197" t="str">
        <f t="shared" si="31"/>
        <v/>
      </c>
      <c r="U47" s="7"/>
      <c r="V47" s="213" t="str" cm="1">
        <f t="array" ref="V47">IF((_xlfn.IFS(TRIM(SUBSTITUTE(U47,CHAR(160),""))="Devis 1",IFERROR(VALUE(TRIM(SUBSTITUTE(L47,CHAR(160),""))),0),TRIM(SUBSTITUTE(U47,CHAR(160),""))="Devis 2",IFERROR(VALUE(TRIM(SUBSTITUTE(O47,CHAR(160),""))),0),TRIM(SUBSTITUTE(U47,CHAR(160),""))="Devis 3",IFERROR(VALUE(TRIM(SUBSTITUTE(R47,CHAR(160),""))),0),TRUE,0)*IFERROR(VALUE(TRIM(SUBSTITUTE(C47,CHAR(160),""))),0))=0,"",_xlfn.IFS(TRIM(SUBSTITUTE(U47,CHAR(160),""))="Devis 1",IFERROR(VALUE(TRIM(SUBSTITUTE(L47,CHAR(160),""))),0),TRIM(SUBSTITUTE(U47,CHAR(160),""))="Devis 2",IFERROR(VALUE(TRIM(SUBSTITUTE(O47,CHAR(160),""))),0),TRIM(SUBSTITUTE(U47,CHAR(160),""))="Devis 3",IFERROR(VALUE(TRIM(SUBSTITUTE(R47,CHAR(160),""))),0),TRUE,0)*IFERROR(VALUE(TRIM(SUBSTITUTE(C47,CHAR(160),""))),0))</f>
        <v/>
      </c>
      <c r="W47" s="214" t="str" cm="1">
        <f t="array" ref="W47">IF(ROUND((_xlfn.IFS(TRIM(SUBSTITUTE(U47,CHAR(160),""))="Devis 1",IFERROR(VALUE(TRIM(SUBSTITUTE(M47,CHAR(160),""))),0),TRIM(SUBSTITUTE(U47,CHAR(160),""))="Devis 2",IFERROR(VALUE(TRIM(SUBSTITUTE(P47,CHAR(160),""))),0),TRIM(SUBSTITUTE(U47,CHAR(160),""))="Devis 3",IFERROR(VALUE(TRIM(SUBSTITUTE(S47,CHAR(160),""))),0),TRUE,0)*IFERROR(VALUE(TRIM(SUBSTITUTE(C47,CHAR(160),""))),0)),2)=0,IF(V47&lt;&gt;"",0,""),ROUND((_xlfn.IFS(TRIM(SUBSTITUTE(U47,CHAR(160),""))="Devis 1",IFERROR(VALUE(TRIM(SUBSTITUTE(M47,CHAR(160),""))),0),TRIM(SUBSTITUTE(U47,CHAR(160),""))="Devis 2",IFERROR(VALUE(TRIM(SUBSTITUTE(P47,CHAR(160),""))),0),TRIM(SUBSTITUTE(U47,CHAR(160),""))="Devis 3",IFERROR(VALUE(TRIM(SUBSTITUTE(S47,CHAR(160),""))),0),TRUE,0)*IFERROR(VALUE(TRIM(SUBSTITUTE(C47,CHAR(160),""))),0)),2))</f>
        <v/>
      </c>
      <c r="X47" s="200" t="str">
        <f t="shared" si="38"/>
        <v/>
      </c>
      <c r="Y47" s="34"/>
      <c r="Z47" s="88" t="str">
        <f t="shared" si="46"/>
        <v/>
      </c>
      <c r="AA47" s="201" t="str">
        <f t="shared" si="46"/>
        <v/>
      </c>
      <c r="AB47" s="89" t="str">
        <f t="shared" si="46"/>
        <v/>
      </c>
      <c r="AC47" s="89" t="str">
        <f t="shared" si="45"/>
        <v/>
      </c>
      <c r="AD47" s="89" t="str">
        <f t="shared" si="45"/>
        <v/>
      </c>
      <c r="AE47" s="89" t="str">
        <f t="shared" si="45"/>
        <v/>
      </c>
      <c r="AF47" s="89" t="str">
        <f t="shared" si="45"/>
        <v/>
      </c>
      <c r="AG47" s="202" t="str">
        <f t="shared" si="45"/>
        <v/>
      </c>
      <c r="AH47" s="89" t="str">
        <f t="shared" si="45"/>
        <v/>
      </c>
      <c r="AI47" s="203" t="str">
        <f t="shared" si="45"/>
        <v/>
      </c>
      <c r="AJ47" s="204" t="str">
        <f t="shared" si="45"/>
        <v/>
      </c>
      <c r="AK47" s="90" t="str">
        <f t="shared" si="45"/>
        <v/>
      </c>
      <c r="AL47" s="196" t="str">
        <f t="shared" si="32"/>
        <v/>
      </c>
      <c r="AM47" s="205" t="str">
        <f t="shared" si="40"/>
        <v/>
      </c>
      <c r="AN47" s="90" t="str">
        <f t="shared" si="40"/>
        <v/>
      </c>
      <c r="AO47" s="196" t="str">
        <f t="shared" si="33"/>
        <v/>
      </c>
      <c r="AP47" s="206" t="str">
        <f t="shared" si="41"/>
        <v/>
      </c>
      <c r="AQ47" s="90" t="str">
        <f t="shared" si="41"/>
        <v/>
      </c>
      <c r="AR47" s="207" t="str">
        <f t="shared" si="34"/>
        <v/>
      </c>
      <c r="AS47" s="208" t="str">
        <f t="shared" si="3"/>
        <v/>
      </c>
      <c r="AT47" s="91"/>
      <c r="AU47" s="93" t="str">
        <f t="shared" si="35"/>
        <v/>
      </c>
      <c r="AV47" s="209" t="str">
        <f t="shared" si="36"/>
        <v/>
      </c>
      <c r="AW47" s="211" t="str" cm="1">
        <f t="array" ref="AW47">IF($AA47="","",IF((IFERROR(_xlfn.IFS($AS47="Devis 1",(IFERROR(VALUE(TRIM(SUBSTITUTE(AJ47,CHAR(160),""))),0)),$AS47="Devis 2",(IFERROR(VALUE(TRIM(SUBSTITUTE(AM47,CHAR(160),""))),0)),$AS47="Devis 3",(IFERROR(VALUE(TRIM(SUBSTITUTE(AP47,CHAR(160),""))),0))),0))*(IFERROR(VALUE(TRIM(SUBSTITUTE($AA47,CHAR(160),""))),0))=0,"",(IFERROR(_xlfn.IFS($AS47="Devis 1",(IFERROR(VALUE(TRIM(SUBSTITUTE(AJ47,CHAR(160),""))),0)),$AS47="Devis 2",(IFERROR(VALUE(TRIM(SUBSTITUTE(AM47,CHAR(160),""))),0)),$AS47="Devis 3",(IFERROR(VALUE(TRIM(SUBSTITUTE(AP47,CHAR(160),""))),0))),0))*(IFERROR(VALUE(TRIM(SUBSTITUTE($AA47,CHAR(160),""))),0))))</f>
        <v/>
      </c>
      <c r="AX47" s="211" t="str" cm="1">
        <f t="array" ref="AX47">IF($AA47="","",IF(ROUND((IFERROR(_xlfn.IFS(TRIM(SUBSTITUTE($AS47,CHAR(160),""))="Devis 1",IFERROR(VALUE(TRIM(SUBSTITUTE(AK47,CHAR(160),""))),0),TRIM(SUBSTITUTE($AS47,CHAR(160),""))="Devis 2",IFERROR(VALUE(TRIM(SUBSTITUTE(AN47,CHAR(160),""))),0),TRIM(SUBSTITUTE($AS47,CHAR(160),""))="Devis 3",IFERROR(VALUE(TRIM(SUBSTITUTE(AQ47,CHAR(160),""))),0)),0))*(IFERROR(VALUE(TRIM(SUBSTITUTE($AA47,CHAR(160),""))),0)),2)=0,IF(AW47&lt;&gt;"",0,""),ROUND((IFERROR(_xlfn.IFS(TRIM(SUBSTITUTE($AS47,CHAR(160),""))="Devis 1",IFERROR(VALUE(TRIM(SUBSTITUTE(AK47,CHAR(160),""))),0),TRIM(SUBSTITUTE($AS47,CHAR(160),""))="Devis 2",IFERROR(VALUE(TRIM(SUBSTITUTE(AN47,CHAR(160),""))),0),TRIM(SUBSTITUTE($AS47,CHAR(160),""))="Devis 3",IFERROR(VALUE(TRIM(SUBSTITUTE(AQ47,CHAR(160),""))),0)),0))*(IFERROR(VALUE(TRIM(SUBSTITUTE($AA47,CHAR(160),""))),0)),2)))</f>
        <v/>
      </c>
      <c r="AY47" s="211" t="str">
        <f t="shared" si="37"/>
        <v/>
      </c>
      <c r="AZ47" s="91"/>
      <c r="BA47" s="92" t="str" cm="1">
        <f t="array" ref="BA47">IF(OR(AY47="",AV47="",AW47="",AU47=""),"",
    _xlfn.IFS(
        (IFERROR(VALUE(TRIM(SUBSTITUTE(AY47,CHAR(160),""))),0)) &gt; (IFERROR(VALUE(TRIM(SUBSTITUTE(AV47,CHAR(160),""))),0)),
        "KO : Le montant retenu TTC est supérieur au montant raisonnable TTC. Merci de revoir la ligne de dépense ou plafonner son montant.",
        (IFERROR(VALUE(TRIM(SUBSTITUTE(AW47,CHAR(160),""))),0)) &gt; (IFERROR(VALUE(TRIM(SUBSTITUTE(AU47,CHAR(160),""))),0)),
        "Attention : Le montant retenu HT est supérieur au montant HT raisonnable. Merci de revoir la ligne de dépense, plafonner son montant, ou justifier la reventillation HT / TVA.",
        (IFERROR(VALUE(TRIM(SUBSTITUTE(AY47,CHAR(160),""))),0))=0,
        "",
        (IFERROR(VALUE(TRIM(SUBSTITUTE(AV47,CHAR(160),""))),0))=(IFERROR(VALUE(TRIM(SUBSTITUTE(AY47,CHAR(160),""))),0)),
        "OK",
        (IFERROR(VALUE(TRIM(SUBSTITUTE(AV47,CHAR(160),""))),0))&gt;(IFERROR(VALUE(TRIM(SUBSTITUTE(AY47,CHAR(160),""))),0)),
        " OK : Montant instruit inférieur au montant raisonnable.",
        TRUE,
        ""
    )
)</f>
        <v/>
      </c>
      <c r="BB47" s="92" t="str" cm="1">
        <f t="array" ref="BB47">IF(OR(AY47="",X47="",AW47="",V47="",AX47="",W47=""),"",_xlfn.IFS((IFERROR(VALUE(TRIM(SUBSTITUTE(AY47,CHAR(160),""))),0))&gt;(IFERROR(VALUE(TRIM(SUBSTITUTE(X47,CHAR(160),""))),0)),"KO : Le montant retenu TTC est supérieur au montant présenté TTC. Merci de revoir la ligne de dépense ou plafonner son montant.",(IFERROR(VALUE(TRIM(SUBSTITUTE(AW47,CHAR(160),""))),0))&gt;(IFERROR(VALUE(TRIM(SUBSTITUTE(V47,CHAR(160),""))),0)),"Attention : Le montant retenu HT est supérieur au montant HT présenté. Merci de revoir la ligne de dépense, plafonner son montant, ou justifier la reventillation HT / TVA.",(IFERROR(VALUE(TRIM(SUBSTITUTE(AX47,CHAR(160),""))),0))&gt;(IFERROR(VALUE(TRIM(SUBSTITUTE(W47,CHAR(160),""))),0)),"Attention : Le montant TVA retenu est supérieur au montant TVA présenté. Merci de revoir la ligne de dépense, plafonner son montant, ou justifier la reventillation HT / TVA.",(IFERROR(VALUE(TRIM(SUBSTITUTE(X47,CHAR(160),""))),0))=0,"",(IFERROR(VALUE(TRIM(SUBSTITUTE(AY47,CHAR(160),""))),0))=(IFERROR(VALUE(TRIM(SUBSTITUTE(X47,CHAR(160),""))),0)),"OK",AND((IFERROR(VALUE(TRIM(SUBSTITUTE(AY47,CHAR(160),""))),0))&lt;(IFERROR(VALUE(TRIM(SUBSTITUTE(X47,CHAR(160),""))),0)),((IFERROR(VALUE(TRIM(SUBSTITUTE(X47,CHAR(160),""))),0))-(IFERROR(VALUE(TRIM(SUBSTITUTE(AY47,CHAR(160),""))),0)))&lt;0.01),"OK",(IFERROR(VALUE(TRIM(SUBSTITUTE(AY47,CHAR(160),""))),0))&lt;(IFERROR(VALUE(TRIM(SUBSTITUTE(X47,CHAR(160),""))),0)),"Montant instruit inférieur au montant présenté.",TRUE,""))</f>
        <v/>
      </c>
      <c r="BC47" s="212" t="str">
        <f t="shared" si="42"/>
        <v/>
      </c>
      <c r="BD47" s="212" t="str">
        <f t="shared" si="43"/>
        <v/>
      </c>
      <c r="BE47" s="93" t="str">
        <f t="shared" si="44"/>
        <v/>
      </c>
    </row>
    <row r="48" spans="1:57" s="68" customFormat="1" ht="20.149999999999999" customHeight="1">
      <c r="A48" s="195">
        <v>40</v>
      </c>
      <c r="B48" s="2"/>
      <c r="C48" s="37"/>
      <c r="D48" s="2"/>
      <c r="E48" s="2"/>
      <c r="F48" s="89" t="str">
        <f>IF(B48&lt;&gt;"",IF('0-Présentation poste-typeaction'!$B$12&lt;&gt;"",'0-Présentation poste-typeaction'!$B$12,""),"")</f>
        <v/>
      </c>
      <c r="G48" s="2"/>
      <c r="H48" s="2"/>
      <c r="I48" s="12"/>
      <c r="J48" s="2"/>
      <c r="K48" s="36"/>
      <c r="L48" s="4"/>
      <c r="M48" s="3"/>
      <c r="N48" s="196" t="str">
        <f t="shared" si="29"/>
        <v/>
      </c>
      <c r="O48" s="5"/>
      <c r="P48" s="3"/>
      <c r="Q48" s="196" t="str">
        <f t="shared" si="30"/>
        <v/>
      </c>
      <c r="R48" s="6"/>
      <c r="S48" s="3"/>
      <c r="T48" s="197" t="str">
        <f t="shared" si="31"/>
        <v/>
      </c>
      <c r="U48" s="7"/>
      <c r="V48" s="213" t="str" cm="1">
        <f t="array" ref="V48">IF((_xlfn.IFS(TRIM(SUBSTITUTE(U48,CHAR(160),""))="Devis 1",IFERROR(VALUE(TRIM(SUBSTITUTE(L48,CHAR(160),""))),0),TRIM(SUBSTITUTE(U48,CHAR(160),""))="Devis 2",IFERROR(VALUE(TRIM(SUBSTITUTE(O48,CHAR(160),""))),0),TRIM(SUBSTITUTE(U48,CHAR(160),""))="Devis 3",IFERROR(VALUE(TRIM(SUBSTITUTE(R48,CHAR(160),""))),0),TRUE,0)*IFERROR(VALUE(TRIM(SUBSTITUTE(C48,CHAR(160),""))),0))=0,"",_xlfn.IFS(TRIM(SUBSTITUTE(U48,CHAR(160),""))="Devis 1",IFERROR(VALUE(TRIM(SUBSTITUTE(L48,CHAR(160),""))),0),TRIM(SUBSTITUTE(U48,CHAR(160),""))="Devis 2",IFERROR(VALUE(TRIM(SUBSTITUTE(O48,CHAR(160),""))),0),TRIM(SUBSTITUTE(U48,CHAR(160),""))="Devis 3",IFERROR(VALUE(TRIM(SUBSTITUTE(R48,CHAR(160),""))),0),TRUE,0)*IFERROR(VALUE(TRIM(SUBSTITUTE(C48,CHAR(160),""))),0))</f>
        <v/>
      </c>
      <c r="W48" s="214" t="str" cm="1">
        <f t="array" ref="W48">IF(ROUND((_xlfn.IFS(TRIM(SUBSTITUTE(U48,CHAR(160),""))="Devis 1",IFERROR(VALUE(TRIM(SUBSTITUTE(M48,CHAR(160),""))),0),TRIM(SUBSTITUTE(U48,CHAR(160),""))="Devis 2",IFERROR(VALUE(TRIM(SUBSTITUTE(P48,CHAR(160),""))),0),TRIM(SUBSTITUTE(U48,CHAR(160),""))="Devis 3",IFERROR(VALUE(TRIM(SUBSTITUTE(S48,CHAR(160),""))),0),TRUE,0)*IFERROR(VALUE(TRIM(SUBSTITUTE(C48,CHAR(160),""))),0)),2)=0,IF(V48&lt;&gt;"",0,""),ROUND((_xlfn.IFS(TRIM(SUBSTITUTE(U48,CHAR(160),""))="Devis 1",IFERROR(VALUE(TRIM(SUBSTITUTE(M48,CHAR(160),""))),0),TRIM(SUBSTITUTE(U48,CHAR(160),""))="Devis 2",IFERROR(VALUE(TRIM(SUBSTITUTE(P48,CHAR(160),""))),0),TRIM(SUBSTITUTE(U48,CHAR(160),""))="Devis 3",IFERROR(VALUE(TRIM(SUBSTITUTE(S48,CHAR(160),""))),0),TRUE,0)*IFERROR(VALUE(TRIM(SUBSTITUTE(C48,CHAR(160),""))),0)),2))</f>
        <v/>
      </c>
      <c r="X48" s="200" t="str">
        <f t="shared" si="38"/>
        <v/>
      </c>
      <c r="Y48" s="34"/>
      <c r="Z48" s="88" t="str">
        <f t="shared" si="46"/>
        <v/>
      </c>
      <c r="AA48" s="201" t="str">
        <f t="shared" si="46"/>
        <v/>
      </c>
      <c r="AB48" s="89" t="str">
        <f t="shared" si="46"/>
        <v/>
      </c>
      <c r="AC48" s="89" t="str">
        <f t="shared" si="45"/>
        <v/>
      </c>
      <c r="AD48" s="89" t="str">
        <f t="shared" si="45"/>
        <v/>
      </c>
      <c r="AE48" s="89" t="str">
        <f t="shared" si="45"/>
        <v/>
      </c>
      <c r="AF48" s="89" t="str">
        <f t="shared" si="45"/>
        <v/>
      </c>
      <c r="AG48" s="202" t="str">
        <f t="shared" si="45"/>
        <v/>
      </c>
      <c r="AH48" s="89" t="str">
        <f t="shared" si="45"/>
        <v/>
      </c>
      <c r="AI48" s="203" t="str">
        <f t="shared" si="45"/>
        <v/>
      </c>
      <c r="AJ48" s="204" t="str">
        <f t="shared" si="45"/>
        <v/>
      </c>
      <c r="AK48" s="90" t="str">
        <f t="shared" si="45"/>
        <v/>
      </c>
      <c r="AL48" s="196" t="str">
        <f t="shared" si="32"/>
        <v/>
      </c>
      <c r="AM48" s="205" t="str">
        <f t="shared" si="40"/>
        <v/>
      </c>
      <c r="AN48" s="90" t="str">
        <f t="shared" si="40"/>
        <v/>
      </c>
      <c r="AO48" s="196" t="str">
        <f t="shared" si="33"/>
        <v/>
      </c>
      <c r="AP48" s="206" t="str">
        <f t="shared" si="41"/>
        <v/>
      </c>
      <c r="AQ48" s="90" t="str">
        <f t="shared" si="41"/>
        <v/>
      </c>
      <c r="AR48" s="207" t="str">
        <f t="shared" si="34"/>
        <v/>
      </c>
      <c r="AS48" s="208" t="str">
        <f t="shared" si="3"/>
        <v/>
      </c>
      <c r="AT48" s="91"/>
      <c r="AU48" s="93" t="str">
        <f t="shared" si="35"/>
        <v/>
      </c>
      <c r="AV48" s="209" t="str">
        <f t="shared" si="36"/>
        <v/>
      </c>
      <c r="AW48" s="211" t="str" cm="1">
        <f t="array" ref="AW48">IF($AA48="","",IF((IFERROR(_xlfn.IFS($AS48="Devis 1",(IFERROR(VALUE(TRIM(SUBSTITUTE(AJ48,CHAR(160),""))),0)),$AS48="Devis 2",(IFERROR(VALUE(TRIM(SUBSTITUTE(AM48,CHAR(160),""))),0)),$AS48="Devis 3",(IFERROR(VALUE(TRIM(SUBSTITUTE(AP48,CHAR(160),""))),0))),0))*(IFERROR(VALUE(TRIM(SUBSTITUTE($AA48,CHAR(160),""))),0))=0,"",(IFERROR(_xlfn.IFS($AS48="Devis 1",(IFERROR(VALUE(TRIM(SUBSTITUTE(AJ48,CHAR(160),""))),0)),$AS48="Devis 2",(IFERROR(VALUE(TRIM(SUBSTITUTE(AM48,CHAR(160),""))),0)),$AS48="Devis 3",(IFERROR(VALUE(TRIM(SUBSTITUTE(AP48,CHAR(160),""))),0))),0))*(IFERROR(VALUE(TRIM(SUBSTITUTE($AA48,CHAR(160),""))),0))))</f>
        <v/>
      </c>
      <c r="AX48" s="211" t="str" cm="1">
        <f t="array" ref="AX48">IF($AA48="","",IF(ROUND((IFERROR(_xlfn.IFS(TRIM(SUBSTITUTE($AS48,CHAR(160),""))="Devis 1",IFERROR(VALUE(TRIM(SUBSTITUTE(AK48,CHAR(160),""))),0),TRIM(SUBSTITUTE($AS48,CHAR(160),""))="Devis 2",IFERROR(VALUE(TRIM(SUBSTITUTE(AN48,CHAR(160),""))),0),TRIM(SUBSTITUTE($AS48,CHAR(160),""))="Devis 3",IFERROR(VALUE(TRIM(SUBSTITUTE(AQ48,CHAR(160),""))),0)),0))*(IFERROR(VALUE(TRIM(SUBSTITUTE($AA48,CHAR(160),""))),0)),2)=0,IF(AW48&lt;&gt;"",0,""),ROUND((IFERROR(_xlfn.IFS(TRIM(SUBSTITUTE($AS48,CHAR(160),""))="Devis 1",IFERROR(VALUE(TRIM(SUBSTITUTE(AK48,CHAR(160),""))),0),TRIM(SUBSTITUTE($AS48,CHAR(160),""))="Devis 2",IFERROR(VALUE(TRIM(SUBSTITUTE(AN48,CHAR(160),""))),0),TRIM(SUBSTITUTE($AS48,CHAR(160),""))="Devis 3",IFERROR(VALUE(TRIM(SUBSTITUTE(AQ48,CHAR(160),""))),0)),0))*(IFERROR(VALUE(TRIM(SUBSTITUTE($AA48,CHAR(160),""))),0)),2)))</f>
        <v/>
      </c>
      <c r="AY48" s="211" t="str">
        <f t="shared" si="37"/>
        <v/>
      </c>
      <c r="AZ48" s="91"/>
      <c r="BA48" s="92" t="str" cm="1">
        <f t="array" ref="BA48">IF(OR(AY48="",AV48="",AW48="",AU48=""),"",
    _xlfn.IFS(
        (IFERROR(VALUE(TRIM(SUBSTITUTE(AY48,CHAR(160),""))),0)) &gt; (IFERROR(VALUE(TRIM(SUBSTITUTE(AV48,CHAR(160),""))),0)),
        "KO : Le montant retenu TTC est supérieur au montant raisonnable TTC. Merci de revoir la ligne de dépense ou plafonner son montant.",
        (IFERROR(VALUE(TRIM(SUBSTITUTE(AW48,CHAR(160),""))),0)) &gt; (IFERROR(VALUE(TRIM(SUBSTITUTE(AU48,CHAR(160),""))),0)),
        "Attention : Le montant retenu HT est supérieur au montant HT raisonnable. Merci de revoir la ligne de dépense, plafonner son montant, ou justifier la reventillation HT / TVA.",
        (IFERROR(VALUE(TRIM(SUBSTITUTE(AY48,CHAR(160),""))),0))=0,
        "",
        (IFERROR(VALUE(TRIM(SUBSTITUTE(AV48,CHAR(160),""))),0))=(IFERROR(VALUE(TRIM(SUBSTITUTE(AY48,CHAR(160),""))),0)),
        "OK",
        (IFERROR(VALUE(TRIM(SUBSTITUTE(AV48,CHAR(160),""))),0))&gt;(IFERROR(VALUE(TRIM(SUBSTITUTE(AY48,CHAR(160),""))),0)),
        " OK : Montant instruit inférieur au montant raisonnable.",
        TRUE,
        ""
    )
)</f>
        <v/>
      </c>
      <c r="BB48" s="92" t="str" cm="1">
        <f t="array" ref="BB48">IF(OR(AY48="",X48="",AW48="",V48="",AX48="",W48=""),"",_xlfn.IFS((IFERROR(VALUE(TRIM(SUBSTITUTE(AY48,CHAR(160),""))),0))&gt;(IFERROR(VALUE(TRIM(SUBSTITUTE(X48,CHAR(160),""))),0)),"KO : Le montant retenu TTC est supérieur au montant présenté TTC. Merci de revoir la ligne de dépense ou plafonner son montant.",(IFERROR(VALUE(TRIM(SUBSTITUTE(AW48,CHAR(160),""))),0))&gt;(IFERROR(VALUE(TRIM(SUBSTITUTE(V48,CHAR(160),""))),0)),"Attention : Le montant retenu HT est supérieur au montant HT présenté. Merci de revoir la ligne de dépense, plafonner son montant, ou justifier la reventillation HT / TVA.",(IFERROR(VALUE(TRIM(SUBSTITUTE(AX48,CHAR(160),""))),0))&gt;(IFERROR(VALUE(TRIM(SUBSTITUTE(W48,CHAR(160),""))),0)),"Attention : Le montant TVA retenu est supérieur au montant TVA présenté. Merci de revoir la ligne de dépense, plafonner son montant, ou justifier la reventillation HT / TVA.",(IFERROR(VALUE(TRIM(SUBSTITUTE(X48,CHAR(160),""))),0))=0,"",(IFERROR(VALUE(TRIM(SUBSTITUTE(AY48,CHAR(160),""))),0))=(IFERROR(VALUE(TRIM(SUBSTITUTE(X48,CHAR(160),""))),0)),"OK",AND((IFERROR(VALUE(TRIM(SUBSTITUTE(AY48,CHAR(160),""))),0))&lt;(IFERROR(VALUE(TRIM(SUBSTITUTE(X48,CHAR(160),""))),0)),((IFERROR(VALUE(TRIM(SUBSTITUTE(X48,CHAR(160),""))),0))-(IFERROR(VALUE(TRIM(SUBSTITUTE(AY48,CHAR(160),""))),0)))&lt;0.01),"OK",(IFERROR(VALUE(TRIM(SUBSTITUTE(AY48,CHAR(160),""))),0))&lt;(IFERROR(VALUE(TRIM(SUBSTITUTE(X48,CHAR(160),""))),0)),"Montant instruit inférieur au montant présenté.",TRUE,""))</f>
        <v/>
      </c>
      <c r="BC48" s="212" t="str">
        <f t="shared" si="42"/>
        <v/>
      </c>
      <c r="BD48" s="212" t="str">
        <f t="shared" si="43"/>
        <v/>
      </c>
      <c r="BE48" s="93" t="str">
        <f t="shared" si="44"/>
        <v/>
      </c>
    </row>
    <row r="49" spans="1:57" s="68" customFormat="1" ht="20.149999999999999" customHeight="1">
      <c r="A49" s="195">
        <v>41</v>
      </c>
      <c r="B49" s="2"/>
      <c r="C49" s="37"/>
      <c r="D49" s="2"/>
      <c r="E49" s="2"/>
      <c r="F49" s="89" t="str">
        <f>IF(B49&lt;&gt;"",IF('0-Présentation poste-typeaction'!$B$12&lt;&gt;"",'0-Présentation poste-typeaction'!$B$12,""),"")</f>
        <v/>
      </c>
      <c r="G49" s="2"/>
      <c r="H49" s="2"/>
      <c r="I49" s="12"/>
      <c r="J49" s="2"/>
      <c r="K49" s="36"/>
      <c r="L49" s="4"/>
      <c r="M49" s="3"/>
      <c r="N49" s="196" t="str">
        <f t="shared" si="29"/>
        <v/>
      </c>
      <c r="O49" s="5"/>
      <c r="P49" s="3"/>
      <c r="Q49" s="196" t="str">
        <f t="shared" si="30"/>
        <v/>
      </c>
      <c r="R49" s="6"/>
      <c r="S49" s="3"/>
      <c r="T49" s="197" t="str">
        <f t="shared" si="31"/>
        <v/>
      </c>
      <c r="U49" s="7"/>
      <c r="V49" s="213" t="str" cm="1">
        <f t="array" ref="V49">IF((_xlfn.IFS(TRIM(SUBSTITUTE(U49,CHAR(160),""))="Devis 1",IFERROR(VALUE(TRIM(SUBSTITUTE(L49,CHAR(160),""))),0),TRIM(SUBSTITUTE(U49,CHAR(160),""))="Devis 2",IFERROR(VALUE(TRIM(SUBSTITUTE(O49,CHAR(160),""))),0),TRIM(SUBSTITUTE(U49,CHAR(160),""))="Devis 3",IFERROR(VALUE(TRIM(SUBSTITUTE(R49,CHAR(160),""))),0),TRUE,0)*IFERROR(VALUE(TRIM(SUBSTITUTE(C49,CHAR(160),""))),0))=0,"",_xlfn.IFS(TRIM(SUBSTITUTE(U49,CHAR(160),""))="Devis 1",IFERROR(VALUE(TRIM(SUBSTITUTE(L49,CHAR(160),""))),0),TRIM(SUBSTITUTE(U49,CHAR(160),""))="Devis 2",IFERROR(VALUE(TRIM(SUBSTITUTE(O49,CHAR(160),""))),0),TRIM(SUBSTITUTE(U49,CHAR(160),""))="Devis 3",IFERROR(VALUE(TRIM(SUBSTITUTE(R49,CHAR(160),""))),0),TRUE,0)*IFERROR(VALUE(TRIM(SUBSTITUTE(C49,CHAR(160),""))),0))</f>
        <v/>
      </c>
      <c r="W49" s="214" t="str" cm="1">
        <f t="array" ref="W49">IF(ROUND((_xlfn.IFS(TRIM(SUBSTITUTE(U49,CHAR(160),""))="Devis 1",IFERROR(VALUE(TRIM(SUBSTITUTE(M49,CHAR(160),""))),0),TRIM(SUBSTITUTE(U49,CHAR(160),""))="Devis 2",IFERROR(VALUE(TRIM(SUBSTITUTE(P49,CHAR(160),""))),0),TRIM(SUBSTITUTE(U49,CHAR(160),""))="Devis 3",IFERROR(VALUE(TRIM(SUBSTITUTE(S49,CHAR(160),""))),0),TRUE,0)*IFERROR(VALUE(TRIM(SUBSTITUTE(C49,CHAR(160),""))),0)),2)=0,IF(V49&lt;&gt;"",0,""),ROUND((_xlfn.IFS(TRIM(SUBSTITUTE(U49,CHAR(160),""))="Devis 1",IFERROR(VALUE(TRIM(SUBSTITUTE(M49,CHAR(160),""))),0),TRIM(SUBSTITUTE(U49,CHAR(160),""))="Devis 2",IFERROR(VALUE(TRIM(SUBSTITUTE(P49,CHAR(160),""))),0),TRIM(SUBSTITUTE(U49,CHAR(160),""))="Devis 3",IFERROR(VALUE(TRIM(SUBSTITUTE(S49,CHAR(160),""))),0),TRUE,0)*IFERROR(VALUE(TRIM(SUBSTITUTE(C49,CHAR(160),""))),0)),2))</f>
        <v/>
      </c>
      <c r="X49" s="200" t="str">
        <f t="shared" si="38"/>
        <v/>
      </c>
      <c r="Y49" s="34"/>
      <c r="Z49" s="88" t="str">
        <f t="shared" si="46"/>
        <v/>
      </c>
      <c r="AA49" s="201" t="str">
        <f t="shared" si="46"/>
        <v/>
      </c>
      <c r="AB49" s="89" t="str">
        <f t="shared" si="46"/>
        <v/>
      </c>
      <c r="AC49" s="89" t="str">
        <f t="shared" si="45"/>
        <v/>
      </c>
      <c r="AD49" s="89" t="str">
        <f t="shared" si="45"/>
        <v/>
      </c>
      <c r="AE49" s="89" t="str">
        <f t="shared" si="45"/>
        <v/>
      </c>
      <c r="AF49" s="89" t="str">
        <f t="shared" si="45"/>
        <v/>
      </c>
      <c r="AG49" s="202" t="str">
        <f t="shared" si="45"/>
        <v/>
      </c>
      <c r="AH49" s="89" t="str">
        <f t="shared" si="45"/>
        <v/>
      </c>
      <c r="AI49" s="203" t="str">
        <f t="shared" si="45"/>
        <v/>
      </c>
      <c r="AJ49" s="204" t="str">
        <f t="shared" si="45"/>
        <v/>
      </c>
      <c r="AK49" s="90" t="str">
        <f t="shared" si="45"/>
        <v/>
      </c>
      <c r="AL49" s="196" t="str">
        <f t="shared" si="32"/>
        <v/>
      </c>
      <c r="AM49" s="205" t="str">
        <f t="shared" si="40"/>
        <v/>
      </c>
      <c r="AN49" s="90" t="str">
        <f t="shared" si="40"/>
        <v/>
      </c>
      <c r="AO49" s="196" t="str">
        <f t="shared" si="33"/>
        <v/>
      </c>
      <c r="AP49" s="206" t="str">
        <f t="shared" si="41"/>
        <v/>
      </c>
      <c r="AQ49" s="90" t="str">
        <f t="shared" si="41"/>
        <v/>
      </c>
      <c r="AR49" s="207" t="str">
        <f t="shared" si="34"/>
        <v/>
      </c>
      <c r="AS49" s="208" t="str">
        <f t="shared" si="3"/>
        <v/>
      </c>
      <c r="AT49" s="91"/>
      <c r="AU49" s="93" t="str">
        <f t="shared" si="35"/>
        <v/>
      </c>
      <c r="AV49" s="209" t="str">
        <f t="shared" si="36"/>
        <v/>
      </c>
      <c r="AW49" s="211" t="str" cm="1">
        <f t="array" ref="AW49">IF($AA49="","",IF((IFERROR(_xlfn.IFS($AS49="Devis 1",(IFERROR(VALUE(TRIM(SUBSTITUTE(AJ49,CHAR(160),""))),0)),$AS49="Devis 2",(IFERROR(VALUE(TRIM(SUBSTITUTE(AM49,CHAR(160),""))),0)),$AS49="Devis 3",(IFERROR(VALUE(TRIM(SUBSTITUTE(AP49,CHAR(160),""))),0))),0))*(IFERROR(VALUE(TRIM(SUBSTITUTE($AA49,CHAR(160),""))),0))=0,"",(IFERROR(_xlfn.IFS($AS49="Devis 1",(IFERROR(VALUE(TRIM(SUBSTITUTE(AJ49,CHAR(160),""))),0)),$AS49="Devis 2",(IFERROR(VALUE(TRIM(SUBSTITUTE(AM49,CHAR(160),""))),0)),$AS49="Devis 3",(IFERROR(VALUE(TRIM(SUBSTITUTE(AP49,CHAR(160),""))),0))),0))*(IFERROR(VALUE(TRIM(SUBSTITUTE($AA49,CHAR(160),""))),0))))</f>
        <v/>
      </c>
      <c r="AX49" s="211" t="str" cm="1">
        <f t="array" ref="AX49">IF($AA49="","",IF(ROUND((IFERROR(_xlfn.IFS(TRIM(SUBSTITUTE($AS49,CHAR(160),""))="Devis 1",IFERROR(VALUE(TRIM(SUBSTITUTE(AK49,CHAR(160),""))),0),TRIM(SUBSTITUTE($AS49,CHAR(160),""))="Devis 2",IFERROR(VALUE(TRIM(SUBSTITUTE(AN49,CHAR(160),""))),0),TRIM(SUBSTITUTE($AS49,CHAR(160),""))="Devis 3",IFERROR(VALUE(TRIM(SUBSTITUTE(AQ49,CHAR(160),""))),0)),0))*(IFERROR(VALUE(TRIM(SUBSTITUTE($AA49,CHAR(160),""))),0)),2)=0,IF(AW49&lt;&gt;"",0,""),ROUND((IFERROR(_xlfn.IFS(TRIM(SUBSTITUTE($AS49,CHAR(160),""))="Devis 1",IFERROR(VALUE(TRIM(SUBSTITUTE(AK49,CHAR(160),""))),0),TRIM(SUBSTITUTE($AS49,CHAR(160),""))="Devis 2",IFERROR(VALUE(TRIM(SUBSTITUTE(AN49,CHAR(160),""))),0),TRIM(SUBSTITUTE($AS49,CHAR(160),""))="Devis 3",IFERROR(VALUE(TRIM(SUBSTITUTE(AQ49,CHAR(160),""))),0)),0))*(IFERROR(VALUE(TRIM(SUBSTITUTE($AA49,CHAR(160),""))),0)),2)))</f>
        <v/>
      </c>
      <c r="AY49" s="211" t="str">
        <f t="shared" si="37"/>
        <v/>
      </c>
      <c r="AZ49" s="91"/>
      <c r="BA49" s="92" t="str" cm="1">
        <f t="array" ref="BA49">IF(OR(AY49="",AV49="",AW49="",AU49=""),"",
    _xlfn.IFS(
        (IFERROR(VALUE(TRIM(SUBSTITUTE(AY49,CHAR(160),""))),0)) &gt; (IFERROR(VALUE(TRIM(SUBSTITUTE(AV49,CHAR(160),""))),0)),
        "KO : Le montant retenu TTC est supérieur au montant raisonnable TTC. Merci de revoir la ligne de dépense ou plafonner son montant.",
        (IFERROR(VALUE(TRIM(SUBSTITUTE(AW49,CHAR(160),""))),0)) &gt; (IFERROR(VALUE(TRIM(SUBSTITUTE(AU49,CHAR(160),""))),0)),
        "Attention : Le montant retenu HT est supérieur au montant HT raisonnable. Merci de revoir la ligne de dépense, plafonner son montant, ou justifier la reventillation HT / TVA.",
        (IFERROR(VALUE(TRIM(SUBSTITUTE(AY49,CHAR(160),""))),0))=0,
        "",
        (IFERROR(VALUE(TRIM(SUBSTITUTE(AV49,CHAR(160),""))),0))=(IFERROR(VALUE(TRIM(SUBSTITUTE(AY49,CHAR(160),""))),0)),
        "OK",
        (IFERROR(VALUE(TRIM(SUBSTITUTE(AV49,CHAR(160),""))),0))&gt;(IFERROR(VALUE(TRIM(SUBSTITUTE(AY49,CHAR(160),""))),0)),
        " OK : Montant instruit inférieur au montant raisonnable.",
        TRUE,
        ""
    )
)</f>
        <v/>
      </c>
      <c r="BB49" s="92" t="str" cm="1">
        <f t="array" ref="BB49">IF(OR(AY49="",X49="",AW49="",V49="",AX49="",W49=""),"",_xlfn.IFS((IFERROR(VALUE(TRIM(SUBSTITUTE(AY49,CHAR(160),""))),0))&gt;(IFERROR(VALUE(TRIM(SUBSTITUTE(X49,CHAR(160),""))),0)),"KO : Le montant retenu TTC est supérieur au montant présenté TTC. Merci de revoir la ligne de dépense ou plafonner son montant.",(IFERROR(VALUE(TRIM(SUBSTITUTE(AW49,CHAR(160),""))),0))&gt;(IFERROR(VALUE(TRIM(SUBSTITUTE(V49,CHAR(160),""))),0)),"Attention : Le montant retenu HT est supérieur au montant HT présenté. Merci de revoir la ligne de dépense, plafonner son montant, ou justifier la reventillation HT / TVA.",(IFERROR(VALUE(TRIM(SUBSTITUTE(AX49,CHAR(160),""))),0))&gt;(IFERROR(VALUE(TRIM(SUBSTITUTE(W49,CHAR(160),""))),0)),"Attention : Le montant TVA retenu est supérieur au montant TVA présenté. Merci de revoir la ligne de dépense, plafonner son montant, ou justifier la reventillation HT / TVA.",(IFERROR(VALUE(TRIM(SUBSTITUTE(X49,CHAR(160),""))),0))=0,"",(IFERROR(VALUE(TRIM(SUBSTITUTE(AY49,CHAR(160),""))),0))=(IFERROR(VALUE(TRIM(SUBSTITUTE(X49,CHAR(160),""))),0)),"OK",AND((IFERROR(VALUE(TRIM(SUBSTITUTE(AY49,CHAR(160),""))),0))&lt;(IFERROR(VALUE(TRIM(SUBSTITUTE(X49,CHAR(160),""))),0)),((IFERROR(VALUE(TRIM(SUBSTITUTE(X49,CHAR(160),""))),0))-(IFERROR(VALUE(TRIM(SUBSTITUTE(AY49,CHAR(160),""))),0)))&lt;0.01),"OK",(IFERROR(VALUE(TRIM(SUBSTITUTE(AY49,CHAR(160),""))),0))&lt;(IFERROR(VALUE(TRIM(SUBSTITUTE(X49,CHAR(160),""))),0)),"Montant instruit inférieur au montant présenté.",TRUE,""))</f>
        <v/>
      </c>
      <c r="BC49" s="212" t="str">
        <f t="shared" si="42"/>
        <v/>
      </c>
      <c r="BD49" s="212" t="str">
        <f t="shared" si="43"/>
        <v/>
      </c>
      <c r="BE49" s="93" t="str">
        <f t="shared" si="44"/>
        <v/>
      </c>
    </row>
    <row r="50" spans="1:57" s="68" customFormat="1" ht="20.149999999999999" customHeight="1">
      <c r="A50" s="195">
        <v>42</v>
      </c>
      <c r="B50" s="2"/>
      <c r="C50" s="37"/>
      <c r="D50" s="2"/>
      <c r="E50" s="2"/>
      <c r="F50" s="89" t="str">
        <f>IF(B50&lt;&gt;"",IF('0-Présentation poste-typeaction'!$B$12&lt;&gt;"",'0-Présentation poste-typeaction'!$B$12,""),"")</f>
        <v/>
      </c>
      <c r="G50" s="2"/>
      <c r="H50" s="2"/>
      <c r="I50" s="12"/>
      <c r="J50" s="2"/>
      <c r="K50" s="36"/>
      <c r="L50" s="4"/>
      <c r="M50" s="3"/>
      <c r="N50" s="196" t="str">
        <f t="shared" si="29"/>
        <v/>
      </c>
      <c r="O50" s="5"/>
      <c r="P50" s="3"/>
      <c r="Q50" s="196" t="str">
        <f t="shared" si="30"/>
        <v/>
      </c>
      <c r="R50" s="6"/>
      <c r="S50" s="3"/>
      <c r="T50" s="197" t="str">
        <f t="shared" si="31"/>
        <v/>
      </c>
      <c r="U50" s="7"/>
      <c r="V50" s="213" t="str" cm="1">
        <f t="array" ref="V50">IF((_xlfn.IFS(TRIM(SUBSTITUTE(U50,CHAR(160),""))="Devis 1",IFERROR(VALUE(TRIM(SUBSTITUTE(L50,CHAR(160),""))),0),TRIM(SUBSTITUTE(U50,CHAR(160),""))="Devis 2",IFERROR(VALUE(TRIM(SUBSTITUTE(O50,CHAR(160),""))),0),TRIM(SUBSTITUTE(U50,CHAR(160),""))="Devis 3",IFERROR(VALUE(TRIM(SUBSTITUTE(R50,CHAR(160),""))),0),TRUE,0)*IFERROR(VALUE(TRIM(SUBSTITUTE(C50,CHAR(160),""))),0))=0,"",_xlfn.IFS(TRIM(SUBSTITUTE(U50,CHAR(160),""))="Devis 1",IFERROR(VALUE(TRIM(SUBSTITUTE(L50,CHAR(160),""))),0),TRIM(SUBSTITUTE(U50,CHAR(160),""))="Devis 2",IFERROR(VALUE(TRIM(SUBSTITUTE(O50,CHAR(160),""))),0),TRIM(SUBSTITUTE(U50,CHAR(160),""))="Devis 3",IFERROR(VALUE(TRIM(SUBSTITUTE(R50,CHAR(160),""))),0),TRUE,0)*IFERROR(VALUE(TRIM(SUBSTITUTE(C50,CHAR(160),""))),0))</f>
        <v/>
      </c>
      <c r="W50" s="214" t="str" cm="1">
        <f t="array" ref="W50">IF(ROUND((_xlfn.IFS(TRIM(SUBSTITUTE(U50,CHAR(160),""))="Devis 1",IFERROR(VALUE(TRIM(SUBSTITUTE(M50,CHAR(160),""))),0),TRIM(SUBSTITUTE(U50,CHAR(160),""))="Devis 2",IFERROR(VALUE(TRIM(SUBSTITUTE(P50,CHAR(160),""))),0),TRIM(SUBSTITUTE(U50,CHAR(160),""))="Devis 3",IFERROR(VALUE(TRIM(SUBSTITUTE(S50,CHAR(160),""))),0),TRUE,0)*IFERROR(VALUE(TRIM(SUBSTITUTE(C50,CHAR(160),""))),0)),2)=0,IF(V50&lt;&gt;"",0,""),ROUND((_xlfn.IFS(TRIM(SUBSTITUTE(U50,CHAR(160),""))="Devis 1",IFERROR(VALUE(TRIM(SUBSTITUTE(M50,CHAR(160),""))),0),TRIM(SUBSTITUTE(U50,CHAR(160),""))="Devis 2",IFERROR(VALUE(TRIM(SUBSTITUTE(P50,CHAR(160),""))),0),TRIM(SUBSTITUTE(U50,CHAR(160),""))="Devis 3",IFERROR(VALUE(TRIM(SUBSTITUTE(S50,CHAR(160),""))),0),TRUE,0)*IFERROR(VALUE(TRIM(SUBSTITUTE(C50,CHAR(160),""))),0)),2))</f>
        <v/>
      </c>
      <c r="X50" s="200" t="str">
        <f t="shared" si="38"/>
        <v/>
      </c>
      <c r="Y50" s="34"/>
      <c r="Z50" s="88" t="str">
        <f t="shared" si="46"/>
        <v/>
      </c>
      <c r="AA50" s="201" t="str">
        <f t="shared" si="46"/>
        <v/>
      </c>
      <c r="AB50" s="89" t="str">
        <f t="shared" si="46"/>
        <v/>
      </c>
      <c r="AC50" s="89" t="str">
        <f t="shared" si="45"/>
        <v/>
      </c>
      <c r="AD50" s="89" t="str">
        <f t="shared" si="45"/>
        <v/>
      </c>
      <c r="AE50" s="89" t="str">
        <f t="shared" si="45"/>
        <v/>
      </c>
      <c r="AF50" s="89" t="str">
        <f t="shared" si="45"/>
        <v/>
      </c>
      <c r="AG50" s="202" t="str">
        <f t="shared" si="45"/>
        <v/>
      </c>
      <c r="AH50" s="89" t="str">
        <f t="shared" si="45"/>
        <v/>
      </c>
      <c r="AI50" s="203" t="str">
        <f t="shared" si="45"/>
        <v/>
      </c>
      <c r="AJ50" s="204" t="str">
        <f t="shared" si="45"/>
        <v/>
      </c>
      <c r="AK50" s="90" t="str">
        <f t="shared" si="45"/>
        <v/>
      </c>
      <c r="AL50" s="196" t="str">
        <f t="shared" si="32"/>
        <v/>
      </c>
      <c r="AM50" s="205" t="str">
        <f t="shared" si="40"/>
        <v/>
      </c>
      <c r="AN50" s="90" t="str">
        <f t="shared" si="40"/>
        <v/>
      </c>
      <c r="AO50" s="196" t="str">
        <f t="shared" si="33"/>
        <v/>
      </c>
      <c r="AP50" s="206" t="str">
        <f t="shared" si="41"/>
        <v/>
      </c>
      <c r="AQ50" s="90" t="str">
        <f t="shared" si="41"/>
        <v/>
      </c>
      <c r="AR50" s="207" t="str">
        <f t="shared" si="34"/>
        <v/>
      </c>
      <c r="AS50" s="208" t="str">
        <f t="shared" si="3"/>
        <v/>
      </c>
      <c r="AT50" s="91"/>
      <c r="AU50" s="93" t="str">
        <f t="shared" si="35"/>
        <v/>
      </c>
      <c r="AV50" s="209" t="str">
        <f t="shared" si="36"/>
        <v/>
      </c>
      <c r="AW50" s="211" t="str" cm="1">
        <f t="array" ref="AW50">IF($AA50="","",IF((IFERROR(_xlfn.IFS($AS50="Devis 1",(IFERROR(VALUE(TRIM(SUBSTITUTE(AJ50,CHAR(160),""))),0)),$AS50="Devis 2",(IFERROR(VALUE(TRIM(SUBSTITUTE(AM50,CHAR(160),""))),0)),$AS50="Devis 3",(IFERROR(VALUE(TRIM(SUBSTITUTE(AP50,CHAR(160),""))),0))),0))*(IFERROR(VALUE(TRIM(SUBSTITUTE($AA50,CHAR(160),""))),0))=0,"",(IFERROR(_xlfn.IFS($AS50="Devis 1",(IFERROR(VALUE(TRIM(SUBSTITUTE(AJ50,CHAR(160),""))),0)),$AS50="Devis 2",(IFERROR(VALUE(TRIM(SUBSTITUTE(AM50,CHAR(160),""))),0)),$AS50="Devis 3",(IFERROR(VALUE(TRIM(SUBSTITUTE(AP50,CHAR(160),""))),0))),0))*(IFERROR(VALUE(TRIM(SUBSTITUTE($AA50,CHAR(160),""))),0))))</f>
        <v/>
      </c>
      <c r="AX50" s="211" t="str" cm="1">
        <f t="array" ref="AX50">IF($AA50="","",IF(ROUND((IFERROR(_xlfn.IFS(TRIM(SUBSTITUTE($AS50,CHAR(160),""))="Devis 1",IFERROR(VALUE(TRIM(SUBSTITUTE(AK50,CHAR(160),""))),0),TRIM(SUBSTITUTE($AS50,CHAR(160),""))="Devis 2",IFERROR(VALUE(TRIM(SUBSTITUTE(AN50,CHAR(160),""))),0),TRIM(SUBSTITUTE($AS50,CHAR(160),""))="Devis 3",IFERROR(VALUE(TRIM(SUBSTITUTE(AQ50,CHAR(160),""))),0)),0))*(IFERROR(VALUE(TRIM(SUBSTITUTE($AA50,CHAR(160),""))),0)),2)=0,IF(AW50&lt;&gt;"",0,""),ROUND((IFERROR(_xlfn.IFS(TRIM(SUBSTITUTE($AS50,CHAR(160),""))="Devis 1",IFERROR(VALUE(TRIM(SUBSTITUTE(AK50,CHAR(160),""))),0),TRIM(SUBSTITUTE($AS50,CHAR(160),""))="Devis 2",IFERROR(VALUE(TRIM(SUBSTITUTE(AN50,CHAR(160),""))),0),TRIM(SUBSTITUTE($AS50,CHAR(160),""))="Devis 3",IFERROR(VALUE(TRIM(SUBSTITUTE(AQ50,CHAR(160),""))),0)),0))*(IFERROR(VALUE(TRIM(SUBSTITUTE($AA50,CHAR(160),""))),0)),2)))</f>
        <v/>
      </c>
      <c r="AY50" s="211" t="str">
        <f t="shared" si="37"/>
        <v/>
      </c>
      <c r="AZ50" s="91"/>
      <c r="BA50" s="92" t="str" cm="1">
        <f t="array" ref="BA50">IF(OR(AY50="",AV50="",AW50="",AU50=""),"",
    _xlfn.IFS(
        (IFERROR(VALUE(TRIM(SUBSTITUTE(AY50,CHAR(160),""))),0)) &gt; (IFERROR(VALUE(TRIM(SUBSTITUTE(AV50,CHAR(160),""))),0)),
        "KO : Le montant retenu TTC est supérieur au montant raisonnable TTC. Merci de revoir la ligne de dépense ou plafonner son montant.",
        (IFERROR(VALUE(TRIM(SUBSTITUTE(AW50,CHAR(160),""))),0)) &gt; (IFERROR(VALUE(TRIM(SUBSTITUTE(AU50,CHAR(160),""))),0)),
        "Attention : Le montant retenu HT est supérieur au montant HT raisonnable. Merci de revoir la ligne de dépense, plafonner son montant, ou justifier la reventillation HT / TVA.",
        (IFERROR(VALUE(TRIM(SUBSTITUTE(AY50,CHAR(160),""))),0))=0,
        "",
        (IFERROR(VALUE(TRIM(SUBSTITUTE(AV50,CHAR(160),""))),0))=(IFERROR(VALUE(TRIM(SUBSTITUTE(AY50,CHAR(160),""))),0)),
        "OK",
        (IFERROR(VALUE(TRIM(SUBSTITUTE(AV50,CHAR(160),""))),0))&gt;(IFERROR(VALUE(TRIM(SUBSTITUTE(AY50,CHAR(160),""))),0)),
        " OK : Montant instruit inférieur au montant raisonnable.",
        TRUE,
        ""
    )
)</f>
        <v/>
      </c>
      <c r="BB50" s="92" t="str" cm="1">
        <f t="array" ref="BB50">IF(OR(AY50="",X50="",AW50="",V50="",AX50="",W50=""),"",_xlfn.IFS((IFERROR(VALUE(TRIM(SUBSTITUTE(AY50,CHAR(160),""))),0))&gt;(IFERROR(VALUE(TRIM(SUBSTITUTE(X50,CHAR(160),""))),0)),"KO : Le montant retenu TTC est supérieur au montant présenté TTC. Merci de revoir la ligne de dépense ou plafonner son montant.",(IFERROR(VALUE(TRIM(SUBSTITUTE(AW50,CHAR(160),""))),0))&gt;(IFERROR(VALUE(TRIM(SUBSTITUTE(V50,CHAR(160),""))),0)),"Attention : Le montant retenu HT est supérieur au montant HT présenté. Merci de revoir la ligne de dépense, plafonner son montant, ou justifier la reventillation HT / TVA.",(IFERROR(VALUE(TRIM(SUBSTITUTE(AX50,CHAR(160),""))),0))&gt;(IFERROR(VALUE(TRIM(SUBSTITUTE(W50,CHAR(160),""))),0)),"Attention : Le montant TVA retenu est supérieur au montant TVA présenté. Merci de revoir la ligne de dépense, plafonner son montant, ou justifier la reventillation HT / TVA.",(IFERROR(VALUE(TRIM(SUBSTITUTE(X50,CHAR(160),""))),0))=0,"",(IFERROR(VALUE(TRIM(SUBSTITUTE(AY50,CHAR(160),""))),0))=(IFERROR(VALUE(TRIM(SUBSTITUTE(X50,CHAR(160),""))),0)),"OK",AND((IFERROR(VALUE(TRIM(SUBSTITUTE(AY50,CHAR(160),""))),0))&lt;(IFERROR(VALUE(TRIM(SUBSTITUTE(X50,CHAR(160),""))),0)),((IFERROR(VALUE(TRIM(SUBSTITUTE(X50,CHAR(160),""))),0))-(IFERROR(VALUE(TRIM(SUBSTITUTE(AY50,CHAR(160),""))),0)))&lt;0.01),"OK",(IFERROR(VALUE(TRIM(SUBSTITUTE(AY50,CHAR(160),""))),0))&lt;(IFERROR(VALUE(TRIM(SUBSTITUTE(X50,CHAR(160),""))),0)),"Montant instruit inférieur au montant présenté.",TRUE,""))</f>
        <v/>
      </c>
      <c r="BC50" s="212" t="str">
        <f t="shared" si="42"/>
        <v/>
      </c>
      <c r="BD50" s="212" t="str">
        <f t="shared" si="43"/>
        <v/>
      </c>
      <c r="BE50" s="93" t="str">
        <f t="shared" si="44"/>
        <v/>
      </c>
    </row>
    <row r="51" spans="1:57" s="68" customFormat="1" ht="20.149999999999999" customHeight="1">
      <c r="A51" s="195">
        <v>43</v>
      </c>
      <c r="B51" s="2"/>
      <c r="C51" s="37"/>
      <c r="D51" s="2"/>
      <c r="E51" s="2"/>
      <c r="F51" s="89" t="str">
        <f>IF(B51&lt;&gt;"",IF('0-Présentation poste-typeaction'!$B$12&lt;&gt;"",'0-Présentation poste-typeaction'!$B$12,""),"")</f>
        <v/>
      </c>
      <c r="G51" s="2"/>
      <c r="H51" s="2"/>
      <c r="I51" s="12"/>
      <c r="J51" s="2"/>
      <c r="K51" s="36"/>
      <c r="L51" s="4"/>
      <c r="M51" s="3"/>
      <c r="N51" s="196" t="str">
        <f t="shared" si="29"/>
        <v/>
      </c>
      <c r="O51" s="5"/>
      <c r="P51" s="3"/>
      <c r="Q51" s="196" t="str">
        <f t="shared" si="30"/>
        <v/>
      </c>
      <c r="R51" s="6"/>
      <c r="S51" s="3"/>
      <c r="T51" s="197" t="str">
        <f t="shared" si="31"/>
        <v/>
      </c>
      <c r="U51" s="7"/>
      <c r="V51" s="213" t="str" cm="1">
        <f t="array" ref="V51">IF((_xlfn.IFS(TRIM(SUBSTITUTE(U51,CHAR(160),""))="Devis 1",IFERROR(VALUE(TRIM(SUBSTITUTE(L51,CHAR(160),""))),0),TRIM(SUBSTITUTE(U51,CHAR(160),""))="Devis 2",IFERROR(VALUE(TRIM(SUBSTITUTE(O51,CHAR(160),""))),0),TRIM(SUBSTITUTE(U51,CHAR(160),""))="Devis 3",IFERROR(VALUE(TRIM(SUBSTITUTE(R51,CHAR(160),""))),0),TRUE,0)*IFERROR(VALUE(TRIM(SUBSTITUTE(C51,CHAR(160),""))),0))=0,"",_xlfn.IFS(TRIM(SUBSTITUTE(U51,CHAR(160),""))="Devis 1",IFERROR(VALUE(TRIM(SUBSTITUTE(L51,CHAR(160),""))),0),TRIM(SUBSTITUTE(U51,CHAR(160),""))="Devis 2",IFERROR(VALUE(TRIM(SUBSTITUTE(O51,CHAR(160),""))),0),TRIM(SUBSTITUTE(U51,CHAR(160),""))="Devis 3",IFERROR(VALUE(TRIM(SUBSTITUTE(R51,CHAR(160),""))),0),TRUE,0)*IFERROR(VALUE(TRIM(SUBSTITUTE(C51,CHAR(160),""))),0))</f>
        <v/>
      </c>
      <c r="W51" s="214" t="str" cm="1">
        <f t="array" ref="W51">IF(ROUND((_xlfn.IFS(TRIM(SUBSTITUTE(U51,CHAR(160),""))="Devis 1",IFERROR(VALUE(TRIM(SUBSTITUTE(M51,CHAR(160),""))),0),TRIM(SUBSTITUTE(U51,CHAR(160),""))="Devis 2",IFERROR(VALUE(TRIM(SUBSTITUTE(P51,CHAR(160),""))),0),TRIM(SUBSTITUTE(U51,CHAR(160),""))="Devis 3",IFERROR(VALUE(TRIM(SUBSTITUTE(S51,CHAR(160),""))),0),TRUE,0)*IFERROR(VALUE(TRIM(SUBSTITUTE(C51,CHAR(160),""))),0)),2)=0,IF(V51&lt;&gt;"",0,""),ROUND((_xlfn.IFS(TRIM(SUBSTITUTE(U51,CHAR(160),""))="Devis 1",IFERROR(VALUE(TRIM(SUBSTITUTE(M51,CHAR(160),""))),0),TRIM(SUBSTITUTE(U51,CHAR(160),""))="Devis 2",IFERROR(VALUE(TRIM(SUBSTITUTE(P51,CHAR(160),""))),0),TRIM(SUBSTITUTE(U51,CHAR(160),""))="Devis 3",IFERROR(VALUE(TRIM(SUBSTITUTE(S51,CHAR(160),""))),0),TRUE,0)*IFERROR(VALUE(TRIM(SUBSTITUTE(C51,CHAR(160),""))),0)),2))</f>
        <v/>
      </c>
      <c r="X51" s="200" t="str">
        <f t="shared" si="38"/>
        <v/>
      </c>
      <c r="Y51" s="34"/>
      <c r="Z51" s="88" t="str">
        <f t="shared" si="46"/>
        <v/>
      </c>
      <c r="AA51" s="201" t="str">
        <f t="shared" si="46"/>
        <v/>
      </c>
      <c r="AB51" s="89" t="str">
        <f t="shared" si="46"/>
        <v/>
      </c>
      <c r="AC51" s="89" t="str">
        <f t="shared" si="45"/>
        <v/>
      </c>
      <c r="AD51" s="89" t="str">
        <f t="shared" si="45"/>
        <v/>
      </c>
      <c r="AE51" s="89" t="str">
        <f t="shared" si="45"/>
        <v/>
      </c>
      <c r="AF51" s="89" t="str">
        <f t="shared" si="45"/>
        <v/>
      </c>
      <c r="AG51" s="202" t="str">
        <f t="shared" si="45"/>
        <v/>
      </c>
      <c r="AH51" s="89" t="str">
        <f t="shared" si="45"/>
        <v/>
      </c>
      <c r="AI51" s="203" t="str">
        <f t="shared" si="45"/>
        <v/>
      </c>
      <c r="AJ51" s="204" t="str">
        <f t="shared" si="45"/>
        <v/>
      </c>
      <c r="AK51" s="90" t="str">
        <f t="shared" si="45"/>
        <v/>
      </c>
      <c r="AL51" s="196" t="str">
        <f t="shared" si="32"/>
        <v/>
      </c>
      <c r="AM51" s="205" t="str">
        <f t="shared" si="40"/>
        <v/>
      </c>
      <c r="AN51" s="90" t="str">
        <f t="shared" si="40"/>
        <v/>
      </c>
      <c r="AO51" s="196" t="str">
        <f t="shared" si="33"/>
        <v/>
      </c>
      <c r="AP51" s="206" t="str">
        <f t="shared" si="41"/>
        <v/>
      </c>
      <c r="AQ51" s="90" t="str">
        <f t="shared" si="41"/>
        <v/>
      </c>
      <c r="AR51" s="207" t="str">
        <f t="shared" si="34"/>
        <v/>
      </c>
      <c r="AS51" s="208" t="str">
        <f t="shared" si="3"/>
        <v/>
      </c>
      <c r="AT51" s="91"/>
      <c r="AU51" s="93" t="str">
        <f t="shared" si="35"/>
        <v/>
      </c>
      <c r="AV51" s="209" t="str">
        <f t="shared" si="36"/>
        <v/>
      </c>
      <c r="AW51" s="211" t="str" cm="1">
        <f t="array" ref="AW51">IF($AA51="","",IF((IFERROR(_xlfn.IFS($AS51="Devis 1",(IFERROR(VALUE(TRIM(SUBSTITUTE(AJ51,CHAR(160),""))),0)),$AS51="Devis 2",(IFERROR(VALUE(TRIM(SUBSTITUTE(AM51,CHAR(160),""))),0)),$AS51="Devis 3",(IFERROR(VALUE(TRIM(SUBSTITUTE(AP51,CHAR(160),""))),0))),0))*(IFERROR(VALUE(TRIM(SUBSTITUTE($AA51,CHAR(160),""))),0))=0,"",(IFERROR(_xlfn.IFS($AS51="Devis 1",(IFERROR(VALUE(TRIM(SUBSTITUTE(AJ51,CHAR(160),""))),0)),$AS51="Devis 2",(IFERROR(VALUE(TRIM(SUBSTITUTE(AM51,CHAR(160),""))),0)),$AS51="Devis 3",(IFERROR(VALUE(TRIM(SUBSTITUTE(AP51,CHAR(160),""))),0))),0))*(IFERROR(VALUE(TRIM(SUBSTITUTE($AA51,CHAR(160),""))),0))))</f>
        <v/>
      </c>
      <c r="AX51" s="211" t="str" cm="1">
        <f t="array" ref="AX51">IF($AA51="","",IF(ROUND((IFERROR(_xlfn.IFS(TRIM(SUBSTITUTE($AS51,CHAR(160),""))="Devis 1",IFERROR(VALUE(TRIM(SUBSTITUTE(AK51,CHAR(160),""))),0),TRIM(SUBSTITUTE($AS51,CHAR(160),""))="Devis 2",IFERROR(VALUE(TRIM(SUBSTITUTE(AN51,CHAR(160),""))),0),TRIM(SUBSTITUTE($AS51,CHAR(160),""))="Devis 3",IFERROR(VALUE(TRIM(SUBSTITUTE(AQ51,CHAR(160),""))),0)),0))*(IFERROR(VALUE(TRIM(SUBSTITUTE($AA51,CHAR(160),""))),0)),2)=0,IF(AW51&lt;&gt;"",0,""),ROUND((IFERROR(_xlfn.IFS(TRIM(SUBSTITUTE($AS51,CHAR(160),""))="Devis 1",IFERROR(VALUE(TRIM(SUBSTITUTE(AK51,CHAR(160),""))),0),TRIM(SUBSTITUTE($AS51,CHAR(160),""))="Devis 2",IFERROR(VALUE(TRIM(SUBSTITUTE(AN51,CHAR(160),""))),0),TRIM(SUBSTITUTE($AS51,CHAR(160),""))="Devis 3",IFERROR(VALUE(TRIM(SUBSTITUTE(AQ51,CHAR(160),""))),0)),0))*(IFERROR(VALUE(TRIM(SUBSTITUTE($AA51,CHAR(160),""))),0)),2)))</f>
        <v/>
      </c>
      <c r="AY51" s="211" t="str">
        <f t="shared" si="37"/>
        <v/>
      </c>
      <c r="AZ51" s="91"/>
      <c r="BA51" s="92" t="str" cm="1">
        <f t="array" ref="BA51">IF(OR(AY51="",AV51="",AW51="",AU51=""),"",
    _xlfn.IFS(
        (IFERROR(VALUE(TRIM(SUBSTITUTE(AY51,CHAR(160),""))),0)) &gt; (IFERROR(VALUE(TRIM(SUBSTITUTE(AV51,CHAR(160),""))),0)),
        "KO : Le montant retenu TTC est supérieur au montant raisonnable TTC. Merci de revoir la ligne de dépense ou plafonner son montant.",
        (IFERROR(VALUE(TRIM(SUBSTITUTE(AW51,CHAR(160),""))),0)) &gt; (IFERROR(VALUE(TRIM(SUBSTITUTE(AU51,CHAR(160),""))),0)),
        "Attention : Le montant retenu HT est supérieur au montant HT raisonnable. Merci de revoir la ligne de dépense, plafonner son montant, ou justifier la reventillation HT / TVA.",
        (IFERROR(VALUE(TRIM(SUBSTITUTE(AY51,CHAR(160),""))),0))=0,
        "",
        (IFERROR(VALUE(TRIM(SUBSTITUTE(AV51,CHAR(160),""))),0))=(IFERROR(VALUE(TRIM(SUBSTITUTE(AY51,CHAR(160),""))),0)),
        "OK",
        (IFERROR(VALUE(TRIM(SUBSTITUTE(AV51,CHAR(160),""))),0))&gt;(IFERROR(VALUE(TRIM(SUBSTITUTE(AY51,CHAR(160),""))),0)),
        " OK : Montant instruit inférieur au montant raisonnable.",
        TRUE,
        ""
    )
)</f>
        <v/>
      </c>
      <c r="BB51" s="92" t="str" cm="1">
        <f t="array" ref="BB51">IF(OR(AY51="",X51="",AW51="",V51="",AX51="",W51=""),"",_xlfn.IFS((IFERROR(VALUE(TRIM(SUBSTITUTE(AY51,CHAR(160),""))),0))&gt;(IFERROR(VALUE(TRIM(SUBSTITUTE(X51,CHAR(160),""))),0)),"KO : Le montant retenu TTC est supérieur au montant présenté TTC. Merci de revoir la ligne de dépense ou plafonner son montant.",(IFERROR(VALUE(TRIM(SUBSTITUTE(AW51,CHAR(160),""))),0))&gt;(IFERROR(VALUE(TRIM(SUBSTITUTE(V51,CHAR(160),""))),0)),"Attention : Le montant retenu HT est supérieur au montant HT présenté. Merci de revoir la ligne de dépense, plafonner son montant, ou justifier la reventillation HT / TVA.",(IFERROR(VALUE(TRIM(SUBSTITUTE(AX51,CHAR(160),""))),0))&gt;(IFERROR(VALUE(TRIM(SUBSTITUTE(W51,CHAR(160),""))),0)),"Attention : Le montant TVA retenu est supérieur au montant TVA présenté. Merci de revoir la ligne de dépense, plafonner son montant, ou justifier la reventillation HT / TVA.",(IFERROR(VALUE(TRIM(SUBSTITUTE(X51,CHAR(160),""))),0))=0,"",(IFERROR(VALUE(TRIM(SUBSTITUTE(AY51,CHAR(160),""))),0))=(IFERROR(VALUE(TRIM(SUBSTITUTE(X51,CHAR(160),""))),0)),"OK",AND((IFERROR(VALUE(TRIM(SUBSTITUTE(AY51,CHAR(160),""))),0))&lt;(IFERROR(VALUE(TRIM(SUBSTITUTE(X51,CHAR(160),""))),0)),((IFERROR(VALUE(TRIM(SUBSTITUTE(X51,CHAR(160),""))),0))-(IFERROR(VALUE(TRIM(SUBSTITUTE(AY51,CHAR(160),""))),0)))&lt;0.01),"OK",(IFERROR(VALUE(TRIM(SUBSTITUTE(AY51,CHAR(160),""))),0))&lt;(IFERROR(VALUE(TRIM(SUBSTITUTE(X51,CHAR(160),""))),0)),"Montant instruit inférieur au montant présenté.",TRUE,""))</f>
        <v/>
      </c>
      <c r="BC51" s="212" t="str">
        <f t="shared" si="42"/>
        <v/>
      </c>
      <c r="BD51" s="212" t="str">
        <f t="shared" si="43"/>
        <v/>
      </c>
      <c r="BE51" s="93" t="str">
        <f t="shared" si="44"/>
        <v/>
      </c>
    </row>
    <row r="52" spans="1:57" s="68" customFormat="1" ht="20.149999999999999" customHeight="1">
      <c r="A52" s="195">
        <v>44</v>
      </c>
      <c r="B52" s="2"/>
      <c r="C52" s="37"/>
      <c r="D52" s="2"/>
      <c r="E52" s="2"/>
      <c r="F52" s="89" t="str">
        <f>IF(B52&lt;&gt;"",IF('0-Présentation poste-typeaction'!$B$12&lt;&gt;"",'0-Présentation poste-typeaction'!$B$12,""),"")</f>
        <v/>
      </c>
      <c r="G52" s="2"/>
      <c r="H52" s="2"/>
      <c r="I52" s="12"/>
      <c r="J52" s="2"/>
      <c r="K52" s="36"/>
      <c r="L52" s="4"/>
      <c r="M52" s="3"/>
      <c r="N52" s="196" t="str">
        <f t="shared" si="29"/>
        <v/>
      </c>
      <c r="O52" s="5"/>
      <c r="P52" s="3"/>
      <c r="Q52" s="196" t="str">
        <f t="shared" si="30"/>
        <v/>
      </c>
      <c r="R52" s="6"/>
      <c r="S52" s="3"/>
      <c r="T52" s="197" t="str">
        <f t="shared" si="31"/>
        <v/>
      </c>
      <c r="U52" s="7"/>
      <c r="V52" s="213" t="str" cm="1">
        <f t="array" ref="V52">IF((_xlfn.IFS(TRIM(SUBSTITUTE(U52,CHAR(160),""))="Devis 1",IFERROR(VALUE(TRIM(SUBSTITUTE(L52,CHAR(160),""))),0),TRIM(SUBSTITUTE(U52,CHAR(160),""))="Devis 2",IFERROR(VALUE(TRIM(SUBSTITUTE(O52,CHAR(160),""))),0),TRIM(SUBSTITUTE(U52,CHAR(160),""))="Devis 3",IFERROR(VALUE(TRIM(SUBSTITUTE(R52,CHAR(160),""))),0),TRUE,0)*IFERROR(VALUE(TRIM(SUBSTITUTE(C52,CHAR(160),""))),0))=0,"",_xlfn.IFS(TRIM(SUBSTITUTE(U52,CHAR(160),""))="Devis 1",IFERROR(VALUE(TRIM(SUBSTITUTE(L52,CHAR(160),""))),0),TRIM(SUBSTITUTE(U52,CHAR(160),""))="Devis 2",IFERROR(VALUE(TRIM(SUBSTITUTE(O52,CHAR(160),""))),0),TRIM(SUBSTITUTE(U52,CHAR(160),""))="Devis 3",IFERROR(VALUE(TRIM(SUBSTITUTE(R52,CHAR(160),""))),0),TRUE,0)*IFERROR(VALUE(TRIM(SUBSTITUTE(C52,CHAR(160),""))),0))</f>
        <v/>
      </c>
      <c r="W52" s="214" t="str" cm="1">
        <f t="array" ref="W52">IF(ROUND((_xlfn.IFS(TRIM(SUBSTITUTE(U52,CHAR(160),""))="Devis 1",IFERROR(VALUE(TRIM(SUBSTITUTE(M52,CHAR(160),""))),0),TRIM(SUBSTITUTE(U52,CHAR(160),""))="Devis 2",IFERROR(VALUE(TRIM(SUBSTITUTE(P52,CHAR(160),""))),0),TRIM(SUBSTITUTE(U52,CHAR(160),""))="Devis 3",IFERROR(VALUE(TRIM(SUBSTITUTE(S52,CHAR(160),""))),0),TRUE,0)*IFERROR(VALUE(TRIM(SUBSTITUTE(C52,CHAR(160),""))),0)),2)=0,IF(V52&lt;&gt;"",0,""),ROUND((_xlfn.IFS(TRIM(SUBSTITUTE(U52,CHAR(160),""))="Devis 1",IFERROR(VALUE(TRIM(SUBSTITUTE(M52,CHAR(160),""))),0),TRIM(SUBSTITUTE(U52,CHAR(160),""))="Devis 2",IFERROR(VALUE(TRIM(SUBSTITUTE(P52,CHAR(160),""))),0),TRIM(SUBSTITUTE(U52,CHAR(160),""))="Devis 3",IFERROR(VALUE(TRIM(SUBSTITUTE(S52,CHAR(160),""))),0),TRUE,0)*IFERROR(VALUE(TRIM(SUBSTITUTE(C52,CHAR(160),""))),0)),2))</f>
        <v/>
      </c>
      <c r="X52" s="200" t="str">
        <f t="shared" si="38"/>
        <v/>
      </c>
      <c r="Y52" s="34"/>
      <c r="Z52" s="88" t="str">
        <f t="shared" si="46"/>
        <v/>
      </c>
      <c r="AA52" s="201" t="str">
        <f t="shared" si="46"/>
        <v/>
      </c>
      <c r="AB52" s="89" t="str">
        <f t="shared" si="46"/>
        <v/>
      </c>
      <c r="AC52" s="89" t="str">
        <f t="shared" si="45"/>
        <v/>
      </c>
      <c r="AD52" s="89" t="str">
        <f t="shared" si="45"/>
        <v/>
      </c>
      <c r="AE52" s="89" t="str">
        <f t="shared" si="45"/>
        <v/>
      </c>
      <c r="AF52" s="89" t="str">
        <f t="shared" si="45"/>
        <v/>
      </c>
      <c r="AG52" s="202" t="str">
        <f t="shared" si="45"/>
        <v/>
      </c>
      <c r="AH52" s="89" t="str">
        <f t="shared" si="45"/>
        <v/>
      </c>
      <c r="AI52" s="203" t="str">
        <f t="shared" si="45"/>
        <v/>
      </c>
      <c r="AJ52" s="204" t="str">
        <f t="shared" si="45"/>
        <v/>
      </c>
      <c r="AK52" s="90" t="str">
        <f t="shared" si="45"/>
        <v/>
      </c>
      <c r="AL52" s="196" t="str">
        <f t="shared" si="32"/>
        <v/>
      </c>
      <c r="AM52" s="205" t="str">
        <f t="shared" si="40"/>
        <v/>
      </c>
      <c r="AN52" s="90" t="str">
        <f t="shared" si="40"/>
        <v/>
      </c>
      <c r="AO52" s="196" t="str">
        <f t="shared" si="33"/>
        <v/>
      </c>
      <c r="AP52" s="206" t="str">
        <f t="shared" si="41"/>
        <v/>
      </c>
      <c r="AQ52" s="90" t="str">
        <f t="shared" si="41"/>
        <v/>
      </c>
      <c r="AR52" s="207" t="str">
        <f t="shared" si="34"/>
        <v/>
      </c>
      <c r="AS52" s="208" t="str">
        <f t="shared" si="3"/>
        <v/>
      </c>
      <c r="AT52" s="91"/>
      <c r="AU52" s="93" t="str">
        <f t="shared" si="35"/>
        <v/>
      </c>
      <c r="AV52" s="209" t="str">
        <f t="shared" si="36"/>
        <v/>
      </c>
      <c r="AW52" s="211" t="str" cm="1">
        <f t="array" ref="AW52">IF($AA52="","",IF((IFERROR(_xlfn.IFS($AS52="Devis 1",(IFERROR(VALUE(TRIM(SUBSTITUTE(AJ52,CHAR(160),""))),0)),$AS52="Devis 2",(IFERROR(VALUE(TRIM(SUBSTITUTE(AM52,CHAR(160),""))),0)),$AS52="Devis 3",(IFERROR(VALUE(TRIM(SUBSTITUTE(AP52,CHAR(160),""))),0))),0))*(IFERROR(VALUE(TRIM(SUBSTITUTE($AA52,CHAR(160),""))),0))=0,"",(IFERROR(_xlfn.IFS($AS52="Devis 1",(IFERROR(VALUE(TRIM(SUBSTITUTE(AJ52,CHAR(160),""))),0)),$AS52="Devis 2",(IFERROR(VALUE(TRIM(SUBSTITUTE(AM52,CHAR(160),""))),0)),$AS52="Devis 3",(IFERROR(VALUE(TRIM(SUBSTITUTE(AP52,CHAR(160),""))),0))),0))*(IFERROR(VALUE(TRIM(SUBSTITUTE($AA52,CHAR(160),""))),0))))</f>
        <v/>
      </c>
      <c r="AX52" s="211" t="str" cm="1">
        <f t="array" ref="AX52">IF($AA52="","",IF(ROUND((IFERROR(_xlfn.IFS(TRIM(SUBSTITUTE($AS52,CHAR(160),""))="Devis 1",IFERROR(VALUE(TRIM(SUBSTITUTE(AK52,CHAR(160),""))),0),TRIM(SUBSTITUTE($AS52,CHAR(160),""))="Devis 2",IFERROR(VALUE(TRIM(SUBSTITUTE(AN52,CHAR(160),""))),0),TRIM(SUBSTITUTE($AS52,CHAR(160),""))="Devis 3",IFERROR(VALUE(TRIM(SUBSTITUTE(AQ52,CHAR(160),""))),0)),0))*(IFERROR(VALUE(TRIM(SUBSTITUTE($AA52,CHAR(160),""))),0)),2)=0,IF(AW52&lt;&gt;"",0,""),ROUND((IFERROR(_xlfn.IFS(TRIM(SUBSTITUTE($AS52,CHAR(160),""))="Devis 1",IFERROR(VALUE(TRIM(SUBSTITUTE(AK52,CHAR(160),""))),0),TRIM(SUBSTITUTE($AS52,CHAR(160),""))="Devis 2",IFERROR(VALUE(TRIM(SUBSTITUTE(AN52,CHAR(160),""))),0),TRIM(SUBSTITUTE($AS52,CHAR(160),""))="Devis 3",IFERROR(VALUE(TRIM(SUBSTITUTE(AQ52,CHAR(160),""))),0)),0))*(IFERROR(VALUE(TRIM(SUBSTITUTE($AA52,CHAR(160),""))),0)),2)))</f>
        <v/>
      </c>
      <c r="AY52" s="211" t="str">
        <f t="shared" si="37"/>
        <v/>
      </c>
      <c r="AZ52" s="91"/>
      <c r="BA52" s="92" t="str" cm="1">
        <f t="array" ref="BA52">IF(OR(AY52="",AV52="",AW52="",AU52=""),"",
    _xlfn.IFS(
        (IFERROR(VALUE(TRIM(SUBSTITUTE(AY52,CHAR(160),""))),0)) &gt; (IFERROR(VALUE(TRIM(SUBSTITUTE(AV52,CHAR(160),""))),0)),
        "KO : Le montant retenu TTC est supérieur au montant raisonnable TTC. Merci de revoir la ligne de dépense ou plafonner son montant.",
        (IFERROR(VALUE(TRIM(SUBSTITUTE(AW52,CHAR(160),""))),0)) &gt; (IFERROR(VALUE(TRIM(SUBSTITUTE(AU52,CHAR(160),""))),0)),
        "Attention : Le montant retenu HT est supérieur au montant HT raisonnable. Merci de revoir la ligne de dépense, plafonner son montant, ou justifier la reventillation HT / TVA.",
        (IFERROR(VALUE(TRIM(SUBSTITUTE(AY52,CHAR(160),""))),0))=0,
        "",
        (IFERROR(VALUE(TRIM(SUBSTITUTE(AV52,CHAR(160),""))),0))=(IFERROR(VALUE(TRIM(SUBSTITUTE(AY52,CHAR(160),""))),0)),
        "OK",
        (IFERROR(VALUE(TRIM(SUBSTITUTE(AV52,CHAR(160),""))),0))&gt;(IFERROR(VALUE(TRIM(SUBSTITUTE(AY52,CHAR(160),""))),0)),
        " OK : Montant instruit inférieur au montant raisonnable.",
        TRUE,
        ""
    )
)</f>
        <v/>
      </c>
      <c r="BB52" s="92" t="str" cm="1">
        <f t="array" ref="BB52">IF(OR(AY52="",X52="",AW52="",V52="",AX52="",W52=""),"",_xlfn.IFS((IFERROR(VALUE(TRIM(SUBSTITUTE(AY52,CHAR(160),""))),0))&gt;(IFERROR(VALUE(TRIM(SUBSTITUTE(X52,CHAR(160),""))),0)),"KO : Le montant retenu TTC est supérieur au montant présenté TTC. Merci de revoir la ligne de dépense ou plafonner son montant.",(IFERROR(VALUE(TRIM(SUBSTITUTE(AW52,CHAR(160),""))),0))&gt;(IFERROR(VALUE(TRIM(SUBSTITUTE(V52,CHAR(160),""))),0)),"Attention : Le montant retenu HT est supérieur au montant HT présenté. Merci de revoir la ligne de dépense, plafonner son montant, ou justifier la reventillation HT / TVA.",(IFERROR(VALUE(TRIM(SUBSTITUTE(AX52,CHAR(160),""))),0))&gt;(IFERROR(VALUE(TRIM(SUBSTITUTE(W52,CHAR(160),""))),0)),"Attention : Le montant TVA retenu est supérieur au montant TVA présenté. Merci de revoir la ligne de dépense, plafonner son montant, ou justifier la reventillation HT / TVA.",(IFERROR(VALUE(TRIM(SUBSTITUTE(X52,CHAR(160),""))),0))=0,"",(IFERROR(VALUE(TRIM(SUBSTITUTE(AY52,CHAR(160),""))),0))=(IFERROR(VALUE(TRIM(SUBSTITUTE(X52,CHAR(160),""))),0)),"OK",AND((IFERROR(VALUE(TRIM(SUBSTITUTE(AY52,CHAR(160),""))),0))&lt;(IFERROR(VALUE(TRIM(SUBSTITUTE(X52,CHAR(160),""))),0)),((IFERROR(VALUE(TRIM(SUBSTITUTE(X52,CHAR(160),""))),0))-(IFERROR(VALUE(TRIM(SUBSTITUTE(AY52,CHAR(160),""))),0)))&lt;0.01),"OK",(IFERROR(VALUE(TRIM(SUBSTITUTE(AY52,CHAR(160),""))),0))&lt;(IFERROR(VALUE(TRIM(SUBSTITUTE(X52,CHAR(160),""))),0)),"Montant instruit inférieur au montant présenté.",TRUE,""))</f>
        <v/>
      </c>
      <c r="BC52" s="212" t="str">
        <f t="shared" si="42"/>
        <v/>
      </c>
      <c r="BD52" s="212" t="str">
        <f t="shared" si="43"/>
        <v/>
      </c>
      <c r="BE52" s="93" t="str">
        <f t="shared" si="44"/>
        <v/>
      </c>
    </row>
    <row r="53" spans="1:57" s="68" customFormat="1" ht="20.149999999999999" customHeight="1">
      <c r="A53" s="195">
        <v>45</v>
      </c>
      <c r="B53" s="2"/>
      <c r="C53" s="37"/>
      <c r="D53" s="2"/>
      <c r="E53" s="2"/>
      <c r="F53" s="89" t="str">
        <f>IF(B53&lt;&gt;"",IF('0-Présentation poste-typeaction'!$B$12&lt;&gt;"",'0-Présentation poste-typeaction'!$B$12,""),"")</f>
        <v/>
      </c>
      <c r="G53" s="2"/>
      <c r="H53" s="2"/>
      <c r="I53" s="12"/>
      <c r="J53" s="2"/>
      <c r="K53" s="36"/>
      <c r="L53" s="4"/>
      <c r="M53" s="3"/>
      <c r="N53" s="196" t="str">
        <f t="shared" si="29"/>
        <v/>
      </c>
      <c r="O53" s="5"/>
      <c r="P53" s="3"/>
      <c r="Q53" s="196" t="str">
        <f t="shared" si="30"/>
        <v/>
      </c>
      <c r="R53" s="6"/>
      <c r="S53" s="3"/>
      <c r="T53" s="197" t="str">
        <f t="shared" si="31"/>
        <v/>
      </c>
      <c r="U53" s="7"/>
      <c r="V53" s="213" t="str" cm="1">
        <f t="array" ref="V53">IF((_xlfn.IFS(TRIM(SUBSTITUTE(U53,CHAR(160),""))="Devis 1",IFERROR(VALUE(TRIM(SUBSTITUTE(L53,CHAR(160),""))),0),TRIM(SUBSTITUTE(U53,CHAR(160),""))="Devis 2",IFERROR(VALUE(TRIM(SUBSTITUTE(O53,CHAR(160),""))),0),TRIM(SUBSTITUTE(U53,CHAR(160),""))="Devis 3",IFERROR(VALUE(TRIM(SUBSTITUTE(R53,CHAR(160),""))),0),TRUE,0)*IFERROR(VALUE(TRIM(SUBSTITUTE(C53,CHAR(160),""))),0))=0,"",_xlfn.IFS(TRIM(SUBSTITUTE(U53,CHAR(160),""))="Devis 1",IFERROR(VALUE(TRIM(SUBSTITUTE(L53,CHAR(160),""))),0),TRIM(SUBSTITUTE(U53,CHAR(160),""))="Devis 2",IFERROR(VALUE(TRIM(SUBSTITUTE(O53,CHAR(160),""))),0),TRIM(SUBSTITUTE(U53,CHAR(160),""))="Devis 3",IFERROR(VALUE(TRIM(SUBSTITUTE(R53,CHAR(160),""))),0),TRUE,0)*IFERROR(VALUE(TRIM(SUBSTITUTE(C53,CHAR(160),""))),0))</f>
        <v/>
      </c>
      <c r="W53" s="214" t="str" cm="1">
        <f t="array" ref="W53">IF(ROUND((_xlfn.IFS(TRIM(SUBSTITUTE(U53,CHAR(160),""))="Devis 1",IFERROR(VALUE(TRIM(SUBSTITUTE(M53,CHAR(160),""))),0),TRIM(SUBSTITUTE(U53,CHAR(160),""))="Devis 2",IFERROR(VALUE(TRIM(SUBSTITUTE(P53,CHAR(160),""))),0),TRIM(SUBSTITUTE(U53,CHAR(160),""))="Devis 3",IFERROR(VALUE(TRIM(SUBSTITUTE(S53,CHAR(160),""))),0),TRUE,0)*IFERROR(VALUE(TRIM(SUBSTITUTE(C53,CHAR(160),""))),0)),2)=0,IF(V53&lt;&gt;"",0,""),ROUND((_xlfn.IFS(TRIM(SUBSTITUTE(U53,CHAR(160),""))="Devis 1",IFERROR(VALUE(TRIM(SUBSTITUTE(M53,CHAR(160),""))),0),TRIM(SUBSTITUTE(U53,CHAR(160),""))="Devis 2",IFERROR(VALUE(TRIM(SUBSTITUTE(P53,CHAR(160),""))),0),TRIM(SUBSTITUTE(U53,CHAR(160),""))="Devis 3",IFERROR(VALUE(TRIM(SUBSTITUTE(S53,CHAR(160),""))),0),TRUE,0)*IFERROR(VALUE(TRIM(SUBSTITUTE(C53,CHAR(160),""))),0)),2))</f>
        <v/>
      </c>
      <c r="X53" s="200" t="str">
        <f t="shared" si="38"/>
        <v/>
      </c>
      <c r="Y53" s="34"/>
      <c r="Z53" s="88" t="str">
        <f t="shared" si="46"/>
        <v/>
      </c>
      <c r="AA53" s="201" t="str">
        <f t="shared" si="46"/>
        <v/>
      </c>
      <c r="AB53" s="89" t="str">
        <f t="shared" si="46"/>
        <v/>
      </c>
      <c r="AC53" s="89" t="str">
        <f t="shared" si="45"/>
        <v/>
      </c>
      <c r="AD53" s="89" t="str">
        <f t="shared" si="45"/>
        <v/>
      </c>
      <c r="AE53" s="89" t="str">
        <f t="shared" si="45"/>
        <v/>
      </c>
      <c r="AF53" s="89" t="str">
        <f t="shared" si="45"/>
        <v/>
      </c>
      <c r="AG53" s="202" t="str">
        <f t="shared" si="45"/>
        <v/>
      </c>
      <c r="AH53" s="89" t="str">
        <f t="shared" si="45"/>
        <v/>
      </c>
      <c r="AI53" s="203" t="str">
        <f t="shared" si="45"/>
        <v/>
      </c>
      <c r="AJ53" s="204" t="str">
        <f t="shared" si="45"/>
        <v/>
      </c>
      <c r="AK53" s="90" t="str">
        <f t="shared" si="45"/>
        <v/>
      </c>
      <c r="AL53" s="196" t="str">
        <f t="shared" si="32"/>
        <v/>
      </c>
      <c r="AM53" s="205" t="str">
        <f t="shared" si="40"/>
        <v/>
      </c>
      <c r="AN53" s="90" t="str">
        <f t="shared" si="40"/>
        <v/>
      </c>
      <c r="AO53" s="196" t="str">
        <f t="shared" si="33"/>
        <v/>
      </c>
      <c r="AP53" s="206" t="str">
        <f t="shared" si="41"/>
        <v/>
      </c>
      <c r="AQ53" s="90" t="str">
        <f t="shared" si="41"/>
        <v/>
      </c>
      <c r="AR53" s="207" t="str">
        <f t="shared" si="34"/>
        <v/>
      </c>
      <c r="AS53" s="208" t="str">
        <f t="shared" si="3"/>
        <v/>
      </c>
      <c r="AT53" s="91"/>
      <c r="AU53" s="93" t="str">
        <f t="shared" si="35"/>
        <v/>
      </c>
      <c r="AV53" s="209" t="str">
        <f t="shared" si="36"/>
        <v/>
      </c>
      <c r="AW53" s="211" t="str" cm="1">
        <f t="array" ref="AW53">IF($AA53="","",IF((IFERROR(_xlfn.IFS($AS53="Devis 1",(IFERROR(VALUE(TRIM(SUBSTITUTE(AJ53,CHAR(160),""))),0)),$AS53="Devis 2",(IFERROR(VALUE(TRIM(SUBSTITUTE(AM53,CHAR(160),""))),0)),$AS53="Devis 3",(IFERROR(VALUE(TRIM(SUBSTITUTE(AP53,CHAR(160),""))),0))),0))*(IFERROR(VALUE(TRIM(SUBSTITUTE($AA53,CHAR(160),""))),0))=0,"",(IFERROR(_xlfn.IFS($AS53="Devis 1",(IFERROR(VALUE(TRIM(SUBSTITUTE(AJ53,CHAR(160),""))),0)),$AS53="Devis 2",(IFERROR(VALUE(TRIM(SUBSTITUTE(AM53,CHAR(160),""))),0)),$AS53="Devis 3",(IFERROR(VALUE(TRIM(SUBSTITUTE(AP53,CHAR(160),""))),0))),0))*(IFERROR(VALUE(TRIM(SUBSTITUTE($AA53,CHAR(160),""))),0))))</f>
        <v/>
      </c>
      <c r="AX53" s="211" t="str" cm="1">
        <f t="array" ref="AX53">IF($AA53="","",IF(ROUND((IFERROR(_xlfn.IFS(TRIM(SUBSTITUTE($AS53,CHAR(160),""))="Devis 1",IFERROR(VALUE(TRIM(SUBSTITUTE(AK53,CHAR(160),""))),0),TRIM(SUBSTITUTE($AS53,CHAR(160),""))="Devis 2",IFERROR(VALUE(TRIM(SUBSTITUTE(AN53,CHAR(160),""))),0),TRIM(SUBSTITUTE($AS53,CHAR(160),""))="Devis 3",IFERROR(VALUE(TRIM(SUBSTITUTE(AQ53,CHAR(160),""))),0)),0))*(IFERROR(VALUE(TRIM(SUBSTITUTE($AA53,CHAR(160),""))),0)),2)=0,IF(AW53&lt;&gt;"",0,""),ROUND((IFERROR(_xlfn.IFS(TRIM(SUBSTITUTE($AS53,CHAR(160),""))="Devis 1",IFERROR(VALUE(TRIM(SUBSTITUTE(AK53,CHAR(160),""))),0),TRIM(SUBSTITUTE($AS53,CHAR(160),""))="Devis 2",IFERROR(VALUE(TRIM(SUBSTITUTE(AN53,CHAR(160),""))),0),TRIM(SUBSTITUTE($AS53,CHAR(160),""))="Devis 3",IFERROR(VALUE(TRIM(SUBSTITUTE(AQ53,CHAR(160),""))),0)),0))*(IFERROR(VALUE(TRIM(SUBSTITUTE($AA53,CHAR(160),""))),0)),2)))</f>
        <v/>
      </c>
      <c r="AY53" s="211" t="str">
        <f t="shared" si="37"/>
        <v/>
      </c>
      <c r="AZ53" s="91"/>
      <c r="BA53" s="92" t="str" cm="1">
        <f t="array" ref="BA53">IF(OR(AY53="",AV53="",AW53="",AU53=""),"",
    _xlfn.IFS(
        (IFERROR(VALUE(TRIM(SUBSTITUTE(AY53,CHAR(160),""))),0)) &gt; (IFERROR(VALUE(TRIM(SUBSTITUTE(AV53,CHAR(160),""))),0)),
        "KO : Le montant retenu TTC est supérieur au montant raisonnable TTC. Merci de revoir la ligne de dépense ou plafonner son montant.",
        (IFERROR(VALUE(TRIM(SUBSTITUTE(AW53,CHAR(160),""))),0)) &gt; (IFERROR(VALUE(TRIM(SUBSTITUTE(AU53,CHAR(160),""))),0)),
        "Attention : Le montant retenu HT est supérieur au montant HT raisonnable. Merci de revoir la ligne de dépense, plafonner son montant, ou justifier la reventillation HT / TVA.",
        (IFERROR(VALUE(TRIM(SUBSTITUTE(AY53,CHAR(160),""))),0))=0,
        "",
        (IFERROR(VALUE(TRIM(SUBSTITUTE(AV53,CHAR(160),""))),0))=(IFERROR(VALUE(TRIM(SUBSTITUTE(AY53,CHAR(160),""))),0)),
        "OK",
        (IFERROR(VALUE(TRIM(SUBSTITUTE(AV53,CHAR(160),""))),0))&gt;(IFERROR(VALUE(TRIM(SUBSTITUTE(AY53,CHAR(160),""))),0)),
        " OK : Montant instruit inférieur au montant raisonnable.",
        TRUE,
        ""
    )
)</f>
        <v/>
      </c>
      <c r="BB53" s="92" t="str" cm="1">
        <f t="array" ref="BB53">IF(OR(AY53="",X53="",AW53="",V53="",AX53="",W53=""),"",_xlfn.IFS((IFERROR(VALUE(TRIM(SUBSTITUTE(AY53,CHAR(160),""))),0))&gt;(IFERROR(VALUE(TRIM(SUBSTITUTE(X53,CHAR(160),""))),0)),"KO : Le montant retenu TTC est supérieur au montant présenté TTC. Merci de revoir la ligne de dépense ou plafonner son montant.",(IFERROR(VALUE(TRIM(SUBSTITUTE(AW53,CHAR(160),""))),0))&gt;(IFERROR(VALUE(TRIM(SUBSTITUTE(V53,CHAR(160),""))),0)),"Attention : Le montant retenu HT est supérieur au montant HT présenté. Merci de revoir la ligne de dépense, plafonner son montant, ou justifier la reventillation HT / TVA.",(IFERROR(VALUE(TRIM(SUBSTITUTE(AX53,CHAR(160),""))),0))&gt;(IFERROR(VALUE(TRIM(SUBSTITUTE(W53,CHAR(160),""))),0)),"Attention : Le montant TVA retenu est supérieur au montant TVA présenté. Merci de revoir la ligne de dépense, plafonner son montant, ou justifier la reventillation HT / TVA.",(IFERROR(VALUE(TRIM(SUBSTITUTE(X53,CHAR(160),""))),0))=0,"",(IFERROR(VALUE(TRIM(SUBSTITUTE(AY53,CHAR(160),""))),0))=(IFERROR(VALUE(TRIM(SUBSTITUTE(X53,CHAR(160),""))),0)),"OK",AND((IFERROR(VALUE(TRIM(SUBSTITUTE(AY53,CHAR(160),""))),0))&lt;(IFERROR(VALUE(TRIM(SUBSTITUTE(X53,CHAR(160),""))),0)),((IFERROR(VALUE(TRIM(SUBSTITUTE(X53,CHAR(160),""))),0))-(IFERROR(VALUE(TRIM(SUBSTITUTE(AY53,CHAR(160),""))),0)))&lt;0.01),"OK",(IFERROR(VALUE(TRIM(SUBSTITUTE(AY53,CHAR(160),""))),0))&lt;(IFERROR(VALUE(TRIM(SUBSTITUTE(X53,CHAR(160),""))),0)),"Montant instruit inférieur au montant présenté.",TRUE,""))</f>
        <v/>
      </c>
      <c r="BC53" s="212" t="str">
        <f t="shared" si="42"/>
        <v/>
      </c>
      <c r="BD53" s="212" t="str">
        <f t="shared" si="43"/>
        <v/>
      </c>
      <c r="BE53" s="93" t="str">
        <f t="shared" si="44"/>
        <v/>
      </c>
    </row>
    <row r="54" spans="1:57" s="68" customFormat="1" ht="20.149999999999999" customHeight="1">
      <c r="A54" s="195">
        <v>46</v>
      </c>
      <c r="B54" s="2"/>
      <c r="C54" s="37"/>
      <c r="D54" s="2"/>
      <c r="E54" s="2"/>
      <c r="F54" s="89" t="str">
        <f>IF(B54&lt;&gt;"",IF('0-Présentation poste-typeaction'!$B$12&lt;&gt;"",'0-Présentation poste-typeaction'!$B$12,""),"")</f>
        <v/>
      </c>
      <c r="G54" s="2"/>
      <c r="H54" s="2"/>
      <c r="I54" s="12"/>
      <c r="J54" s="2"/>
      <c r="K54" s="36"/>
      <c r="L54" s="4"/>
      <c r="M54" s="3"/>
      <c r="N54" s="196" t="str">
        <f t="shared" si="29"/>
        <v/>
      </c>
      <c r="O54" s="5"/>
      <c r="P54" s="3"/>
      <c r="Q54" s="196" t="str">
        <f t="shared" si="30"/>
        <v/>
      </c>
      <c r="R54" s="6"/>
      <c r="S54" s="3"/>
      <c r="T54" s="197" t="str">
        <f t="shared" si="31"/>
        <v/>
      </c>
      <c r="U54" s="7"/>
      <c r="V54" s="213" t="str" cm="1">
        <f t="array" ref="V54">IF((_xlfn.IFS(TRIM(SUBSTITUTE(U54,CHAR(160),""))="Devis 1",IFERROR(VALUE(TRIM(SUBSTITUTE(L54,CHAR(160),""))),0),TRIM(SUBSTITUTE(U54,CHAR(160),""))="Devis 2",IFERROR(VALUE(TRIM(SUBSTITUTE(O54,CHAR(160),""))),0),TRIM(SUBSTITUTE(U54,CHAR(160),""))="Devis 3",IFERROR(VALUE(TRIM(SUBSTITUTE(R54,CHAR(160),""))),0),TRUE,0)*IFERROR(VALUE(TRIM(SUBSTITUTE(C54,CHAR(160),""))),0))=0,"",_xlfn.IFS(TRIM(SUBSTITUTE(U54,CHAR(160),""))="Devis 1",IFERROR(VALUE(TRIM(SUBSTITUTE(L54,CHAR(160),""))),0),TRIM(SUBSTITUTE(U54,CHAR(160),""))="Devis 2",IFERROR(VALUE(TRIM(SUBSTITUTE(O54,CHAR(160),""))),0),TRIM(SUBSTITUTE(U54,CHAR(160),""))="Devis 3",IFERROR(VALUE(TRIM(SUBSTITUTE(R54,CHAR(160),""))),0),TRUE,0)*IFERROR(VALUE(TRIM(SUBSTITUTE(C54,CHAR(160),""))),0))</f>
        <v/>
      </c>
      <c r="W54" s="214" t="str" cm="1">
        <f t="array" ref="W54">IF(ROUND((_xlfn.IFS(TRIM(SUBSTITUTE(U54,CHAR(160),""))="Devis 1",IFERROR(VALUE(TRIM(SUBSTITUTE(M54,CHAR(160),""))),0),TRIM(SUBSTITUTE(U54,CHAR(160),""))="Devis 2",IFERROR(VALUE(TRIM(SUBSTITUTE(P54,CHAR(160),""))),0),TRIM(SUBSTITUTE(U54,CHAR(160),""))="Devis 3",IFERROR(VALUE(TRIM(SUBSTITUTE(S54,CHAR(160),""))),0),TRUE,0)*IFERROR(VALUE(TRIM(SUBSTITUTE(C54,CHAR(160),""))),0)),2)=0,IF(V54&lt;&gt;"",0,""),ROUND((_xlfn.IFS(TRIM(SUBSTITUTE(U54,CHAR(160),""))="Devis 1",IFERROR(VALUE(TRIM(SUBSTITUTE(M54,CHAR(160),""))),0),TRIM(SUBSTITUTE(U54,CHAR(160),""))="Devis 2",IFERROR(VALUE(TRIM(SUBSTITUTE(P54,CHAR(160),""))),0),TRIM(SUBSTITUTE(U54,CHAR(160),""))="Devis 3",IFERROR(VALUE(TRIM(SUBSTITUTE(S54,CHAR(160),""))),0),TRUE,0)*IFERROR(VALUE(TRIM(SUBSTITUTE(C54,CHAR(160),""))),0)),2))</f>
        <v/>
      </c>
      <c r="X54" s="200" t="str">
        <f t="shared" si="38"/>
        <v/>
      </c>
      <c r="Y54" s="34"/>
      <c r="Z54" s="88" t="str">
        <f t="shared" si="46"/>
        <v/>
      </c>
      <c r="AA54" s="201" t="str">
        <f t="shared" si="46"/>
        <v/>
      </c>
      <c r="AB54" s="89" t="str">
        <f t="shared" si="46"/>
        <v/>
      </c>
      <c r="AC54" s="89" t="str">
        <f t="shared" si="45"/>
        <v/>
      </c>
      <c r="AD54" s="89" t="str">
        <f t="shared" si="45"/>
        <v/>
      </c>
      <c r="AE54" s="89" t="str">
        <f t="shared" si="45"/>
        <v/>
      </c>
      <c r="AF54" s="89" t="str">
        <f t="shared" si="45"/>
        <v/>
      </c>
      <c r="AG54" s="202" t="str">
        <f t="shared" si="45"/>
        <v/>
      </c>
      <c r="AH54" s="89" t="str">
        <f t="shared" si="45"/>
        <v/>
      </c>
      <c r="AI54" s="203" t="str">
        <f t="shared" si="45"/>
        <v/>
      </c>
      <c r="AJ54" s="204" t="str">
        <f t="shared" si="45"/>
        <v/>
      </c>
      <c r="AK54" s="90" t="str">
        <f t="shared" si="45"/>
        <v/>
      </c>
      <c r="AL54" s="196" t="str">
        <f t="shared" si="32"/>
        <v/>
      </c>
      <c r="AM54" s="205" t="str">
        <f t="shared" si="40"/>
        <v/>
      </c>
      <c r="AN54" s="90" t="str">
        <f t="shared" si="40"/>
        <v/>
      </c>
      <c r="AO54" s="196" t="str">
        <f t="shared" si="33"/>
        <v/>
      </c>
      <c r="AP54" s="206" t="str">
        <f t="shared" si="41"/>
        <v/>
      </c>
      <c r="AQ54" s="90" t="str">
        <f t="shared" si="41"/>
        <v/>
      </c>
      <c r="AR54" s="207" t="str">
        <f t="shared" si="34"/>
        <v/>
      </c>
      <c r="AS54" s="208" t="str">
        <f t="shared" si="3"/>
        <v/>
      </c>
      <c r="AT54" s="91"/>
      <c r="AU54" s="93" t="str">
        <f t="shared" si="35"/>
        <v/>
      </c>
      <c r="AV54" s="209" t="str">
        <f t="shared" si="36"/>
        <v/>
      </c>
      <c r="AW54" s="211" t="str" cm="1">
        <f t="array" ref="AW54">IF($AA54="","",IF((IFERROR(_xlfn.IFS($AS54="Devis 1",(IFERROR(VALUE(TRIM(SUBSTITUTE(AJ54,CHAR(160),""))),0)),$AS54="Devis 2",(IFERROR(VALUE(TRIM(SUBSTITUTE(AM54,CHAR(160),""))),0)),$AS54="Devis 3",(IFERROR(VALUE(TRIM(SUBSTITUTE(AP54,CHAR(160),""))),0))),0))*(IFERROR(VALUE(TRIM(SUBSTITUTE($AA54,CHAR(160),""))),0))=0,"",(IFERROR(_xlfn.IFS($AS54="Devis 1",(IFERROR(VALUE(TRIM(SUBSTITUTE(AJ54,CHAR(160),""))),0)),$AS54="Devis 2",(IFERROR(VALUE(TRIM(SUBSTITUTE(AM54,CHAR(160),""))),0)),$AS54="Devis 3",(IFERROR(VALUE(TRIM(SUBSTITUTE(AP54,CHAR(160),""))),0))),0))*(IFERROR(VALUE(TRIM(SUBSTITUTE($AA54,CHAR(160),""))),0))))</f>
        <v/>
      </c>
      <c r="AX54" s="211" t="str" cm="1">
        <f t="array" ref="AX54">IF($AA54="","",IF(ROUND((IFERROR(_xlfn.IFS(TRIM(SUBSTITUTE($AS54,CHAR(160),""))="Devis 1",IFERROR(VALUE(TRIM(SUBSTITUTE(AK54,CHAR(160),""))),0),TRIM(SUBSTITUTE($AS54,CHAR(160),""))="Devis 2",IFERROR(VALUE(TRIM(SUBSTITUTE(AN54,CHAR(160),""))),0),TRIM(SUBSTITUTE($AS54,CHAR(160),""))="Devis 3",IFERROR(VALUE(TRIM(SUBSTITUTE(AQ54,CHAR(160),""))),0)),0))*(IFERROR(VALUE(TRIM(SUBSTITUTE($AA54,CHAR(160),""))),0)),2)=0,IF(AW54&lt;&gt;"",0,""),ROUND((IFERROR(_xlfn.IFS(TRIM(SUBSTITUTE($AS54,CHAR(160),""))="Devis 1",IFERROR(VALUE(TRIM(SUBSTITUTE(AK54,CHAR(160),""))),0),TRIM(SUBSTITUTE($AS54,CHAR(160),""))="Devis 2",IFERROR(VALUE(TRIM(SUBSTITUTE(AN54,CHAR(160),""))),0),TRIM(SUBSTITUTE($AS54,CHAR(160),""))="Devis 3",IFERROR(VALUE(TRIM(SUBSTITUTE(AQ54,CHAR(160),""))),0)),0))*(IFERROR(VALUE(TRIM(SUBSTITUTE($AA54,CHAR(160),""))),0)),2)))</f>
        <v/>
      </c>
      <c r="AY54" s="211" t="str">
        <f t="shared" si="37"/>
        <v/>
      </c>
      <c r="AZ54" s="91"/>
      <c r="BA54" s="92" t="str" cm="1">
        <f t="array" ref="BA54">IF(OR(AY54="",AV54="",AW54="",AU54=""),"",
    _xlfn.IFS(
        (IFERROR(VALUE(TRIM(SUBSTITUTE(AY54,CHAR(160),""))),0)) &gt; (IFERROR(VALUE(TRIM(SUBSTITUTE(AV54,CHAR(160),""))),0)),
        "KO : Le montant retenu TTC est supérieur au montant raisonnable TTC. Merci de revoir la ligne de dépense ou plafonner son montant.",
        (IFERROR(VALUE(TRIM(SUBSTITUTE(AW54,CHAR(160),""))),0)) &gt; (IFERROR(VALUE(TRIM(SUBSTITUTE(AU54,CHAR(160),""))),0)),
        "Attention : Le montant retenu HT est supérieur au montant HT raisonnable. Merci de revoir la ligne de dépense, plafonner son montant, ou justifier la reventillation HT / TVA.",
        (IFERROR(VALUE(TRIM(SUBSTITUTE(AY54,CHAR(160),""))),0))=0,
        "",
        (IFERROR(VALUE(TRIM(SUBSTITUTE(AV54,CHAR(160),""))),0))=(IFERROR(VALUE(TRIM(SUBSTITUTE(AY54,CHAR(160),""))),0)),
        "OK",
        (IFERROR(VALUE(TRIM(SUBSTITUTE(AV54,CHAR(160),""))),0))&gt;(IFERROR(VALUE(TRIM(SUBSTITUTE(AY54,CHAR(160),""))),0)),
        " OK : Montant instruit inférieur au montant raisonnable.",
        TRUE,
        ""
    )
)</f>
        <v/>
      </c>
      <c r="BB54" s="92" t="str" cm="1">
        <f t="array" ref="BB54">IF(OR(AY54="",X54="",AW54="",V54="",AX54="",W54=""),"",_xlfn.IFS((IFERROR(VALUE(TRIM(SUBSTITUTE(AY54,CHAR(160),""))),0))&gt;(IFERROR(VALUE(TRIM(SUBSTITUTE(X54,CHAR(160),""))),0)),"KO : Le montant retenu TTC est supérieur au montant présenté TTC. Merci de revoir la ligne de dépense ou plafonner son montant.",(IFERROR(VALUE(TRIM(SUBSTITUTE(AW54,CHAR(160),""))),0))&gt;(IFERROR(VALUE(TRIM(SUBSTITUTE(V54,CHAR(160),""))),0)),"Attention : Le montant retenu HT est supérieur au montant HT présenté. Merci de revoir la ligne de dépense, plafonner son montant, ou justifier la reventillation HT / TVA.",(IFERROR(VALUE(TRIM(SUBSTITUTE(AX54,CHAR(160),""))),0))&gt;(IFERROR(VALUE(TRIM(SUBSTITUTE(W54,CHAR(160),""))),0)),"Attention : Le montant TVA retenu est supérieur au montant TVA présenté. Merci de revoir la ligne de dépense, plafonner son montant, ou justifier la reventillation HT / TVA.",(IFERROR(VALUE(TRIM(SUBSTITUTE(X54,CHAR(160),""))),0))=0,"",(IFERROR(VALUE(TRIM(SUBSTITUTE(AY54,CHAR(160),""))),0))=(IFERROR(VALUE(TRIM(SUBSTITUTE(X54,CHAR(160),""))),0)),"OK",AND((IFERROR(VALUE(TRIM(SUBSTITUTE(AY54,CHAR(160),""))),0))&lt;(IFERROR(VALUE(TRIM(SUBSTITUTE(X54,CHAR(160),""))),0)),((IFERROR(VALUE(TRIM(SUBSTITUTE(X54,CHAR(160),""))),0))-(IFERROR(VALUE(TRIM(SUBSTITUTE(AY54,CHAR(160),""))),0)))&lt;0.01),"OK",(IFERROR(VALUE(TRIM(SUBSTITUTE(AY54,CHAR(160),""))),0))&lt;(IFERROR(VALUE(TRIM(SUBSTITUTE(X54,CHAR(160),""))),0)),"Montant instruit inférieur au montant présenté.",TRUE,""))</f>
        <v/>
      </c>
      <c r="BC54" s="212" t="str">
        <f t="shared" si="42"/>
        <v/>
      </c>
      <c r="BD54" s="212" t="str">
        <f t="shared" si="43"/>
        <v/>
      </c>
      <c r="BE54" s="93" t="str">
        <f t="shared" si="44"/>
        <v/>
      </c>
    </row>
    <row r="55" spans="1:57" s="68" customFormat="1" ht="20.149999999999999" customHeight="1">
      <c r="A55" s="195">
        <v>47</v>
      </c>
      <c r="B55" s="2"/>
      <c r="C55" s="37"/>
      <c r="D55" s="2"/>
      <c r="E55" s="2"/>
      <c r="F55" s="89" t="str">
        <f>IF(B55&lt;&gt;"",IF('0-Présentation poste-typeaction'!$B$12&lt;&gt;"",'0-Présentation poste-typeaction'!$B$12,""),"")</f>
        <v/>
      </c>
      <c r="G55" s="2"/>
      <c r="H55" s="2"/>
      <c r="I55" s="12"/>
      <c r="J55" s="2"/>
      <c r="K55" s="36"/>
      <c r="L55" s="4"/>
      <c r="M55" s="3"/>
      <c r="N55" s="196" t="str">
        <f t="shared" si="29"/>
        <v/>
      </c>
      <c r="O55" s="5"/>
      <c r="P55" s="3"/>
      <c r="Q55" s="196" t="str">
        <f t="shared" si="30"/>
        <v/>
      </c>
      <c r="R55" s="6"/>
      <c r="S55" s="3"/>
      <c r="T55" s="197" t="str">
        <f t="shared" si="31"/>
        <v/>
      </c>
      <c r="U55" s="7"/>
      <c r="V55" s="213" t="str" cm="1">
        <f t="array" ref="V55">IF((_xlfn.IFS(TRIM(SUBSTITUTE(U55,CHAR(160),""))="Devis 1",IFERROR(VALUE(TRIM(SUBSTITUTE(L55,CHAR(160),""))),0),TRIM(SUBSTITUTE(U55,CHAR(160),""))="Devis 2",IFERROR(VALUE(TRIM(SUBSTITUTE(O55,CHAR(160),""))),0),TRIM(SUBSTITUTE(U55,CHAR(160),""))="Devis 3",IFERROR(VALUE(TRIM(SUBSTITUTE(R55,CHAR(160),""))),0),TRUE,0)*IFERROR(VALUE(TRIM(SUBSTITUTE(C55,CHAR(160),""))),0))=0,"",_xlfn.IFS(TRIM(SUBSTITUTE(U55,CHAR(160),""))="Devis 1",IFERROR(VALUE(TRIM(SUBSTITUTE(L55,CHAR(160),""))),0),TRIM(SUBSTITUTE(U55,CHAR(160),""))="Devis 2",IFERROR(VALUE(TRIM(SUBSTITUTE(O55,CHAR(160),""))),0),TRIM(SUBSTITUTE(U55,CHAR(160),""))="Devis 3",IFERROR(VALUE(TRIM(SUBSTITUTE(R55,CHAR(160),""))),0),TRUE,0)*IFERROR(VALUE(TRIM(SUBSTITUTE(C55,CHAR(160),""))),0))</f>
        <v/>
      </c>
      <c r="W55" s="214" t="str" cm="1">
        <f t="array" ref="W55">IF(ROUND((_xlfn.IFS(TRIM(SUBSTITUTE(U55,CHAR(160),""))="Devis 1",IFERROR(VALUE(TRIM(SUBSTITUTE(M55,CHAR(160),""))),0),TRIM(SUBSTITUTE(U55,CHAR(160),""))="Devis 2",IFERROR(VALUE(TRIM(SUBSTITUTE(P55,CHAR(160),""))),0),TRIM(SUBSTITUTE(U55,CHAR(160),""))="Devis 3",IFERROR(VALUE(TRIM(SUBSTITUTE(S55,CHAR(160),""))),0),TRUE,0)*IFERROR(VALUE(TRIM(SUBSTITUTE(C55,CHAR(160),""))),0)),2)=0,IF(V55&lt;&gt;"",0,""),ROUND((_xlfn.IFS(TRIM(SUBSTITUTE(U55,CHAR(160),""))="Devis 1",IFERROR(VALUE(TRIM(SUBSTITUTE(M55,CHAR(160),""))),0),TRIM(SUBSTITUTE(U55,CHAR(160),""))="Devis 2",IFERROR(VALUE(TRIM(SUBSTITUTE(P55,CHAR(160),""))),0),TRIM(SUBSTITUTE(U55,CHAR(160),""))="Devis 3",IFERROR(VALUE(TRIM(SUBSTITUTE(S55,CHAR(160),""))),0),TRUE,0)*IFERROR(VALUE(TRIM(SUBSTITUTE(C55,CHAR(160),""))),0)),2))</f>
        <v/>
      </c>
      <c r="X55" s="200" t="str">
        <f t="shared" si="38"/>
        <v/>
      </c>
      <c r="Y55" s="34"/>
      <c r="Z55" s="88" t="str">
        <f t="shared" si="46"/>
        <v/>
      </c>
      <c r="AA55" s="201" t="str">
        <f t="shared" si="46"/>
        <v/>
      </c>
      <c r="AB55" s="89" t="str">
        <f t="shared" si="46"/>
        <v/>
      </c>
      <c r="AC55" s="89" t="str">
        <f t="shared" si="45"/>
        <v/>
      </c>
      <c r="AD55" s="89" t="str">
        <f t="shared" si="45"/>
        <v/>
      </c>
      <c r="AE55" s="89" t="str">
        <f t="shared" si="45"/>
        <v/>
      </c>
      <c r="AF55" s="89" t="str">
        <f t="shared" si="45"/>
        <v/>
      </c>
      <c r="AG55" s="202" t="str">
        <f t="shared" si="45"/>
        <v/>
      </c>
      <c r="AH55" s="89" t="str">
        <f t="shared" si="45"/>
        <v/>
      </c>
      <c r="AI55" s="203" t="str">
        <f t="shared" si="45"/>
        <v/>
      </c>
      <c r="AJ55" s="204" t="str">
        <f t="shared" si="45"/>
        <v/>
      </c>
      <c r="AK55" s="90" t="str">
        <f t="shared" si="45"/>
        <v/>
      </c>
      <c r="AL55" s="196" t="str">
        <f t="shared" si="32"/>
        <v/>
      </c>
      <c r="AM55" s="205" t="str">
        <f t="shared" si="40"/>
        <v/>
      </c>
      <c r="AN55" s="90" t="str">
        <f t="shared" si="40"/>
        <v/>
      </c>
      <c r="AO55" s="196" t="str">
        <f t="shared" si="33"/>
        <v/>
      </c>
      <c r="AP55" s="206" t="str">
        <f t="shared" si="41"/>
        <v/>
      </c>
      <c r="AQ55" s="90" t="str">
        <f t="shared" si="41"/>
        <v/>
      </c>
      <c r="AR55" s="207" t="str">
        <f t="shared" si="34"/>
        <v/>
      </c>
      <c r="AS55" s="208" t="str">
        <f t="shared" si="3"/>
        <v/>
      </c>
      <c r="AT55" s="91"/>
      <c r="AU55" s="93" t="str">
        <f t="shared" si="35"/>
        <v/>
      </c>
      <c r="AV55" s="209" t="str">
        <f t="shared" si="36"/>
        <v/>
      </c>
      <c r="AW55" s="211" t="str" cm="1">
        <f t="array" ref="AW55">IF($AA55="","",IF((IFERROR(_xlfn.IFS($AS55="Devis 1",(IFERROR(VALUE(TRIM(SUBSTITUTE(AJ55,CHAR(160),""))),0)),$AS55="Devis 2",(IFERROR(VALUE(TRIM(SUBSTITUTE(AM55,CHAR(160),""))),0)),$AS55="Devis 3",(IFERROR(VALUE(TRIM(SUBSTITUTE(AP55,CHAR(160),""))),0))),0))*(IFERROR(VALUE(TRIM(SUBSTITUTE($AA55,CHAR(160),""))),0))=0,"",(IFERROR(_xlfn.IFS($AS55="Devis 1",(IFERROR(VALUE(TRIM(SUBSTITUTE(AJ55,CHAR(160),""))),0)),$AS55="Devis 2",(IFERROR(VALUE(TRIM(SUBSTITUTE(AM55,CHAR(160),""))),0)),$AS55="Devis 3",(IFERROR(VALUE(TRIM(SUBSTITUTE(AP55,CHAR(160),""))),0))),0))*(IFERROR(VALUE(TRIM(SUBSTITUTE($AA55,CHAR(160),""))),0))))</f>
        <v/>
      </c>
      <c r="AX55" s="211" t="str" cm="1">
        <f t="array" ref="AX55">IF($AA55="","",IF(ROUND((IFERROR(_xlfn.IFS(TRIM(SUBSTITUTE($AS55,CHAR(160),""))="Devis 1",IFERROR(VALUE(TRIM(SUBSTITUTE(AK55,CHAR(160),""))),0),TRIM(SUBSTITUTE($AS55,CHAR(160),""))="Devis 2",IFERROR(VALUE(TRIM(SUBSTITUTE(AN55,CHAR(160),""))),0),TRIM(SUBSTITUTE($AS55,CHAR(160),""))="Devis 3",IFERROR(VALUE(TRIM(SUBSTITUTE(AQ55,CHAR(160),""))),0)),0))*(IFERROR(VALUE(TRIM(SUBSTITUTE($AA55,CHAR(160),""))),0)),2)=0,IF(AW55&lt;&gt;"",0,""),ROUND((IFERROR(_xlfn.IFS(TRIM(SUBSTITUTE($AS55,CHAR(160),""))="Devis 1",IFERROR(VALUE(TRIM(SUBSTITUTE(AK55,CHAR(160),""))),0),TRIM(SUBSTITUTE($AS55,CHAR(160),""))="Devis 2",IFERROR(VALUE(TRIM(SUBSTITUTE(AN55,CHAR(160),""))),0),TRIM(SUBSTITUTE($AS55,CHAR(160),""))="Devis 3",IFERROR(VALUE(TRIM(SUBSTITUTE(AQ55,CHAR(160),""))),0)),0))*(IFERROR(VALUE(TRIM(SUBSTITUTE($AA55,CHAR(160),""))),0)),2)))</f>
        <v/>
      </c>
      <c r="AY55" s="211" t="str">
        <f t="shared" si="37"/>
        <v/>
      </c>
      <c r="AZ55" s="91"/>
      <c r="BA55" s="92" t="str" cm="1">
        <f t="array" ref="BA55">IF(OR(AY55="",AV55="",AW55="",AU55=""),"",
    _xlfn.IFS(
        (IFERROR(VALUE(TRIM(SUBSTITUTE(AY55,CHAR(160),""))),0)) &gt; (IFERROR(VALUE(TRIM(SUBSTITUTE(AV55,CHAR(160),""))),0)),
        "KO : Le montant retenu TTC est supérieur au montant raisonnable TTC. Merci de revoir la ligne de dépense ou plafonner son montant.",
        (IFERROR(VALUE(TRIM(SUBSTITUTE(AW55,CHAR(160),""))),0)) &gt; (IFERROR(VALUE(TRIM(SUBSTITUTE(AU55,CHAR(160),""))),0)),
        "Attention : Le montant retenu HT est supérieur au montant HT raisonnable. Merci de revoir la ligne de dépense, plafonner son montant, ou justifier la reventillation HT / TVA.",
        (IFERROR(VALUE(TRIM(SUBSTITUTE(AY55,CHAR(160),""))),0))=0,
        "",
        (IFERROR(VALUE(TRIM(SUBSTITUTE(AV55,CHAR(160),""))),0))=(IFERROR(VALUE(TRIM(SUBSTITUTE(AY55,CHAR(160),""))),0)),
        "OK",
        (IFERROR(VALUE(TRIM(SUBSTITUTE(AV55,CHAR(160),""))),0))&gt;(IFERROR(VALUE(TRIM(SUBSTITUTE(AY55,CHAR(160),""))),0)),
        " OK : Montant instruit inférieur au montant raisonnable.",
        TRUE,
        ""
    )
)</f>
        <v/>
      </c>
      <c r="BB55" s="92" t="str" cm="1">
        <f t="array" ref="BB55">IF(OR(AY55="",X55="",AW55="",V55="",AX55="",W55=""),"",_xlfn.IFS((IFERROR(VALUE(TRIM(SUBSTITUTE(AY55,CHAR(160),""))),0))&gt;(IFERROR(VALUE(TRIM(SUBSTITUTE(X55,CHAR(160),""))),0)),"KO : Le montant retenu TTC est supérieur au montant présenté TTC. Merci de revoir la ligne de dépense ou plafonner son montant.",(IFERROR(VALUE(TRIM(SUBSTITUTE(AW55,CHAR(160),""))),0))&gt;(IFERROR(VALUE(TRIM(SUBSTITUTE(V55,CHAR(160),""))),0)),"Attention : Le montant retenu HT est supérieur au montant HT présenté. Merci de revoir la ligne de dépense, plafonner son montant, ou justifier la reventillation HT / TVA.",(IFERROR(VALUE(TRIM(SUBSTITUTE(AX55,CHAR(160),""))),0))&gt;(IFERROR(VALUE(TRIM(SUBSTITUTE(W55,CHAR(160),""))),0)),"Attention : Le montant TVA retenu est supérieur au montant TVA présenté. Merci de revoir la ligne de dépense, plafonner son montant, ou justifier la reventillation HT / TVA.",(IFERROR(VALUE(TRIM(SUBSTITUTE(X55,CHAR(160),""))),0))=0,"",(IFERROR(VALUE(TRIM(SUBSTITUTE(AY55,CHAR(160),""))),0))=(IFERROR(VALUE(TRIM(SUBSTITUTE(X55,CHAR(160),""))),0)),"OK",AND((IFERROR(VALUE(TRIM(SUBSTITUTE(AY55,CHAR(160),""))),0))&lt;(IFERROR(VALUE(TRIM(SUBSTITUTE(X55,CHAR(160),""))),0)),((IFERROR(VALUE(TRIM(SUBSTITUTE(X55,CHAR(160),""))),0))-(IFERROR(VALUE(TRIM(SUBSTITUTE(AY55,CHAR(160),""))),0)))&lt;0.01),"OK",(IFERROR(VALUE(TRIM(SUBSTITUTE(AY55,CHAR(160),""))),0))&lt;(IFERROR(VALUE(TRIM(SUBSTITUTE(X55,CHAR(160),""))),0)),"Montant instruit inférieur au montant présenté.",TRUE,""))</f>
        <v/>
      </c>
      <c r="BC55" s="212" t="str">
        <f t="shared" si="42"/>
        <v/>
      </c>
      <c r="BD55" s="212" t="str">
        <f t="shared" si="43"/>
        <v/>
      </c>
      <c r="BE55" s="93" t="str">
        <f t="shared" si="44"/>
        <v/>
      </c>
    </row>
    <row r="56" spans="1:57" s="68" customFormat="1" ht="20.149999999999999" customHeight="1">
      <c r="A56" s="195">
        <v>48</v>
      </c>
      <c r="B56" s="2"/>
      <c r="C56" s="37"/>
      <c r="D56" s="2"/>
      <c r="E56" s="2"/>
      <c r="F56" s="89" t="str">
        <f>IF(B56&lt;&gt;"",IF('0-Présentation poste-typeaction'!$B$12&lt;&gt;"",'0-Présentation poste-typeaction'!$B$12,""),"")</f>
        <v/>
      </c>
      <c r="G56" s="2"/>
      <c r="H56" s="2"/>
      <c r="I56" s="12"/>
      <c r="J56" s="2"/>
      <c r="K56" s="36"/>
      <c r="L56" s="4"/>
      <c r="M56" s="3"/>
      <c r="N56" s="196" t="str">
        <f t="shared" si="29"/>
        <v/>
      </c>
      <c r="O56" s="5"/>
      <c r="P56" s="3"/>
      <c r="Q56" s="196" t="str">
        <f t="shared" si="30"/>
        <v/>
      </c>
      <c r="R56" s="6"/>
      <c r="S56" s="3"/>
      <c r="T56" s="197" t="str">
        <f t="shared" si="31"/>
        <v/>
      </c>
      <c r="U56" s="7"/>
      <c r="V56" s="213" t="str" cm="1">
        <f t="array" ref="V56">IF((_xlfn.IFS(TRIM(SUBSTITUTE(U56,CHAR(160),""))="Devis 1",IFERROR(VALUE(TRIM(SUBSTITUTE(L56,CHAR(160),""))),0),TRIM(SUBSTITUTE(U56,CHAR(160),""))="Devis 2",IFERROR(VALUE(TRIM(SUBSTITUTE(O56,CHAR(160),""))),0),TRIM(SUBSTITUTE(U56,CHAR(160),""))="Devis 3",IFERROR(VALUE(TRIM(SUBSTITUTE(R56,CHAR(160),""))),0),TRUE,0)*IFERROR(VALUE(TRIM(SUBSTITUTE(C56,CHAR(160),""))),0))=0,"",_xlfn.IFS(TRIM(SUBSTITUTE(U56,CHAR(160),""))="Devis 1",IFERROR(VALUE(TRIM(SUBSTITUTE(L56,CHAR(160),""))),0),TRIM(SUBSTITUTE(U56,CHAR(160),""))="Devis 2",IFERROR(VALUE(TRIM(SUBSTITUTE(O56,CHAR(160),""))),0),TRIM(SUBSTITUTE(U56,CHAR(160),""))="Devis 3",IFERROR(VALUE(TRIM(SUBSTITUTE(R56,CHAR(160),""))),0),TRUE,0)*IFERROR(VALUE(TRIM(SUBSTITUTE(C56,CHAR(160),""))),0))</f>
        <v/>
      </c>
      <c r="W56" s="214" t="str" cm="1">
        <f t="array" ref="W56">IF(ROUND((_xlfn.IFS(TRIM(SUBSTITUTE(U56,CHAR(160),""))="Devis 1",IFERROR(VALUE(TRIM(SUBSTITUTE(M56,CHAR(160),""))),0),TRIM(SUBSTITUTE(U56,CHAR(160),""))="Devis 2",IFERROR(VALUE(TRIM(SUBSTITUTE(P56,CHAR(160),""))),0),TRIM(SUBSTITUTE(U56,CHAR(160),""))="Devis 3",IFERROR(VALUE(TRIM(SUBSTITUTE(S56,CHAR(160),""))),0),TRUE,0)*IFERROR(VALUE(TRIM(SUBSTITUTE(C56,CHAR(160),""))),0)),2)=0,IF(V56&lt;&gt;"",0,""),ROUND((_xlfn.IFS(TRIM(SUBSTITUTE(U56,CHAR(160),""))="Devis 1",IFERROR(VALUE(TRIM(SUBSTITUTE(M56,CHAR(160),""))),0),TRIM(SUBSTITUTE(U56,CHAR(160),""))="Devis 2",IFERROR(VALUE(TRIM(SUBSTITUTE(P56,CHAR(160),""))),0),TRIM(SUBSTITUTE(U56,CHAR(160),""))="Devis 3",IFERROR(VALUE(TRIM(SUBSTITUTE(S56,CHAR(160),""))),0),TRUE,0)*IFERROR(VALUE(TRIM(SUBSTITUTE(C56,CHAR(160),""))),0)),2))</f>
        <v/>
      </c>
      <c r="X56" s="200" t="str">
        <f t="shared" si="38"/>
        <v/>
      </c>
      <c r="Y56" s="34"/>
      <c r="Z56" s="88" t="str">
        <f t="shared" si="46"/>
        <v/>
      </c>
      <c r="AA56" s="201" t="str">
        <f t="shared" si="46"/>
        <v/>
      </c>
      <c r="AB56" s="89" t="str">
        <f t="shared" si="46"/>
        <v/>
      </c>
      <c r="AC56" s="89" t="str">
        <f t="shared" si="45"/>
        <v/>
      </c>
      <c r="AD56" s="89" t="str">
        <f t="shared" si="45"/>
        <v/>
      </c>
      <c r="AE56" s="89" t="str">
        <f t="shared" si="45"/>
        <v/>
      </c>
      <c r="AF56" s="89" t="str">
        <f t="shared" si="45"/>
        <v/>
      </c>
      <c r="AG56" s="202" t="str">
        <f t="shared" si="45"/>
        <v/>
      </c>
      <c r="AH56" s="89" t="str">
        <f t="shared" si="45"/>
        <v/>
      </c>
      <c r="AI56" s="203" t="str">
        <f t="shared" si="45"/>
        <v/>
      </c>
      <c r="AJ56" s="204" t="str">
        <f t="shared" si="45"/>
        <v/>
      </c>
      <c r="AK56" s="90" t="str">
        <f t="shared" si="45"/>
        <v/>
      </c>
      <c r="AL56" s="196" t="str">
        <f t="shared" si="32"/>
        <v/>
      </c>
      <c r="AM56" s="205" t="str">
        <f t="shared" ref="AM56:AN87" si="47">IF(O56="","",O56)</f>
        <v/>
      </c>
      <c r="AN56" s="90" t="str">
        <f t="shared" si="47"/>
        <v/>
      </c>
      <c r="AO56" s="196" t="str">
        <f t="shared" si="33"/>
        <v/>
      </c>
      <c r="AP56" s="206" t="str">
        <f t="shared" ref="AP56:AQ87" si="48">IF(R56="","",R56)</f>
        <v/>
      </c>
      <c r="AQ56" s="90" t="str">
        <f t="shared" si="48"/>
        <v/>
      </c>
      <c r="AR56" s="207" t="str">
        <f t="shared" si="34"/>
        <v/>
      </c>
      <c r="AS56" s="208" t="str">
        <f t="shared" si="3"/>
        <v/>
      </c>
      <c r="AT56" s="91"/>
      <c r="AU56" s="93" t="str">
        <f t="shared" si="35"/>
        <v/>
      </c>
      <c r="AV56" s="209" t="str">
        <f t="shared" si="36"/>
        <v/>
      </c>
      <c r="AW56" s="211" t="str" cm="1">
        <f t="array" ref="AW56">IF($AA56="","",IF((IFERROR(_xlfn.IFS($AS56="Devis 1",(IFERROR(VALUE(TRIM(SUBSTITUTE(AJ56,CHAR(160),""))),0)),$AS56="Devis 2",(IFERROR(VALUE(TRIM(SUBSTITUTE(AM56,CHAR(160),""))),0)),$AS56="Devis 3",(IFERROR(VALUE(TRIM(SUBSTITUTE(AP56,CHAR(160),""))),0))),0))*(IFERROR(VALUE(TRIM(SUBSTITUTE($AA56,CHAR(160),""))),0))=0,"",(IFERROR(_xlfn.IFS($AS56="Devis 1",(IFERROR(VALUE(TRIM(SUBSTITUTE(AJ56,CHAR(160),""))),0)),$AS56="Devis 2",(IFERROR(VALUE(TRIM(SUBSTITUTE(AM56,CHAR(160),""))),0)),$AS56="Devis 3",(IFERROR(VALUE(TRIM(SUBSTITUTE(AP56,CHAR(160),""))),0))),0))*(IFERROR(VALUE(TRIM(SUBSTITUTE($AA56,CHAR(160),""))),0))))</f>
        <v/>
      </c>
      <c r="AX56" s="211" t="str" cm="1">
        <f t="array" ref="AX56">IF($AA56="","",IF(ROUND((IFERROR(_xlfn.IFS(TRIM(SUBSTITUTE($AS56,CHAR(160),""))="Devis 1",IFERROR(VALUE(TRIM(SUBSTITUTE(AK56,CHAR(160),""))),0),TRIM(SUBSTITUTE($AS56,CHAR(160),""))="Devis 2",IFERROR(VALUE(TRIM(SUBSTITUTE(AN56,CHAR(160),""))),0),TRIM(SUBSTITUTE($AS56,CHAR(160),""))="Devis 3",IFERROR(VALUE(TRIM(SUBSTITUTE(AQ56,CHAR(160),""))),0)),0))*(IFERROR(VALUE(TRIM(SUBSTITUTE($AA56,CHAR(160),""))),0)),2)=0,IF(AW56&lt;&gt;"",0,""),ROUND((IFERROR(_xlfn.IFS(TRIM(SUBSTITUTE($AS56,CHAR(160),""))="Devis 1",IFERROR(VALUE(TRIM(SUBSTITUTE(AK56,CHAR(160),""))),0),TRIM(SUBSTITUTE($AS56,CHAR(160),""))="Devis 2",IFERROR(VALUE(TRIM(SUBSTITUTE(AN56,CHAR(160),""))),0),TRIM(SUBSTITUTE($AS56,CHAR(160),""))="Devis 3",IFERROR(VALUE(TRIM(SUBSTITUTE(AQ56,CHAR(160),""))),0)),0))*(IFERROR(VALUE(TRIM(SUBSTITUTE($AA56,CHAR(160),""))),0)),2)))</f>
        <v/>
      </c>
      <c r="AY56" s="211" t="str">
        <f t="shared" si="37"/>
        <v/>
      </c>
      <c r="AZ56" s="91"/>
      <c r="BA56" s="92" t="str" cm="1">
        <f t="array" ref="BA56">IF(OR(AY56="",AV56="",AW56="",AU56=""),"",
    _xlfn.IFS(
        (IFERROR(VALUE(TRIM(SUBSTITUTE(AY56,CHAR(160),""))),0)) &gt; (IFERROR(VALUE(TRIM(SUBSTITUTE(AV56,CHAR(160),""))),0)),
        "KO : Le montant retenu TTC est supérieur au montant raisonnable TTC. Merci de revoir la ligne de dépense ou plafonner son montant.",
        (IFERROR(VALUE(TRIM(SUBSTITUTE(AW56,CHAR(160),""))),0)) &gt; (IFERROR(VALUE(TRIM(SUBSTITUTE(AU56,CHAR(160),""))),0)),
        "Attention : Le montant retenu HT est supérieur au montant HT raisonnable. Merci de revoir la ligne de dépense, plafonner son montant, ou justifier la reventillation HT / TVA.",
        (IFERROR(VALUE(TRIM(SUBSTITUTE(AY56,CHAR(160),""))),0))=0,
        "",
        (IFERROR(VALUE(TRIM(SUBSTITUTE(AV56,CHAR(160),""))),0))=(IFERROR(VALUE(TRIM(SUBSTITUTE(AY56,CHAR(160),""))),0)),
        "OK",
        (IFERROR(VALUE(TRIM(SUBSTITUTE(AV56,CHAR(160),""))),0))&gt;(IFERROR(VALUE(TRIM(SUBSTITUTE(AY56,CHAR(160),""))),0)),
        " OK : Montant instruit inférieur au montant raisonnable.",
        TRUE,
        ""
    )
)</f>
        <v/>
      </c>
      <c r="BB56" s="92" t="str" cm="1">
        <f t="array" ref="BB56">IF(OR(AY56="",X56="",AW56="",V56="",AX56="",W56=""),"",_xlfn.IFS((IFERROR(VALUE(TRIM(SUBSTITUTE(AY56,CHAR(160),""))),0))&gt;(IFERROR(VALUE(TRIM(SUBSTITUTE(X56,CHAR(160),""))),0)),"KO : Le montant retenu TTC est supérieur au montant présenté TTC. Merci de revoir la ligne de dépense ou plafonner son montant.",(IFERROR(VALUE(TRIM(SUBSTITUTE(AW56,CHAR(160),""))),0))&gt;(IFERROR(VALUE(TRIM(SUBSTITUTE(V56,CHAR(160),""))),0)),"Attention : Le montant retenu HT est supérieur au montant HT présenté. Merci de revoir la ligne de dépense, plafonner son montant, ou justifier la reventillation HT / TVA.",(IFERROR(VALUE(TRIM(SUBSTITUTE(AX56,CHAR(160),""))),0))&gt;(IFERROR(VALUE(TRIM(SUBSTITUTE(W56,CHAR(160),""))),0)),"Attention : Le montant TVA retenu est supérieur au montant TVA présenté. Merci de revoir la ligne de dépense, plafonner son montant, ou justifier la reventillation HT / TVA.",(IFERROR(VALUE(TRIM(SUBSTITUTE(X56,CHAR(160),""))),0))=0,"",(IFERROR(VALUE(TRIM(SUBSTITUTE(AY56,CHAR(160),""))),0))=(IFERROR(VALUE(TRIM(SUBSTITUTE(X56,CHAR(160),""))),0)),"OK",AND((IFERROR(VALUE(TRIM(SUBSTITUTE(AY56,CHAR(160),""))),0))&lt;(IFERROR(VALUE(TRIM(SUBSTITUTE(X56,CHAR(160),""))),0)),((IFERROR(VALUE(TRIM(SUBSTITUTE(X56,CHAR(160),""))),0))-(IFERROR(VALUE(TRIM(SUBSTITUTE(AY56,CHAR(160),""))),0)))&lt;0.01),"OK",(IFERROR(VALUE(TRIM(SUBSTITUTE(AY56,CHAR(160),""))),0))&lt;(IFERROR(VALUE(TRIM(SUBSTITUTE(X56,CHAR(160),""))),0)),"Montant instruit inférieur au montant présenté.",TRUE,""))</f>
        <v/>
      </c>
      <c r="BC56" s="212" t="str">
        <f t="shared" si="42"/>
        <v/>
      </c>
      <c r="BD56" s="212" t="str">
        <f t="shared" si="43"/>
        <v/>
      </c>
      <c r="BE56" s="93" t="str">
        <f t="shared" si="44"/>
        <v/>
      </c>
    </row>
    <row r="57" spans="1:57" s="68" customFormat="1" ht="20.149999999999999" customHeight="1">
      <c r="A57" s="195">
        <v>49</v>
      </c>
      <c r="B57" s="2"/>
      <c r="C57" s="37"/>
      <c r="D57" s="2"/>
      <c r="E57" s="2"/>
      <c r="F57" s="89" t="str">
        <f>IF(B57&lt;&gt;"",IF('0-Présentation poste-typeaction'!$B$12&lt;&gt;"",'0-Présentation poste-typeaction'!$B$12,""),"")</f>
        <v/>
      </c>
      <c r="G57" s="2"/>
      <c r="H57" s="2"/>
      <c r="I57" s="12"/>
      <c r="J57" s="2"/>
      <c r="K57" s="36"/>
      <c r="L57" s="4"/>
      <c r="M57" s="3"/>
      <c r="N57" s="196" t="str">
        <f t="shared" si="29"/>
        <v/>
      </c>
      <c r="O57" s="5"/>
      <c r="P57" s="3"/>
      <c r="Q57" s="196" t="str">
        <f t="shared" si="30"/>
        <v/>
      </c>
      <c r="R57" s="6"/>
      <c r="S57" s="3"/>
      <c r="T57" s="197" t="str">
        <f t="shared" si="31"/>
        <v/>
      </c>
      <c r="U57" s="7"/>
      <c r="V57" s="213" t="str" cm="1">
        <f t="array" ref="V57">IF((_xlfn.IFS(TRIM(SUBSTITUTE(U57,CHAR(160),""))="Devis 1",IFERROR(VALUE(TRIM(SUBSTITUTE(L57,CHAR(160),""))),0),TRIM(SUBSTITUTE(U57,CHAR(160),""))="Devis 2",IFERROR(VALUE(TRIM(SUBSTITUTE(O57,CHAR(160),""))),0),TRIM(SUBSTITUTE(U57,CHAR(160),""))="Devis 3",IFERROR(VALUE(TRIM(SUBSTITUTE(R57,CHAR(160),""))),0),TRUE,0)*IFERROR(VALUE(TRIM(SUBSTITUTE(C57,CHAR(160),""))),0))=0,"",_xlfn.IFS(TRIM(SUBSTITUTE(U57,CHAR(160),""))="Devis 1",IFERROR(VALUE(TRIM(SUBSTITUTE(L57,CHAR(160),""))),0),TRIM(SUBSTITUTE(U57,CHAR(160),""))="Devis 2",IFERROR(VALUE(TRIM(SUBSTITUTE(O57,CHAR(160),""))),0),TRIM(SUBSTITUTE(U57,CHAR(160),""))="Devis 3",IFERROR(VALUE(TRIM(SUBSTITUTE(R57,CHAR(160),""))),0),TRUE,0)*IFERROR(VALUE(TRIM(SUBSTITUTE(C57,CHAR(160),""))),0))</f>
        <v/>
      </c>
      <c r="W57" s="214" t="str" cm="1">
        <f t="array" ref="W57">IF(ROUND((_xlfn.IFS(TRIM(SUBSTITUTE(U57,CHAR(160),""))="Devis 1",IFERROR(VALUE(TRIM(SUBSTITUTE(M57,CHAR(160),""))),0),TRIM(SUBSTITUTE(U57,CHAR(160),""))="Devis 2",IFERROR(VALUE(TRIM(SUBSTITUTE(P57,CHAR(160),""))),0),TRIM(SUBSTITUTE(U57,CHAR(160),""))="Devis 3",IFERROR(VALUE(TRIM(SUBSTITUTE(S57,CHAR(160),""))),0),TRUE,0)*IFERROR(VALUE(TRIM(SUBSTITUTE(C57,CHAR(160),""))),0)),2)=0,IF(V57&lt;&gt;"",0,""),ROUND((_xlfn.IFS(TRIM(SUBSTITUTE(U57,CHAR(160),""))="Devis 1",IFERROR(VALUE(TRIM(SUBSTITUTE(M57,CHAR(160),""))),0),TRIM(SUBSTITUTE(U57,CHAR(160),""))="Devis 2",IFERROR(VALUE(TRIM(SUBSTITUTE(P57,CHAR(160),""))),0),TRIM(SUBSTITUTE(U57,CHAR(160),""))="Devis 3",IFERROR(VALUE(TRIM(SUBSTITUTE(S57,CHAR(160),""))),0),TRUE,0)*IFERROR(VALUE(TRIM(SUBSTITUTE(C57,CHAR(160),""))),0)),2))</f>
        <v/>
      </c>
      <c r="X57" s="200" t="str">
        <f t="shared" si="38"/>
        <v/>
      </c>
      <c r="Y57" s="34"/>
      <c r="Z57" s="88" t="str">
        <f t="shared" si="46"/>
        <v/>
      </c>
      <c r="AA57" s="201" t="str">
        <f t="shared" si="46"/>
        <v/>
      </c>
      <c r="AB57" s="89" t="str">
        <f t="shared" si="46"/>
        <v/>
      </c>
      <c r="AC57" s="89" t="str">
        <f t="shared" si="45"/>
        <v/>
      </c>
      <c r="AD57" s="89" t="str">
        <f t="shared" si="45"/>
        <v/>
      </c>
      <c r="AE57" s="89" t="str">
        <f t="shared" si="45"/>
        <v/>
      </c>
      <c r="AF57" s="89" t="str">
        <f t="shared" si="45"/>
        <v/>
      </c>
      <c r="AG57" s="202" t="str">
        <f t="shared" si="45"/>
        <v/>
      </c>
      <c r="AH57" s="89" t="str">
        <f t="shared" si="45"/>
        <v/>
      </c>
      <c r="AI57" s="203" t="str">
        <f t="shared" si="45"/>
        <v/>
      </c>
      <c r="AJ57" s="204" t="str">
        <f t="shared" si="45"/>
        <v/>
      </c>
      <c r="AK57" s="90" t="str">
        <f t="shared" si="45"/>
        <v/>
      </c>
      <c r="AL57" s="196" t="str">
        <f t="shared" si="32"/>
        <v/>
      </c>
      <c r="AM57" s="205" t="str">
        <f t="shared" si="47"/>
        <v/>
      </c>
      <c r="AN57" s="90" t="str">
        <f t="shared" si="47"/>
        <v/>
      </c>
      <c r="AO57" s="196" t="str">
        <f t="shared" si="33"/>
        <v/>
      </c>
      <c r="AP57" s="206" t="str">
        <f t="shared" si="48"/>
        <v/>
      </c>
      <c r="AQ57" s="90" t="str">
        <f t="shared" si="48"/>
        <v/>
      </c>
      <c r="AR57" s="207" t="str">
        <f t="shared" si="34"/>
        <v/>
      </c>
      <c r="AS57" s="208" t="str">
        <f t="shared" si="3"/>
        <v/>
      </c>
      <c r="AT57" s="91"/>
      <c r="AU57" s="93" t="str">
        <f t="shared" si="35"/>
        <v/>
      </c>
      <c r="AV57" s="209" t="str">
        <f t="shared" si="36"/>
        <v/>
      </c>
      <c r="AW57" s="211" t="str" cm="1">
        <f t="array" ref="AW57">IF($AA57="","",IF((IFERROR(_xlfn.IFS($AS57="Devis 1",(IFERROR(VALUE(TRIM(SUBSTITUTE(AJ57,CHAR(160),""))),0)),$AS57="Devis 2",(IFERROR(VALUE(TRIM(SUBSTITUTE(AM57,CHAR(160),""))),0)),$AS57="Devis 3",(IFERROR(VALUE(TRIM(SUBSTITUTE(AP57,CHAR(160),""))),0))),0))*(IFERROR(VALUE(TRIM(SUBSTITUTE($AA57,CHAR(160),""))),0))=0,"",(IFERROR(_xlfn.IFS($AS57="Devis 1",(IFERROR(VALUE(TRIM(SUBSTITUTE(AJ57,CHAR(160),""))),0)),$AS57="Devis 2",(IFERROR(VALUE(TRIM(SUBSTITUTE(AM57,CHAR(160),""))),0)),$AS57="Devis 3",(IFERROR(VALUE(TRIM(SUBSTITUTE(AP57,CHAR(160),""))),0))),0))*(IFERROR(VALUE(TRIM(SUBSTITUTE($AA57,CHAR(160),""))),0))))</f>
        <v/>
      </c>
      <c r="AX57" s="211" t="str" cm="1">
        <f t="array" ref="AX57">IF($AA57="","",IF(ROUND((IFERROR(_xlfn.IFS(TRIM(SUBSTITUTE($AS57,CHAR(160),""))="Devis 1",IFERROR(VALUE(TRIM(SUBSTITUTE(AK57,CHAR(160),""))),0),TRIM(SUBSTITUTE($AS57,CHAR(160),""))="Devis 2",IFERROR(VALUE(TRIM(SUBSTITUTE(AN57,CHAR(160),""))),0),TRIM(SUBSTITUTE($AS57,CHAR(160),""))="Devis 3",IFERROR(VALUE(TRIM(SUBSTITUTE(AQ57,CHAR(160),""))),0)),0))*(IFERROR(VALUE(TRIM(SUBSTITUTE($AA57,CHAR(160),""))),0)),2)=0,IF(AW57&lt;&gt;"",0,""),ROUND((IFERROR(_xlfn.IFS(TRIM(SUBSTITUTE($AS57,CHAR(160),""))="Devis 1",IFERROR(VALUE(TRIM(SUBSTITUTE(AK57,CHAR(160),""))),0),TRIM(SUBSTITUTE($AS57,CHAR(160),""))="Devis 2",IFERROR(VALUE(TRIM(SUBSTITUTE(AN57,CHAR(160),""))),0),TRIM(SUBSTITUTE($AS57,CHAR(160),""))="Devis 3",IFERROR(VALUE(TRIM(SUBSTITUTE(AQ57,CHAR(160),""))),0)),0))*(IFERROR(VALUE(TRIM(SUBSTITUTE($AA57,CHAR(160),""))),0)),2)))</f>
        <v/>
      </c>
      <c r="AY57" s="211" t="str">
        <f t="shared" si="37"/>
        <v/>
      </c>
      <c r="AZ57" s="91"/>
      <c r="BA57" s="92" t="str" cm="1">
        <f t="array" ref="BA57">IF(OR(AY57="",AV57="",AW57="",AU57=""),"",
    _xlfn.IFS(
        (IFERROR(VALUE(TRIM(SUBSTITUTE(AY57,CHAR(160),""))),0)) &gt; (IFERROR(VALUE(TRIM(SUBSTITUTE(AV57,CHAR(160),""))),0)),
        "KO : Le montant retenu TTC est supérieur au montant raisonnable TTC. Merci de revoir la ligne de dépense ou plafonner son montant.",
        (IFERROR(VALUE(TRIM(SUBSTITUTE(AW57,CHAR(160),""))),0)) &gt; (IFERROR(VALUE(TRIM(SUBSTITUTE(AU57,CHAR(160),""))),0)),
        "Attention : Le montant retenu HT est supérieur au montant HT raisonnable. Merci de revoir la ligne de dépense, plafonner son montant, ou justifier la reventillation HT / TVA.",
        (IFERROR(VALUE(TRIM(SUBSTITUTE(AY57,CHAR(160),""))),0))=0,
        "",
        (IFERROR(VALUE(TRIM(SUBSTITUTE(AV57,CHAR(160),""))),0))=(IFERROR(VALUE(TRIM(SUBSTITUTE(AY57,CHAR(160),""))),0)),
        "OK",
        (IFERROR(VALUE(TRIM(SUBSTITUTE(AV57,CHAR(160),""))),0))&gt;(IFERROR(VALUE(TRIM(SUBSTITUTE(AY57,CHAR(160),""))),0)),
        " OK : Montant instruit inférieur au montant raisonnable.",
        TRUE,
        ""
    )
)</f>
        <v/>
      </c>
      <c r="BB57" s="92" t="str" cm="1">
        <f t="array" ref="BB57">IF(OR(AY57="",X57="",AW57="",V57="",AX57="",W57=""),"",_xlfn.IFS((IFERROR(VALUE(TRIM(SUBSTITUTE(AY57,CHAR(160),""))),0))&gt;(IFERROR(VALUE(TRIM(SUBSTITUTE(X57,CHAR(160),""))),0)),"KO : Le montant retenu TTC est supérieur au montant présenté TTC. Merci de revoir la ligne de dépense ou plafonner son montant.",(IFERROR(VALUE(TRIM(SUBSTITUTE(AW57,CHAR(160),""))),0))&gt;(IFERROR(VALUE(TRIM(SUBSTITUTE(V57,CHAR(160),""))),0)),"Attention : Le montant retenu HT est supérieur au montant HT présenté. Merci de revoir la ligne de dépense, plafonner son montant, ou justifier la reventillation HT / TVA.",(IFERROR(VALUE(TRIM(SUBSTITUTE(AX57,CHAR(160),""))),0))&gt;(IFERROR(VALUE(TRIM(SUBSTITUTE(W57,CHAR(160),""))),0)),"Attention : Le montant TVA retenu est supérieur au montant TVA présenté. Merci de revoir la ligne de dépense, plafonner son montant, ou justifier la reventillation HT / TVA.",(IFERROR(VALUE(TRIM(SUBSTITUTE(X57,CHAR(160),""))),0))=0,"",(IFERROR(VALUE(TRIM(SUBSTITUTE(AY57,CHAR(160),""))),0))=(IFERROR(VALUE(TRIM(SUBSTITUTE(X57,CHAR(160),""))),0)),"OK",AND((IFERROR(VALUE(TRIM(SUBSTITUTE(AY57,CHAR(160),""))),0))&lt;(IFERROR(VALUE(TRIM(SUBSTITUTE(X57,CHAR(160),""))),0)),((IFERROR(VALUE(TRIM(SUBSTITUTE(X57,CHAR(160),""))),0))-(IFERROR(VALUE(TRIM(SUBSTITUTE(AY57,CHAR(160),""))),0)))&lt;0.01),"OK",(IFERROR(VALUE(TRIM(SUBSTITUTE(AY57,CHAR(160),""))),0))&lt;(IFERROR(VALUE(TRIM(SUBSTITUTE(X57,CHAR(160),""))),0)),"Montant instruit inférieur au montant présenté.",TRUE,""))</f>
        <v/>
      </c>
      <c r="BC57" s="212" t="str">
        <f t="shared" si="42"/>
        <v/>
      </c>
      <c r="BD57" s="212" t="str">
        <f t="shared" si="43"/>
        <v/>
      </c>
      <c r="BE57" s="93" t="str">
        <f t="shared" si="44"/>
        <v/>
      </c>
    </row>
    <row r="58" spans="1:57" s="68" customFormat="1" ht="20.149999999999999" customHeight="1">
      <c r="A58" s="195">
        <v>50</v>
      </c>
      <c r="B58" s="2"/>
      <c r="C58" s="37"/>
      <c r="D58" s="2"/>
      <c r="E58" s="2"/>
      <c r="F58" s="89" t="str">
        <f>IF(B58&lt;&gt;"",IF('0-Présentation poste-typeaction'!$B$12&lt;&gt;"",'0-Présentation poste-typeaction'!$B$12,""),"")</f>
        <v/>
      </c>
      <c r="G58" s="2"/>
      <c r="H58" s="2"/>
      <c r="I58" s="12"/>
      <c r="J58" s="2"/>
      <c r="K58" s="36"/>
      <c r="L58" s="4"/>
      <c r="M58" s="3"/>
      <c r="N58" s="196" t="str">
        <f t="shared" si="29"/>
        <v/>
      </c>
      <c r="O58" s="5"/>
      <c r="P58" s="3"/>
      <c r="Q58" s="196" t="str">
        <f t="shared" si="30"/>
        <v/>
      </c>
      <c r="R58" s="6"/>
      <c r="S58" s="3"/>
      <c r="T58" s="197" t="str">
        <f t="shared" si="31"/>
        <v/>
      </c>
      <c r="U58" s="7"/>
      <c r="V58" s="213" t="str" cm="1">
        <f t="array" ref="V58">IF((_xlfn.IFS(TRIM(SUBSTITUTE(U58,CHAR(160),""))="Devis 1",IFERROR(VALUE(TRIM(SUBSTITUTE(L58,CHAR(160),""))),0),TRIM(SUBSTITUTE(U58,CHAR(160),""))="Devis 2",IFERROR(VALUE(TRIM(SUBSTITUTE(O58,CHAR(160),""))),0),TRIM(SUBSTITUTE(U58,CHAR(160),""))="Devis 3",IFERROR(VALUE(TRIM(SUBSTITUTE(R58,CHAR(160),""))),0),TRUE,0)*IFERROR(VALUE(TRIM(SUBSTITUTE(C58,CHAR(160),""))),0))=0,"",_xlfn.IFS(TRIM(SUBSTITUTE(U58,CHAR(160),""))="Devis 1",IFERROR(VALUE(TRIM(SUBSTITUTE(L58,CHAR(160),""))),0),TRIM(SUBSTITUTE(U58,CHAR(160),""))="Devis 2",IFERROR(VALUE(TRIM(SUBSTITUTE(O58,CHAR(160),""))),0),TRIM(SUBSTITUTE(U58,CHAR(160),""))="Devis 3",IFERROR(VALUE(TRIM(SUBSTITUTE(R58,CHAR(160),""))),0),TRUE,0)*IFERROR(VALUE(TRIM(SUBSTITUTE(C58,CHAR(160),""))),0))</f>
        <v/>
      </c>
      <c r="W58" s="214" t="str" cm="1">
        <f t="array" ref="W58">IF(ROUND((_xlfn.IFS(TRIM(SUBSTITUTE(U58,CHAR(160),""))="Devis 1",IFERROR(VALUE(TRIM(SUBSTITUTE(M58,CHAR(160),""))),0),TRIM(SUBSTITUTE(U58,CHAR(160),""))="Devis 2",IFERROR(VALUE(TRIM(SUBSTITUTE(P58,CHAR(160),""))),0),TRIM(SUBSTITUTE(U58,CHAR(160),""))="Devis 3",IFERROR(VALUE(TRIM(SUBSTITUTE(S58,CHAR(160),""))),0),TRUE,0)*IFERROR(VALUE(TRIM(SUBSTITUTE(C58,CHAR(160),""))),0)),2)=0,IF(V58&lt;&gt;"",0,""),ROUND((_xlfn.IFS(TRIM(SUBSTITUTE(U58,CHAR(160),""))="Devis 1",IFERROR(VALUE(TRIM(SUBSTITUTE(M58,CHAR(160),""))),0),TRIM(SUBSTITUTE(U58,CHAR(160),""))="Devis 2",IFERROR(VALUE(TRIM(SUBSTITUTE(P58,CHAR(160),""))),0),TRIM(SUBSTITUTE(U58,CHAR(160),""))="Devis 3",IFERROR(VALUE(TRIM(SUBSTITUTE(S58,CHAR(160),""))),0),TRUE,0)*IFERROR(VALUE(TRIM(SUBSTITUTE(C58,CHAR(160),""))),0)),2))</f>
        <v/>
      </c>
      <c r="X58" s="200" t="str">
        <f t="shared" si="38"/>
        <v/>
      </c>
      <c r="Y58" s="34"/>
      <c r="Z58" s="88" t="str">
        <f t="shared" si="46"/>
        <v/>
      </c>
      <c r="AA58" s="201" t="str">
        <f t="shared" si="46"/>
        <v/>
      </c>
      <c r="AB58" s="89" t="str">
        <f t="shared" si="46"/>
        <v/>
      </c>
      <c r="AC58" s="89" t="str">
        <f t="shared" si="45"/>
        <v/>
      </c>
      <c r="AD58" s="89" t="str">
        <f t="shared" si="45"/>
        <v/>
      </c>
      <c r="AE58" s="89" t="str">
        <f t="shared" si="45"/>
        <v/>
      </c>
      <c r="AF58" s="89" t="str">
        <f t="shared" si="45"/>
        <v/>
      </c>
      <c r="AG58" s="202" t="str">
        <f t="shared" si="45"/>
        <v/>
      </c>
      <c r="AH58" s="89" t="str">
        <f t="shared" si="45"/>
        <v/>
      </c>
      <c r="AI58" s="203" t="str">
        <f t="shared" si="45"/>
        <v/>
      </c>
      <c r="AJ58" s="204" t="str">
        <f t="shared" si="45"/>
        <v/>
      </c>
      <c r="AK58" s="90" t="str">
        <f t="shared" si="45"/>
        <v/>
      </c>
      <c r="AL58" s="196" t="str">
        <f t="shared" si="32"/>
        <v/>
      </c>
      <c r="AM58" s="205" t="str">
        <f t="shared" si="47"/>
        <v/>
      </c>
      <c r="AN58" s="90" t="str">
        <f t="shared" si="47"/>
        <v/>
      </c>
      <c r="AO58" s="196" t="str">
        <f t="shared" si="33"/>
        <v/>
      </c>
      <c r="AP58" s="206" t="str">
        <f t="shared" si="48"/>
        <v/>
      </c>
      <c r="AQ58" s="90" t="str">
        <f t="shared" si="48"/>
        <v/>
      </c>
      <c r="AR58" s="207" t="str">
        <f t="shared" si="34"/>
        <v/>
      </c>
      <c r="AS58" s="208" t="str">
        <f t="shared" si="3"/>
        <v/>
      </c>
      <c r="AT58" s="91"/>
      <c r="AU58" s="93" t="str">
        <f t="shared" si="35"/>
        <v/>
      </c>
      <c r="AV58" s="209" t="str">
        <f t="shared" si="36"/>
        <v/>
      </c>
      <c r="AW58" s="211" t="str" cm="1">
        <f t="array" ref="AW58">IF($AA58="","",IF((IFERROR(_xlfn.IFS($AS58="Devis 1",(IFERROR(VALUE(TRIM(SUBSTITUTE(AJ58,CHAR(160),""))),0)),$AS58="Devis 2",(IFERROR(VALUE(TRIM(SUBSTITUTE(AM58,CHAR(160),""))),0)),$AS58="Devis 3",(IFERROR(VALUE(TRIM(SUBSTITUTE(AP58,CHAR(160),""))),0))),0))*(IFERROR(VALUE(TRIM(SUBSTITUTE($AA58,CHAR(160),""))),0))=0,"",(IFERROR(_xlfn.IFS($AS58="Devis 1",(IFERROR(VALUE(TRIM(SUBSTITUTE(AJ58,CHAR(160),""))),0)),$AS58="Devis 2",(IFERROR(VALUE(TRIM(SUBSTITUTE(AM58,CHAR(160),""))),0)),$AS58="Devis 3",(IFERROR(VALUE(TRIM(SUBSTITUTE(AP58,CHAR(160),""))),0))),0))*(IFERROR(VALUE(TRIM(SUBSTITUTE($AA58,CHAR(160),""))),0))))</f>
        <v/>
      </c>
      <c r="AX58" s="211" t="str" cm="1">
        <f t="array" ref="AX58">IF($AA58="","",IF(ROUND((IFERROR(_xlfn.IFS(TRIM(SUBSTITUTE($AS58,CHAR(160),""))="Devis 1",IFERROR(VALUE(TRIM(SUBSTITUTE(AK58,CHAR(160),""))),0),TRIM(SUBSTITUTE($AS58,CHAR(160),""))="Devis 2",IFERROR(VALUE(TRIM(SUBSTITUTE(AN58,CHAR(160),""))),0),TRIM(SUBSTITUTE($AS58,CHAR(160),""))="Devis 3",IFERROR(VALUE(TRIM(SUBSTITUTE(AQ58,CHAR(160),""))),0)),0))*(IFERROR(VALUE(TRIM(SUBSTITUTE($AA58,CHAR(160),""))),0)),2)=0,IF(AW58&lt;&gt;"",0,""),ROUND((IFERROR(_xlfn.IFS(TRIM(SUBSTITUTE($AS58,CHAR(160),""))="Devis 1",IFERROR(VALUE(TRIM(SUBSTITUTE(AK58,CHAR(160),""))),0),TRIM(SUBSTITUTE($AS58,CHAR(160),""))="Devis 2",IFERROR(VALUE(TRIM(SUBSTITUTE(AN58,CHAR(160),""))),0),TRIM(SUBSTITUTE($AS58,CHAR(160),""))="Devis 3",IFERROR(VALUE(TRIM(SUBSTITUTE(AQ58,CHAR(160),""))),0)),0))*(IFERROR(VALUE(TRIM(SUBSTITUTE($AA58,CHAR(160),""))),0)),2)))</f>
        <v/>
      </c>
      <c r="AY58" s="211" t="str">
        <f t="shared" si="37"/>
        <v/>
      </c>
      <c r="AZ58" s="91"/>
      <c r="BA58" s="92" t="str" cm="1">
        <f t="array" ref="BA58">IF(OR(AY58="",AV58="",AW58="",AU58=""),"",
    _xlfn.IFS(
        (IFERROR(VALUE(TRIM(SUBSTITUTE(AY58,CHAR(160),""))),0)) &gt; (IFERROR(VALUE(TRIM(SUBSTITUTE(AV58,CHAR(160),""))),0)),
        "KO : Le montant retenu TTC est supérieur au montant raisonnable TTC. Merci de revoir la ligne de dépense ou plafonner son montant.",
        (IFERROR(VALUE(TRIM(SUBSTITUTE(AW58,CHAR(160),""))),0)) &gt; (IFERROR(VALUE(TRIM(SUBSTITUTE(AU58,CHAR(160),""))),0)),
        "Attention : Le montant retenu HT est supérieur au montant HT raisonnable. Merci de revoir la ligne de dépense, plafonner son montant, ou justifier la reventillation HT / TVA.",
        (IFERROR(VALUE(TRIM(SUBSTITUTE(AY58,CHAR(160),""))),0))=0,
        "",
        (IFERROR(VALUE(TRIM(SUBSTITUTE(AV58,CHAR(160),""))),0))=(IFERROR(VALUE(TRIM(SUBSTITUTE(AY58,CHAR(160),""))),0)),
        "OK",
        (IFERROR(VALUE(TRIM(SUBSTITUTE(AV58,CHAR(160),""))),0))&gt;(IFERROR(VALUE(TRIM(SUBSTITUTE(AY58,CHAR(160),""))),0)),
        " OK : Montant instruit inférieur au montant raisonnable.",
        TRUE,
        ""
    )
)</f>
        <v/>
      </c>
      <c r="BB58" s="92" t="str" cm="1">
        <f t="array" ref="BB58">IF(OR(AY58="",X58="",AW58="",V58="",AX58="",W58=""),"",_xlfn.IFS((IFERROR(VALUE(TRIM(SUBSTITUTE(AY58,CHAR(160),""))),0))&gt;(IFERROR(VALUE(TRIM(SUBSTITUTE(X58,CHAR(160),""))),0)),"KO : Le montant retenu TTC est supérieur au montant présenté TTC. Merci de revoir la ligne de dépense ou plafonner son montant.",(IFERROR(VALUE(TRIM(SUBSTITUTE(AW58,CHAR(160),""))),0))&gt;(IFERROR(VALUE(TRIM(SUBSTITUTE(V58,CHAR(160),""))),0)),"Attention : Le montant retenu HT est supérieur au montant HT présenté. Merci de revoir la ligne de dépense, plafonner son montant, ou justifier la reventillation HT / TVA.",(IFERROR(VALUE(TRIM(SUBSTITUTE(AX58,CHAR(160),""))),0))&gt;(IFERROR(VALUE(TRIM(SUBSTITUTE(W58,CHAR(160),""))),0)),"Attention : Le montant TVA retenu est supérieur au montant TVA présenté. Merci de revoir la ligne de dépense, plafonner son montant, ou justifier la reventillation HT / TVA.",(IFERROR(VALUE(TRIM(SUBSTITUTE(X58,CHAR(160),""))),0))=0,"",(IFERROR(VALUE(TRIM(SUBSTITUTE(AY58,CHAR(160),""))),0))=(IFERROR(VALUE(TRIM(SUBSTITUTE(X58,CHAR(160),""))),0)),"OK",AND((IFERROR(VALUE(TRIM(SUBSTITUTE(AY58,CHAR(160),""))),0))&lt;(IFERROR(VALUE(TRIM(SUBSTITUTE(X58,CHAR(160),""))),0)),((IFERROR(VALUE(TRIM(SUBSTITUTE(X58,CHAR(160),""))),0))-(IFERROR(VALUE(TRIM(SUBSTITUTE(AY58,CHAR(160),""))),0)))&lt;0.01),"OK",(IFERROR(VALUE(TRIM(SUBSTITUTE(AY58,CHAR(160),""))),0))&lt;(IFERROR(VALUE(TRIM(SUBSTITUTE(X58,CHAR(160),""))),0)),"Montant instruit inférieur au montant présenté.",TRUE,""))</f>
        <v/>
      </c>
      <c r="BC58" s="212" t="str">
        <f t="shared" si="42"/>
        <v/>
      </c>
      <c r="BD58" s="212" t="str">
        <f t="shared" si="43"/>
        <v/>
      </c>
      <c r="BE58" s="93" t="str">
        <f t="shared" si="44"/>
        <v/>
      </c>
    </row>
    <row r="59" spans="1:57" s="68" customFormat="1" ht="20.149999999999999" customHeight="1">
      <c r="A59" s="195">
        <v>51</v>
      </c>
      <c r="B59" s="2"/>
      <c r="C59" s="37"/>
      <c r="D59" s="2"/>
      <c r="E59" s="2"/>
      <c r="F59" s="89" t="str">
        <f>IF(B59&lt;&gt;"",IF('0-Présentation poste-typeaction'!$B$12&lt;&gt;"",'0-Présentation poste-typeaction'!$B$12,""),"")</f>
        <v/>
      </c>
      <c r="G59" s="2"/>
      <c r="H59" s="2"/>
      <c r="I59" s="12"/>
      <c r="J59" s="2"/>
      <c r="K59" s="36"/>
      <c r="L59" s="4"/>
      <c r="M59" s="3"/>
      <c r="N59" s="196" t="str">
        <f t="shared" si="29"/>
        <v/>
      </c>
      <c r="O59" s="5"/>
      <c r="P59" s="3"/>
      <c r="Q59" s="196" t="str">
        <f t="shared" si="30"/>
        <v/>
      </c>
      <c r="R59" s="6"/>
      <c r="S59" s="3"/>
      <c r="T59" s="197" t="str">
        <f t="shared" si="31"/>
        <v/>
      </c>
      <c r="U59" s="7"/>
      <c r="V59" s="213" t="str" cm="1">
        <f t="array" ref="V59">IF((_xlfn.IFS(TRIM(SUBSTITUTE(U59,CHAR(160),""))="Devis 1",IFERROR(VALUE(TRIM(SUBSTITUTE(L59,CHAR(160),""))),0),TRIM(SUBSTITUTE(U59,CHAR(160),""))="Devis 2",IFERROR(VALUE(TRIM(SUBSTITUTE(O59,CHAR(160),""))),0),TRIM(SUBSTITUTE(U59,CHAR(160),""))="Devis 3",IFERROR(VALUE(TRIM(SUBSTITUTE(R59,CHAR(160),""))),0),TRUE,0)*IFERROR(VALUE(TRIM(SUBSTITUTE(C59,CHAR(160),""))),0))=0,"",_xlfn.IFS(TRIM(SUBSTITUTE(U59,CHAR(160),""))="Devis 1",IFERROR(VALUE(TRIM(SUBSTITUTE(L59,CHAR(160),""))),0),TRIM(SUBSTITUTE(U59,CHAR(160),""))="Devis 2",IFERROR(VALUE(TRIM(SUBSTITUTE(O59,CHAR(160),""))),0),TRIM(SUBSTITUTE(U59,CHAR(160),""))="Devis 3",IFERROR(VALUE(TRIM(SUBSTITUTE(R59,CHAR(160),""))),0),TRUE,0)*IFERROR(VALUE(TRIM(SUBSTITUTE(C59,CHAR(160),""))),0))</f>
        <v/>
      </c>
      <c r="W59" s="214" t="str" cm="1">
        <f t="array" ref="W59">IF(ROUND((_xlfn.IFS(TRIM(SUBSTITUTE(U59,CHAR(160),""))="Devis 1",IFERROR(VALUE(TRIM(SUBSTITUTE(M59,CHAR(160),""))),0),TRIM(SUBSTITUTE(U59,CHAR(160),""))="Devis 2",IFERROR(VALUE(TRIM(SUBSTITUTE(P59,CHAR(160),""))),0),TRIM(SUBSTITUTE(U59,CHAR(160),""))="Devis 3",IFERROR(VALUE(TRIM(SUBSTITUTE(S59,CHAR(160),""))),0),TRUE,0)*IFERROR(VALUE(TRIM(SUBSTITUTE(C59,CHAR(160),""))),0)),2)=0,IF(V59&lt;&gt;"",0,""),ROUND((_xlfn.IFS(TRIM(SUBSTITUTE(U59,CHAR(160),""))="Devis 1",IFERROR(VALUE(TRIM(SUBSTITUTE(M59,CHAR(160),""))),0),TRIM(SUBSTITUTE(U59,CHAR(160),""))="Devis 2",IFERROR(VALUE(TRIM(SUBSTITUTE(P59,CHAR(160),""))),0),TRIM(SUBSTITUTE(U59,CHAR(160),""))="Devis 3",IFERROR(VALUE(TRIM(SUBSTITUTE(S59,CHAR(160),""))),0),TRUE,0)*IFERROR(VALUE(TRIM(SUBSTITUTE(C59,CHAR(160),""))),0)),2))</f>
        <v/>
      </c>
      <c r="X59" s="200" t="str">
        <f t="shared" si="38"/>
        <v/>
      </c>
      <c r="Y59" s="34"/>
      <c r="Z59" s="88" t="str">
        <f t="shared" si="46"/>
        <v/>
      </c>
      <c r="AA59" s="201" t="str">
        <f t="shared" si="46"/>
        <v/>
      </c>
      <c r="AB59" s="89" t="str">
        <f t="shared" si="46"/>
        <v/>
      </c>
      <c r="AC59" s="89" t="str">
        <f t="shared" si="45"/>
        <v/>
      </c>
      <c r="AD59" s="89" t="str">
        <f t="shared" si="45"/>
        <v/>
      </c>
      <c r="AE59" s="89" t="str">
        <f t="shared" si="45"/>
        <v/>
      </c>
      <c r="AF59" s="89" t="str">
        <f t="shared" si="45"/>
        <v/>
      </c>
      <c r="AG59" s="202" t="str">
        <f t="shared" si="45"/>
        <v/>
      </c>
      <c r="AH59" s="89" t="str">
        <f t="shared" si="45"/>
        <v/>
      </c>
      <c r="AI59" s="203" t="str">
        <f t="shared" si="45"/>
        <v/>
      </c>
      <c r="AJ59" s="204" t="str">
        <f t="shared" si="45"/>
        <v/>
      </c>
      <c r="AK59" s="90" t="str">
        <f t="shared" si="45"/>
        <v/>
      </c>
      <c r="AL59" s="196" t="str">
        <f t="shared" si="32"/>
        <v/>
      </c>
      <c r="AM59" s="205" t="str">
        <f t="shared" si="47"/>
        <v/>
      </c>
      <c r="AN59" s="90" t="str">
        <f t="shared" si="47"/>
        <v/>
      </c>
      <c r="AO59" s="196" t="str">
        <f t="shared" si="33"/>
        <v/>
      </c>
      <c r="AP59" s="206" t="str">
        <f t="shared" si="48"/>
        <v/>
      </c>
      <c r="AQ59" s="90" t="str">
        <f t="shared" si="48"/>
        <v/>
      </c>
      <c r="AR59" s="207" t="str">
        <f t="shared" si="34"/>
        <v/>
      </c>
      <c r="AS59" s="208" t="str">
        <f t="shared" si="3"/>
        <v/>
      </c>
      <c r="AT59" s="91"/>
      <c r="AU59" s="93" t="str">
        <f t="shared" si="35"/>
        <v/>
      </c>
      <c r="AV59" s="209" t="str">
        <f t="shared" si="36"/>
        <v/>
      </c>
      <c r="AW59" s="211" t="str" cm="1">
        <f t="array" ref="AW59">IF($AA59="","",IF((IFERROR(_xlfn.IFS($AS59="Devis 1",(IFERROR(VALUE(TRIM(SUBSTITUTE(AJ59,CHAR(160),""))),0)),$AS59="Devis 2",(IFERROR(VALUE(TRIM(SUBSTITUTE(AM59,CHAR(160),""))),0)),$AS59="Devis 3",(IFERROR(VALUE(TRIM(SUBSTITUTE(AP59,CHAR(160),""))),0))),0))*(IFERROR(VALUE(TRIM(SUBSTITUTE($AA59,CHAR(160),""))),0))=0,"",(IFERROR(_xlfn.IFS($AS59="Devis 1",(IFERROR(VALUE(TRIM(SUBSTITUTE(AJ59,CHAR(160),""))),0)),$AS59="Devis 2",(IFERROR(VALUE(TRIM(SUBSTITUTE(AM59,CHAR(160),""))),0)),$AS59="Devis 3",(IFERROR(VALUE(TRIM(SUBSTITUTE(AP59,CHAR(160),""))),0))),0))*(IFERROR(VALUE(TRIM(SUBSTITUTE($AA59,CHAR(160),""))),0))))</f>
        <v/>
      </c>
      <c r="AX59" s="211" t="str" cm="1">
        <f t="array" ref="AX59">IF($AA59="","",IF(ROUND((IFERROR(_xlfn.IFS(TRIM(SUBSTITUTE($AS59,CHAR(160),""))="Devis 1",IFERROR(VALUE(TRIM(SUBSTITUTE(AK59,CHAR(160),""))),0),TRIM(SUBSTITUTE($AS59,CHAR(160),""))="Devis 2",IFERROR(VALUE(TRIM(SUBSTITUTE(AN59,CHAR(160),""))),0),TRIM(SUBSTITUTE($AS59,CHAR(160),""))="Devis 3",IFERROR(VALUE(TRIM(SUBSTITUTE(AQ59,CHAR(160),""))),0)),0))*(IFERROR(VALUE(TRIM(SUBSTITUTE($AA59,CHAR(160),""))),0)),2)=0,IF(AW59&lt;&gt;"",0,""),ROUND((IFERROR(_xlfn.IFS(TRIM(SUBSTITUTE($AS59,CHAR(160),""))="Devis 1",IFERROR(VALUE(TRIM(SUBSTITUTE(AK59,CHAR(160),""))),0),TRIM(SUBSTITUTE($AS59,CHAR(160),""))="Devis 2",IFERROR(VALUE(TRIM(SUBSTITUTE(AN59,CHAR(160),""))),0),TRIM(SUBSTITUTE($AS59,CHAR(160),""))="Devis 3",IFERROR(VALUE(TRIM(SUBSTITUTE(AQ59,CHAR(160),""))),0)),0))*(IFERROR(VALUE(TRIM(SUBSTITUTE($AA59,CHAR(160),""))),0)),2)))</f>
        <v/>
      </c>
      <c r="AY59" s="211" t="str">
        <f t="shared" si="37"/>
        <v/>
      </c>
      <c r="AZ59" s="91"/>
      <c r="BA59" s="92" t="str" cm="1">
        <f t="array" ref="BA59">IF(OR(AY59="",AV59="",AW59="",AU59=""),"",
    _xlfn.IFS(
        (IFERROR(VALUE(TRIM(SUBSTITUTE(AY59,CHAR(160),""))),0)) &gt; (IFERROR(VALUE(TRIM(SUBSTITUTE(AV59,CHAR(160),""))),0)),
        "KO : Le montant retenu TTC est supérieur au montant raisonnable TTC. Merci de revoir la ligne de dépense ou plafonner son montant.",
        (IFERROR(VALUE(TRIM(SUBSTITUTE(AW59,CHAR(160),""))),0)) &gt; (IFERROR(VALUE(TRIM(SUBSTITUTE(AU59,CHAR(160),""))),0)),
        "Attention : Le montant retenu HT est supérieur au montant HT raisonnable. Merci de revoir la ligne de dépense, plafonner son montant, ou justifier la reventillation HT / TVA.",
        (IFERROR(VALUE(TRIM(SUBSTITUTE(AY59,CHAR(160),""))),0))=0,
        "",
        (IFERROR(VALUE(TRIM(SUBSTITUTE(AV59,CHAR(160),""))),0))=(IFERROR(VALUE(TRIM(SUBSTITUTE(AY59,CHAR(160),""))),0)),
        "OK",
        (IFERROR(VALUE(TRIM(SUBSTITUTE(AV59,CHAR(160),""))),0))&gt;(IFERROR(VALUE(TRIM(SUBSTITUTE(AY59,CHAR(160),""))),0)),
        " OK : Montant instruit inférieur au montant raisonnable.",
        TRUE,
        ""
    )
)</f>
        <v/>
      </c>
      <c r="BB59" s="92" t="str" cm="1">
        <f t="array" ref="BB59">IF(OR(AY59="",X59="",AW59="",V59="",AX59="",W59=""),"",_xlfn.IFS((IFERROR(VALUE(TRIM(SUBSTITUTE(AY59,CHAR(160),""))),0))&gt;(IFERROR(VALUE(TRIM(SUBSTITUTE(X59,CHAR(160),""))),0)),"KO : Le montant retenu TTC est supérieur au montant présenté TTC. Merci de revoir la ligne de dépense ou plafonner son montant.",(IFERROR(VALUE(TRIM(SUBSTITUTE(AW59,CHAR(160),""))),0))&gt;(IFERROR(VALUE(TRIM(SUBSTITUTE(V59,CHAR(160),""))),0)),"Attention : Le montant retenu HT est supérieur au montant HT présenté. Merci de revoir la ligne de dépense, plafonner son montant, ou justifier la reventillation HT / TVA.",(IFERROR(VALUE(TRIM(SUBSTITUTE(AX59,CHAR(160),""))),0))&gt;(IFERROR(VALUE(TRIM(SUBSTITUTE(W59,CHAR(160),""))),0)),"Attention : Le montant TVA retenu est supérieur au montant TVA présenté. Merci de revoir la ligne de dépense, plafonner son montant, ou justifier la reventillation HT / TVA.",(IFERROR(VALUE(TRIM(SUBSTITUTE(X59,CHAR(160),""))),0))=0,"",(IFERROR(VALUE(TRIM(SUBSTITUTE(AY59,CHAR(160),""))),0))=(IFERROR(VALUE(TRIM(SUBSTITUTE(X59,CHAR(160),""))),0)),"OK",AND((IFERROR(VALUE(TRIM(SUBSTITUTE(AY59,CHAR(160),""))),0))&lt;(IFERROR(VALUE(TRIM(SUBSTITUTE(X59,CHAR(160),""))),0)),((IFERROR(VALUE(TRIM(SUBSTITUTE(X59,CHAR(160),""))),0))-(IFERROR(VALUE(TRIM(SUBSTITUTE(AY59,CHAR(160),""))),0)))&lt;0.01),"OK",(IFERROR(VALUE(TRIM(SUBSTITUTE(AY59,CHAR(160),""))),0))&lt;(IFERROR(VALUE(TRIM(SUBSTITUTE(X59,CHAR(160),""))),0)),"Montant instruit inférieur au montant présenté.",TRUE,""))</f>
        <v/>
      </c>
      <c r="BC59" s="212" t="str">
        <f t="shared" si="42"/>
        <v/>
      </c>
      <c r="BD59" s="212" t="str">
        <f t="shared" si="43"/>
        <v/>
      </c>
      <c r="BE59" s="93" t="str">
        <f t="shared" si="44"/>
        <v/>
      </c>
    </row>
    <row r="60" spans="1:57" s="68" customFormat="1" ht="20.149999999999999" customHeight="1">
      <c r="A60" s="195">
        <v>52</v>
      </c>
      <c r="B60" s="2"/>
      <c r="C60" s="37"/>
      <c r="D60" s="2"/>
      <c r="E60" s="2"/>
      <c r="F60" s="89" t="str">
        <f>IF(B60&lt;&gt;"",IF('0-Présentation poste-typeaction'!$B$12&lt;&gt;"",'0-Présentation poste-typeaction'!$B$12,""),"")</f>
        <v/>
      </c>
      <c r="G60" s="2"/>
      <c r="H60" s="2"/>
      <c r="I60" s="12"/>
      <c r="J60" s="2"/>
      <c r="K60" s="36"/>
      <c r="L60" s="4"/>
      <c r="M60" s="3"/>
      <c r="N60" s="196" t="str">
        <f t="shared" si="29"/>
        <v/>
      </c>
      <c r="O60" s="5"/>
      <c r="P60" s="3"/>
      <c r="Q60" s="196" t="str">
        <f t="shared" si="30"/>
        <v/>
      </c>
      <c r="R60" s="6"/>
      <c r="S60" s="3"/>
      <c r="T60" s="197" t="str">
        <f t="shared" si="31"/>
        <v/>
      </c>
      <c r="U60" s="7"/>
      <c r="V60" s="213" t="str" cm="1">
        <f t="array" ref="V60">IF((_xlfn.IFS(TRIM(SUBSTITUTE(U60,CHAR(160),""))="Devis 1",IFERROR(VALUE(TRIM(SUBSTITUTE(L60,CHAR(160),""))),0),TRIM(SUBSTITUTE(U60,CHAR(160),""))="Devis 2",IFERROR(VALUE(TRIM(SUBSTITUTE(O60,CHAR(160),""))),0),TRIM(SUBSTITUTE(U60,CHAR(160),""))="Devis 3",IFERROR(VALUE(TRIM(SUBSTITUTE(R60,CHAR(160),""))),0),TRUE,0)*IFERROR(VALUE(TRIM(SUBSTITUTE(C60,CHAR(160),""))),0))=0,"",_xlfn.IFS(TRIM(SUBSTITUTE(U60,CHAR(160),""))="Devis 1",IFERROR(VALUE(TRIM(SUBSTITUTE(L60,CHAR(160),""))),0),TRIM(SUBSTITUTE(U60,CHAR(160),""))="Devis 2",IFERROR(VALUE(TRIM(SUBSTITUTE(O60,CHAR(160),""))),0),TRIM(SUBSTITUTE(U60,CHAR(160),""))="Devis 3",IFERROR(VALUE(TRIM(SUBSTITUTE(R60,CHAR(160),""))),0),TRUE,0)*IFERROR(VALUE(TRIM(SUBSTITUTE(C60,CHAR(160),""))),0))</f>
        <v/>
      </c>
      <c r="W60" s="214" t="str" cm="1">
        <f t="array" ref="W60">IF(ROUND((_xlfn.IFS(TRIM(SUBSTITUTE(U60,CHAR(160),""))="Devis 1",IFERROR(VALUE(TRIM(SUBSTITUTE(M60,CHAR(160),""))),0),TRIM(SUBSTITUTE(U60,CHAR(160),""))="Devis 2",IFERROR(VALUE(TRIM(SUBSTITUTE(P60,CHAR(160),""))),0),TRIM(SUBSTITUTE(U60,CHAR(160),""))="Devis 3",IFERROR(VALUE(TRIM(SUBSTITUTE(S60,CHAR(160),""))),0),TRUE,0)*IFERROR(VALUE(TRIM(SUBSTITUTE(C60,CHAR(160),""))),0)),2)=0,IF(V60&lt;&gt;"",0,""),ROUND((_xlfn.IFS(TRIM(SUBSTITUTE(U60,CHAR(160),""))="Devis 1",IFERROR(VALUE(TRIM(SUBSTITUTE(M60,CHAR(160),""))),0),TRIM(SUBSTITUTE(U60,CHAR(160),""))="Devis 2",IFERROR(VALUE(TRIM(SUBSTITUTE(P60,CHAR(160),""))),0),TRIM(SUBSTITUTE(U60,CHAR(160),""))="Devis 3",IFERROR(VALUE(TRIM(SUBSTITUTE(S60,CHAR(160),""))),0),TRUE,0)*IFERROR(VALUE(TRIM(SUBSTITUTE(C60,CHAR(160),""))),0)),2))</f>
        <v/>
      </c>
      <c r="X60" s="200" t="str">
        <f t="shared" si="38"/>
        <v/>
      </c>
      <c r="Y60" s="34"/>
      <c r="Z60" s="88" t="str">
        <f t="shared" si="46"/>
        <v/>
      </c>
      <c r="AA60" s="201" t="str">
        <f t="shared" si="46"/>
        <v/>
      </c>
      <c r="AB60" s="89" t="str">
        <f t="shared" si="46"/>
        <v/>
      </c>
      <c r="AC60" s="89" t="str">
        <f t="shared" si="45"/>
        <v/>
      </c>
      <c r="AD60" s="89" t="str">
        <f t="shared" si="45"/>
        <v/>
      </c>
      <c r="AE60" s="89" t="str">
        <f t="shared" si="45"/>
        <v/>
      </c>
      <c r="AF60" s="89" t="str">
        <f t="shared" si="45"/>
        <v/>
      </c>
      <c r="AG60" s="202" t="str">
        <f t="shared" si="45"/>
        <v/>
      </c>
      <c r="AH60" s="89" t="str">
        <f t="shared" si="45"/>
        <v/>
      </c>
      <c r="AI60" s="203" t="str">
        <f t="shared" si="45"/>
        <v/>
      </c>
      <c r="AJ60" s="204" t="str">
        <f t="shared" si="45"/>
        <v/>
      </c>
      <c r="AK60" s="90" t="str">
        <f t="shared" si="45"/>
        <v/>
      </c>
      <c r="AL60" s="196" t="str">
        <f t="shared" si="32"/>
        <v/>
      </c>
      <c r="AM60" s="205" t="str">
        <f t="shared" si="47"/>
        <v/>
      </c>
      <c r="AN60" s="90" t="str">
        <f t="shared" si="47"/>
        <v/>
      </c>
      <c r="AO60" s="196" t="str">
        <f t="shared" si="33"/>
        <v/>
      </c>
      <c r="AP60" s="206" t="str">
        <f t="shared" si="48"/>
        <v/>
      </c>
      <c r="AQ60" s="90" t="str">
        <f t="shared" si="48"/>
        <v/>
      </c>
      <c r="AR60" s="207" t="str">
        <f t="shared" si="34"/>
        <v/>
      </c>
      <c r="AS60" s="208" t="str">
        <f t="shared" si="3"/>
        <v/>
      </c>
      <c r="AT60" s="91"/>
      <c r="AU60" s="93" t="str">
        <f t="shared" si="35"/>
        <v/>
      </c>
      <c r="AV60" s="209" t="str">
        <f t="shared" si="36"/>
        <v/>
      </c>
      <c r="AW60" s="211" t="str" cm="1">
        <f t="array" ref="AW60">IF($AA60="","",IF((IFERROR(_xlfn.IFS($AS60="Devis 1",(IFERROR(VALUE(TRIM(SUBSTITUTE(AJ60,CHAR(160),""))),0)),$AS60="Devis 2",(IFERROR(VALUE(TRIM(SUBSTITUTE(AM60,CHAR(160),""))),0)),$AS60="Devis 3",(IFERROR(VALUE(TRIM(SUBSTITUTE(AP60,CHAR(160),""))),0))),0))*(IFERROR(VALUE(TRIM(SUBSTITUTE($AA60,CHAR(160),""))),0))=0,"",(IFERROR(_xlfn.IFS($AS60="Devis 1",(IFERROR(VALUE(TRIM(SUBSTITUTE(AJ60,CHAR(160),""))),0)),$AS60="Devis 2",(IFERROR(VALUE(TRIM(SUBSTITUTE(AM60,CHAR(160),""))),0)),$AS60="Devis 3",(IFERROR(VALUE(TRIM(SUBSTITUTE(AP60,CHAR(160),""))),0))),0))*(IFERROR(VALUE(TRIM(SUBSTITUTE($AA60,CHAR(160),""))),0))))</f>
        <v/>
      </c>
      <c r="AX60" s="211" t="str" cm="1">
        <f t="array" ref="AX60">IF($AA60="","",IF(ROUND((IFERROR(_xlfn.IFS(TRIM(SUBSTITUTE($AS60,CHAR(160),""))="Devis 1",IFERROR(VALUE(TRIM(SUBSTITUTE(AK60,CHAR(160),""))),0),TRIM(SUBSTITUTE($AS60,CHAR(160),""))="Devis 2",IFERROR(VALUE(TRIM(SUBSTITUTE(AN60,CHAR(160),""))),0),TRIM(SUBSTITUTE($AS60,CHAR(160),""))="Devis 3",IFERROR(VALUE(TRIM(SUBSTITUTE(AQ60,CHAR(160),""))),0)),0))*(IFERROR(VALUE(TRIM(SUBSTITUTE($AA60,CHAR(160),""))),0)),2)=0,IF(AW60&lt;&gt;"",0,""),ROUND((IFERROR(_xlfn.IFS(TRIM(SUBSTITUTE($AS60,CHAR(160),""))="Devis 1",IFERROR(VALUE(TRIM(SUBSTITUTE(AK60,CHAR(160),""))),0),TRIM(SUBSTITUTE($AS60,CHAR(160),""))="Devis 2",IFERROR(VALUE(TRIM(SUBSTITUTE(AN60,CHAR(160),""))),0),TRIM(SUBSTITUTE($AS60,CHAR(160),""))="Devis 3",IFERROR(VALUE(TRIM(SUBSTITUTE(AQ60,CHAR(160),""))),0)),0))*(IFERROR(VALUE(TRIM(SUBSTITUTE($AA60,CHAR(160),""))),0)),2)))</f>
        <v/>
      </c>
      <c r="AY60" s="211" t="str">
        <f t="shared" si="37"/>
        <v/>
      </c>
      <c r="AZ60" s="91"/>
      <c r="BA60" s="92" t="str" cm="1">
        <f t="array" ref="BA60">IF(OR(AY60="",AV60="",AW60="",AU60=""),"",
    _xlfn.IFS(
        (IFERROR(VALUE(TRIM(SUBSTITUTE(AY60,CHAR(160),""))),0)) &gt; (IFERROR(VALUE(TRIM(SUBSTITUTE(AV60,CHAR(160),""))),0)),
        "KO : Le montant retenu TTC est supérieur au montant raisonnable TTC. Merci de revoir la ligne de dépense ou plafonner son montant.",
        (IFERROR(VALUE(TRIM(SUBSTITUTE(AW60,CHAR(160),""))),0)) &gt; (IFERROR(VALUE(TRIM(SUBSTITUTE(AU60,CHAR(160),""))),0)),
        "Attention : Le montant retenu HT est supérieur au montant HT raisonnable. Merci de revoir la ligne de dépense, plafonner son montant, ou justifier la reventillation HT / TVA.",
        (IFERROR(VALUE(TRIM(SUBSTITUTE(AY60,CHAR(160),""))),0))=0,
        "",
        (IFERROR(VALUE(TRIM(SUBSTITUTE(AV60,CHAR(160),""))),0))=(IFERROR(VALUE(TRIM(SUBSTITUTE(AY60,CHAR(160),""))),0)),
        "OK",
        (IFERROR(VALUE(TRIM(SUBSTITUTE(AV60,CHAR(160),""))),0))&gt;(IFERROR(VALUE(TRIM(SUBSTITUTE(AY60,CHAR(160),""))),0)),
        " OK : Montant instruit inférieur au montant raisonnable.",
        TRUE,
        ""
    )
)</f>
        <v/>
      </c>
      <c r="BB60" s="92" t="str" cm="1">
        <f t="array" ref="BB60">IF(OR(AY60="",X60="",AW60="",V60="",AX60="",W60=""),"",_xlfn.IFS((IFERROR(VALUE(TRIM(SUBSTITUTE(AY60,CHAR(160),""))),0))&gt;(IFERROR(VALUE(TRIM(SUBSTITUTE(X60,CHAR(160),""))),0)),"KO : Le montant retenu TTC est supérieur au montant présenté TTC. Merci de revoir la ligne de dépense ou plafonner son montant.",(IFERROR(VALUE(TRIM(SUBSTITUTE(AW60,CHAR(160),""))),0))&gt;(IFERROR(VALUE(TRIM(SUBSTITUTE(V60,CHAR(160),""))),0)),"Attention : Le montant retenu HT est supérieur au montant HT présenté. Merci de revoir la ligne de dépense, plafonner son montant, ou justifier la reventillation HT / TVA.",(IFERROR(VALUE(TRIM(SUBSTITUTE(AX60,CHAR(160),""))),0))&gt;(IFERROR(VALUE(TRIM(SUBSTITUTE(W60,CHAR(160),""))),0)),"Attention : Le montant TVA retenu est supérieur au montant TVA présenté. Merci de revoir la ligne de dépense, plafonner son montant, ou justifier la reventillation HT / TVA.",(IFERROR(VALUE(TRIM(SUBSTITUTE(X60,CHAR(160),""))),0))=0,"",(IFERROR(VALUE(TRIM(SUBSTITUTE(AY60,CHAR(160),""))),0))=(IFERROR(VALUE(TRIM(SUBSTITUTE(X60,CHAR(160),""))),0)),"OK",AND((IFERROR(VALUE(TRIM(SUBSTITUTE(AY60,CHAR(160),""))),0))&lt;(IFERROR(VALUE(TRIM(SUBSTITUTE(X60,CHAR(160),""))),0)),((IFERROR(VALUE(TRIM(SUBSTITUTE(X60,CHAR(160),""))),0))-(IFERROR(VALUE(TRIM(SUBSTITUTE(AY60,CHAR(160),""))),0)))&lt;0.01),"OK",(IFERROR(VALUE(TRIM(SUBSTITUTE(AY60,CHAR(160),""))),0))&lt;(IFERROR(VALUE(TRIM(SUBSTITUTE(X60,CHAR(160),""))),0)),"Montant instruit inférieur au montant présenté.",TRUE,""))</f>
        <v/>
      </c>
      <c r="BC60" s="212" t="str">
        <f t="shared" si="42"/>
        <v/>
      </c>
      <c r="BD60" s="212" t="str">
        <f t="shared" si="43"/>
        <v/>
      </c>
      <c r="BE60" s="93" t="str">
        <f t="shared" si="44"/>
        <v/>
      </c>
    </row>
    <row r="61" spans="1:57" s="68" customFormat="1" ht="20.149999999999999" customHeight="1">
      <c r="A61" s="195">
        <v>53</v>
      </c>
      <c r="B61" s="2"/>
      <c r="C61" s="37"/>
      <c r="D61" s="2"/>
      <c r="E61" s="2"/>
      <c r="F61" s="89" t="str">
        <f>IF(B61&lt;&gt;"",IF('0-Présentation poste-typeaction'!$B$12&lt;&gt;"",'0-Présentation poste-typeaction'!$B$12,""),"")</f>
        <v/>
      </c>
      <c r="G61" s="2"/>
      <c r="H61" s="2"/>
      <c r="I61" s="12"/>
      <c r="J61" s="2"/>
      <c r="K61" s="36"/>
      <c r="L61" s="4"/>
      <c r="M61" s="3"/>
      <c r="N61" s="196" t="str">
        <f t="shared" si="29"/>
        <v/>
      </c>
      <c r="O61" s="5"/>
      <c r="P61" s="3"/>
      <c r="Q61" s="196" t="str">
        <f t="shared" si="30"/>
        <v/>
      </c>
      <c r="R61" s="6"/>
      <c r="S61" s="3"/>
      <c r="T61" s="197" t="str">
        <f t="shared" si="31"/>
        <v/>
      </c>
      <c r="U61" s="7"/>
      <c r="V61" s="213" t="str" cm="1">
        <f t="array" ref="V61">IF((_xlfn.IFS(TRIM(SUBSTITUTE(U61,CHAR(160),""))="Devis 1",IFERROR(VALUE(TRIM(SUBSTITUTE(L61,CHAR(160),""))),0),TRIM(SUBSTITUTE(U61,CHAR(160),""))="Devis 2",IFERROR(VALUE(TRIM(SUBSTITUTE(O61,CHAR(160),""))),0),TRIM(SUBSTITUTE(U61,CHAR(160),""))="Devis 3",IFERROR(VALUE(TRIM(SUBSTITUTE(R61,CHAR(160),""))),0),TRUE,0)*IFERROR(VALUE(TRIM(SUBSTITUTE(C61,CHAR(160),""))),0))=0,"",_xlfn.IFS(TRIM(SUBSTITUTE(U61,CHAR(160),""))="Devis 1",IFERROR(VALUE(TRIM(SUBSTITUTE(L61,CHAR(160),""))),0),TRIM(SUBSTITUTE(U61,CHAR(160),""))="Devis 2",IFERROR(VALUE(TRIM(SUBSTITUTE(O61,CHAR(160),""))),0),TRIM(SUBSTITUTE(U61,CHAR(160),""))="Devis 3",IFERROR(VALUE(TRIM(SUBSTITUTE(R61,CHAR(160),""))),0),TRUE,0)*IFERROR(VALUE(TRIM(SUBSTITUTE(C61,CHAR(160),""))),0))</f>
        <v/>
      </c>
      <c r="W61" s="214" t="str" cm="1">
        <f t="array" ref="W61">IF(ROUND((_xlfn.IFS(TRIM(SUBSTITUTE(U61,CHAR(160),""))="Devis 1",IFERROR(VALUE(TRIM(SUBSTITUTE(M61,CHAR(160),""))),0),TRIM(SUBSTITUTE(U61,CHAR(160),""))="Devis 2",IFERROR(VALUE(TRIM(SUBSTITUTE(P61,CHAR(160),""))),0),TRIM(SUBSTITUTE(U61,CHAR(160),""))="Devis 3",IFERROR(VALUE(TRIM(SUBSTITUTE(S61,CHAR(160),""))),0),TRUE,0)*IFERROR(VALUE(TRIM(SUBSTITUTE(C61,CHAR(160),""))),0)),2)=0,IF(V61&lt;&gt;"",0,""),ROUND((_xlfn.IFS(TRIM(SUBSTITUTE(U61,CHAR(160),""))="Devis 1",IFERROR(VALUE(TRIM(SUBSTITUTE(M61,CHAR(160),""))),0),TRIM(SUBSTITUTE(U61,CHAR(160),""))="Devis 2",IFERROR(VALUE(TRIM(SUBSTITUTE(P61,CHAR(160),""))),0),TRIM(SUBSTITUTE(U61,CHAR(160),""))="Devis 3",IFERROR(VALUE(TRIM(SUBSTITUTE(S61,CHAR(160),""))),0),TRUE,0)*IFERROR(VALUE(TRIM(SUBSTITUTE(C61,CHAR(160),""))),0)),2))</f>
        <v/>
      </c>
      <c r="X61" s="200" t="str">
        <f t="shared" si="38"/>
        <v/>
      </c>
      <c r="Y61" s="34"/>
      <c r="Z61" s="88" t="str">
        <f t="shared" si="46"/>
        <v/>
      </c>
      <c r="AA61" s="201" t="str">
        <f t="shared" si="46"/>
        <v/>
      </c>
      <c r="AB61" s="89" t="str">
        <f t="shared" si="46"/>
        <v/>
      </c>
      <c r="AC61" s="89" t="str">
        <f t="shared" si="45"/>
        <v/>
      </c>
      <c r="AD61" s="89" t="str">
        <f t="shared" si="45"/>
        <v/>
      </c>
      <c r="AE61" s="89" t="str">
        <f t="shared" si="45"/>
        <v/>
      </c>
      <c r="AF61" s="89" t="str">
        <f t="shared" si="45"/>
        <v/>
      </c>
      <c r="AG61" s="202" t="str">
        <f t="shared" si="45"/>
        <v/>
      </c>
      <c r="AH61" s="89" t="str">
        <f t="shared" si="45"/>
        <v/>
      </c>
      <c r="AI61" s="203" t="str">
        <f t="shared" si="45"/>
        <v/>
      </c>
      <c r="AJ61" s="204" t="str">
        <f t="shared" si="45"/>
        <v/>
      </c>
      <c r="AK61" s="90" t="str">
        <f t="shared" si="45"/>
        <v/>
      </c>
      <c r="AL61" s="196" t="str">
        <f t="shared" si="32"/>
        <v/>
      </c>
      <c r="AM61" s="205" t="str">
        <f t="shared" si="47"/>
        <v/>
      </c>
      <c r="AN61" s="90" t="str">
        <f t="shared" si="47"/>
        <v/>
      </c>
      <c r="AO61" s="196" t="str">
        <f t="shared" si="33"/>
        <v/>
      </c>
      <c r="AP61" s="206" t="str">
        <f t="shared" si="48"/>
        <v/>
      </c>
      <c r="AQ61" s="90" t="str">
        <f t="shared" si="48"/>
        <v/>
      </c>
      <c r="AR61" s="207" t="str">
        <f t="shared" si="34"/>
        <v/>
      </c>
      <c r="AS61" s="208" t="str">
        <f t="shared" si="3"/>
        <v/>
      </c>
      <c r="AT61" s="91"/>
      <c r="AU61" s="93" t="str">
        <f t="shared" si="35"/>
        <v/>
      </c>
      <c r="AV61" s="209" t="str">
        <f t="shared" si="36"/>
        <v/>
      </c>
      <c r="AW61" s="211" t="str" cm="1">
        <f t="array" ref="AW61">IF($AA61="","",IF((IFERROR(_xlfn.IFS($AS61="Devis 1",(IFERROR(VALUE(TRIM(SUBSTITUTE(AJ61,CHAR(160),""))),0)),$AS61="Devis 2",(IFERROR(VALUE(TRIM(SUBSTITUTE(AM61,CHAR(160),""))),0)),$AS61="Devis 3",(IFERROR(VALUE(TRIM(SUBSTITUTE(AP61,CHAR(160),""))),0))),0))*(IFERROR(VALUE(TRIM(SUBSTITUTE($AA61,CHAR(160),""))),0))=0,"",(IFERROR(_xlfn.IFS($AS61="Devis 1",(IFERROR(VALUE(TRIM(SUBSTITUTE(AJ61,CHAR(160),""))),0)),$AS61="Devis 2",(IFERROR(VALUE(TRIM(SUBSTITUTE(AM61,CHAR(160),""))),0)),$AS61="Devis 3",(IFERROR(VALUE(TRIM(SUBSTITUTE(AP61,CHAR(160),""))),0))),0))*(IFERROR(VALUE(TRIM(SUBSTITUTE($AA61,CHAR(160),""))),0))))</f>
        <v/>
      </c>
      <c r="AX61" s="211" t="str" cm="1">
        <f t="array" ref="AX61">IF($AA61="","",IF(ROUND((IFERROR(_xlfn.IFS(TRIM(SUBSTITUTE($AS61,CHAR(160),""))="Devis 1",IFERROR(VALUE(TRIM(SUBSTITUTE(AK61,CHAR(160),""))),0),TRIM(SUBSTITUTE($AS61,CHAR(160),""))="Devis 2",IFERROR(VALUE(TRIM(SUBSTITUTE(AN61,CHAR(160),""))),0),TRIM(SUBSTITUTE($AS61,CHAR(160),""))="Devis 3",IFERROR(VALUE(TRIM(SUBSTITUTE(AQ61,CHAR(160),""))),0)),0))*(IFERROR(VALUE(TRIM(SUBSTITUTE($AA61,CHAR(160),""))),0)),2)=0,IF(AW61&lt;&gt;"",0,""),ROUND((IFERROR(_xlfn.IFS(TRIM(SUBSTITUTE($AS61,CHAR(160),""))="Devis 1",IFERROR(VALUE(TRIM(SUBSTITUTE(AK61,CHAR(160),""))),0),TRIM(SUBSTITUTE($AS61,CHAR(160),""))="Devis 2",IFERROR(VALUE(TRIM(SUBSTITUTE(AN61,CHAR(160),""))),0),TRIM(SUBSTITUTE($AS61,CHAR(160),""))="Devis 3",IFERROR(VALUE(TRIM(SUBSTITUTE(AQ61,CHAR(160),""))),0)),0))*(IFERROR(VALUE(TRIM(SUBSTITUTE($AA61,CHAR(160),""))),0)),2)))</f>
        <v/>
      </c>
      <c r="AY61" s="211" t="str">
        <f t="shared" si="37"/>
        <v/>
      </c>
      <c r="AZ61" s="91"/>
      <c r="BA61" s="92" t="str" cm="1">
        <f t="array" ref="BA61">IF(OR(AY61="",AV61="",AW61="",AU61=""),"",
    _xlfn.IFS(
        (IFERROR(VALUE(TRIM(SUBSTITUTE(AY61,CHAR(160),""))),0)) &gt; (IFERROR(VALUE(TRIM(SUBSTITUTE(AV61,CHAR(160),""))),0)),
        "KO : Le montant retenu TTC est supérieur au montant raisonnable TTC. Merci de revoir la ligne de dépense ou plafonner son montant.",
        (IFERROR(VALUE(TRIM(SUBSTITUTE(AW61,CHAR(160),""))),0)) &gt; (IFERROR(VALUE(TRIM(SUBSTITUTE(AU61,CHAR(160),""))),0)),
        "Attention : Le montant retenu HT est supérieur au montant HT raisonnable. Merci de revoir la ligne de dépense, plafonner son montant, ou justifier la reventillation HT / TVA.",
        (IFERROR(VALUE(TRIM(SUBSTITUTE(AY61,CHAR(160),""))),0))=0,
        "",
        (IFERROR(VALUE(TRIM(SUBSTITUTE(AV61,CHAR(160),""))),0))=(IFERROR(VALUE(TRIM(SUBSTITUTE(AY61,CHAR(160),""))),0)),
        "OK",
        (IFERROR(VALUE(TRIM(SUBSTITUTE(AV61,CHAR(160),""))),0))&gt;(IFERROR(VALUE(TRIM(SUBSTITUTE(AY61,CHAR(160),""))),0)),
        " OK : Montant instruit inférieur au montant raisonnable.",
        TRUE,
        ""
    )
)</f>
        <v/>
      </c>
      <c r="BB61" s="92" t="str" cm="1">
        <f t="array" ref="BB61">IF(OR(AY61="",X61="",AW61="",V61="",AX61="",W61=""),"",_xlfn.IFS((IFERROR(VALUE(TRIM(SUBSTITUTE(AY61,CHAR(160),""))),0))&gt;(IFERROR(VALUE(TRIM(SUBSTITUTE(X61,CHAR(160),""))),0)),"KO : Le montant retenu TTC est supérieur au montant présenté TTC. Merci de revoir la ligne de dépense ou plafonner son montant.",(IFERROR(VALUE(TRIM(SUBSTITUTE(AW61,CHAR(160),""))),0))&gt;(IFERROR(VALUE(TRIM(SUBSTITUTE(V61,CHAR(160),""))),0)),"Attention : Le montant retenu HT est supérieur au montant HT présenté. Merci de revoir la ligne de dépense, plafonner son montant, ou justifier la reventillation HT / TVA.",(IFERROR(VALUE(TRIM(SUBSTITUTE(AX61,CHAR(160),""))),0))&gt;(IFERROR(VALUE(TRIM(SUBSTITUTE(W61,CHAR(160),""))),0)),"Attention : Le montant TVA retenu est supérieur au montant TVA présenté. Merci de revoir la ligne de dépense, plafonner son montant, ou justifier la reventillation HT / TVA.",(IFERROR(VALUE(TRIM(SUBSTITUTE(X61,CHAR(160),""))),0))=0,"",(IFERROR(VALUE(TRIM(SUBSTITUTE(AY61,CHAR(160),""))),0))=(IFERROR(VALUE(TRIM(SUBSTITUTE(X61,CHAR(160),""))),0)),"OK",AND((IFERROR(VALUE(TRIM(SUBSTITUTE(AY61,CHAR(160),""))),0))&lt;(IFERROR(VALUE(TRIM(SUBSTITUTE(X61,CHAR(160),""))),0)),((IFERROR(VALUE(TRIM(SUBSTITUTE(X61,CHAR(160),""))),0))-(IFERROR(VALUE(TRIM(SUBSTITUTE(AY61,CHAR(160),""))),0)))&lt;0.01),"OK",(IFERROR(VALUE(TRIM(SUBSTITUTE(AY61,CHAR(160),""))),0))&lt;(IFERROR(VALUE(TRIM(SUBSTITUTE(X61,CHAR(160),""))),0)),"Montant instruit inférieur au montant présenté.",TRUE,""))</f>
        <v/>
      </c>
      <c r="BC61" s="212" t="str">
        <f t="shared" si="42"/>
        <v/>
      </c>
      <c r="BD61" s="212" t="str">
        <f t="shared" si="43"/>
        <v/>
      </c>
      <c r="BE61" s="93" t="str">
        <f t="shared" si="44"/>
        <v/>
      </c>
    </row>
    <row r="62" spans="1:57" s="68" customFormat="1" ht="20.149999999999999" customHeight="1">
      <c r="A62" s="195">
        <v>54</v>
      </c>
      <c r="B62" s="2"/>
      <c r="C62" s="37"/>
      <c r="D62" s="2"/>
      <c r="E62" s="2"/>
      <c r="F62" s="89" t="str">
        <f>IF(B62&lt;&gt;"",IF('0-Présentation poste-typeaction'!$B$12&lt;&gt;"",'0-Présentation poste-typeaction'!$B$12,""),"")</f>
        <v/>
      </c>
      <c r="G62" s="2"/>
      <c r="H62" s="2"/>
      <c r="I62" s="12"/>
      <c r="J62" s="2"/>
      <c r="K62" s="36"/>
      <c r="L62" s="4"/>
      <c r="M62" s="3"/>
      <c r="N62" s="196" t="str">
        <f t="shared" si="29"/>
        <v/>
      </c>
      <c r="O62" s="5"/>
      <c r="P62" s="3"/>
      <c r="Q62" s="196" t="str">
        <f t="shared" si="30"/>
        <v/>
      </c>
      <c r="R62" s="6"/>
      <c r="S62" s="3"/>
      <c r="T62" s="197" t="str">
        <f t="shared" si="31"/>
        <v/>
      </c>
      <c r="U62" s="7"/>
      <c r="V62" s="213" t="str" cm="1">
        <f t="array" ref="V62">IF((_xlfn.IFS(TRIM(SUBSTITUTE(U62,CHAR(160),""))="Devis 1",IFERROR(VALUE(TRIM(SUBSTITUTE(L62,CHAR(160),""))),0),TRIM(SUBSTITUTE(U62,CHAR(160),""))="Devis 2",IFERROR(VALUE(TRIM(SUBSTITUTE(O62,CHAR(160),""))),0),TRIM(SUBSTITUTE(U62,CHAR(160),""))="Devis 3",IFERROR(VALUE(TRIM(SUBSTITUTE(R62,CHAR(160),""))),0),TRUE,0)*IFERROR(VALUE(TRIM(SUBSTITUTE(C62,CHAR(160),""))),0))=0,"",_xlfn.IFS(TRIM(SUBSTITUTE(U62,CHAR(160),""))="Devis 1",IFERROR(VALUE(TRIM(SUBSTITUTE(L62,CHAR(160),""))),0),TRIM(SUBSTITUTE(U62,CHAR(160),""))="Devis 2",IFERROR(VALUE(TRIM(SUBSTITUTE(O62,CHAR(160),""))),0),TRIM(SUBSTITUTE(U62,CHAR(160),""))="Devis 3",IFERROR(VALUE(TRIM(SUBSTITUTE(R62,CHAR(160),""))),0),TRUE,0)*IFERROR(VALUE(TRIM(SUBSTITUTE(C62,CHAR(160),""))),0))</f>
        <v/>
      </c>
      <c r="W62" s="214" t="str" cm="1">
        <f t="array" ref="W62">IF(ROUND((_xlfn.IFS(TRIM(SUBSTITUTE(U62,CHAR(160),""))="Devis 1",IFERROR(VALUE(TRIM(SUBSTITUTE(M62,CHAR(160),""))),0),TRIM(SUBSTITUTE(U62,CHAR(160),""))="Devis 2",IFERROR(VALUE(TRIM(SUBSTITUTE(P62,CHAR(160),""))),0),TRIM(SUBSTITUTE(U62,CHAR(160),""))="Devis 3",IFERROR(VALUE(TRIM(SUBSTITUTE(S62,CHAR(160),""))),0),TRUE,0)*IFERROR(VALUE(TRIM(SUBSTITUTE(C62,CHAR(160),""))),0)),2)=0,IF(V62&lt;&gt;"",0,""),ROUND((_xlfn.IFS(TRIM(SUBSTITUTE(U62,CHAR(160),""))="Devis 1",IFERROR(VALUE(TRIM(SUBSTITUTE(M62,CHAR(160),""))),0),TRIM(SUBSTITUTE(U62,CHAR(160),""))="Devis 2",IFERROR(VALUE(TRIM(SUBSTITUTE(P62,CHAR(160),""))),0),TRIM(SUBSTITUTE(U62,CHAR(160),""))="Devis 3",IFERROR(VALUE(TRIM(SUBSTITUTE(S62,CHAR(160),""))),0),TRUE,0)*IFERROR(VALUE(TRIM(SUBSTITUTE(C62,CHAR(160),""))),0)),2))</f>
        <v/>
      </c>
      <c r="X62" s="200" t="str">
        <f t="shared" si="38"/>
        <v/>
      </c>
      <c r="Y62" s="34"/>
      <c r="Z62" s="88" t="str">
        <f t="shared" si="46"/>
        <v/>
      </c>
      <c r="AA62" s="201" t="str">
        <f t="shared" si="46"/>
        <v/>
      </c>
      <c r="AB62" s="89" t="str">
        <f t="shared" si="46"/>
        <v/>
      </c>
      <c r="AC62" s="89" t="str">
        <f t="shared" si="45"/>
        <v/>
      </c>
      <c r="AD62" s="89" t="str">
        <f t="shared" si="45"/>
        <v/>
      </c>
      <c r="AE62" s="89" t="str">
        <f t="shared" si="45"/>
        <v/>
      </c>
      <c r="AF62" s="89" t="str">
        <f t="shared" si="45"/>
        <v/>
      </c>
      <c r="AG62" s="202" t="str">
        <f t="shared" si="45"/>
        <v/>
      </c>
      <c r="AH62" s="89" t="str">
        <f t="shared" si="45"/>
        <v/>
      </c>
      <c r="AI62" s="203" t="str">
        <f t="shared" si="45"/>
        <v/>
      </c>
      <c r="AJ62" s="204" t="str">
        <f t="shared" si="45"/>
        <v/>
      </c>
      <c r="AK62" s="90" t="str">
        <f t="shared" si="45"/>
        <v/>
      </c>
      <c r="AL62" s="196" t="str">
        <f t="shared" si="32"/>
        <v/>
      </c>
      <c r="AM62" s="205" t="str">
        <f t="shared" si="47"/>
        <v/>
      </c>
      <c r="AN62" s="90" t="str">
        <f t="shared" si="47"/>
        <v/>
      </c>
      <c r="AO62" s="196" t="str">
        <f t="shared" si="33"/>
        <v/>
      </c>
      <c r="AP62" s="206" t="str">
        <f t="shared" si="48"/>
        <v/>
      </c>
      <c r="AQ62" s="90" t="str">
        <f t="shared" si="48"/>
        <v/>
      </c>
      <c r="AR62" s="207" t="str">
        <f t="shared" si="34"/>
        <v/>
      </c>
      <c r="AS62" s="208" t="str">
        <f t="shared" si="3"/>
        <v/>
      </c>
      <c r="AT62" s="91"/>
      <c r="AU62" s="93" t="str">
        <f t="shared" si="35"/>
        <v/>
      </c>
      <c r="AV62" s="209" t="str">
        <f t="shared" si="36"/>
        <v/>
      </c>
      <c r="AW62" s="211" t="str" cm="1">
        <f t="array" ref="AW62">IF($AA62="","",IF((IFERROR(_xlfn.IFS($AS62="Devis 1",(IFERROR(VALUE(TRIM(SUBSTITUTE(AJ62,CHAR(160),""))),0)),$AS62="Devis 2",(IFERROR(VALUE(TRIM(SUBSTITUTE(AM62,CHAR(160),""))),0)),$AS62="Devis 3",(IFERROR(VALUE(TRIM(SUBSTITUTE(AP62,CHAR(160),""))),0))),0))*(IFERROR(VALUE(TRIM(SUBSTITUTE($AA62,CHAR(160),""))),0))=0,"",(IFERROR(_xlfn.IFS($AS62="Devis 1",(IFERROR(VALUE(TRIM(SUBSTITUTE(AJ62,CHAR(160),""))),0)),$AS62="Devis 2",(IFERROR(VALUE(TRIM(SUBSTITUTE(AM62,CHAR(160),""))),0)),$AS62="Devis 3",(IFERROR(VALUE(TRIM(SUBSTITUTE(AP62,CHAR(160),""))),0))),0))*(IFERROR(VALUE(TRIM(SUBSTITUTE($AA62,CHAR(160),""))),0))))</f>
        <v/>
      </c>
      <c r="AX62" s="211" t="str" cm="1">
        <f t="array" ref="AX62">IF($AA62="","",IF(ROUND((IFERROR(_xlfn.IFS(TRIM(SUBSTITUTE($AS62,CHAR(160),""))="Devis 1",IFERROR(VALUE(TRIM(SUBSTITUTE(AK62,CHAR(160),""))),0),TRIM(SUBSTITUTE($AS62,CHAR(160),""))="Devis 2",IFERROR(VALUE(TRIM(SUBSTITUTE(AN62,CHAR(160),""))),0),TRIM(SUBSTITUTE($AS62,CHAR(160),""))="Devis 3",IFERROR(VALUE(TRIM(SUBSTITUTE(AQ62,CHAR(160),""))),0)),0))*(IFERROR(VALUE(TRIM(SUBSTITUTE($AA62,CHAR(160),""))),0)),2)=0,IF(AW62&lt;&gt;"",0,""),ROUND((IFERROR(_xlfn.IFS(TRIM(SUBSTITUTE($AS62,CHAR(160),""))="Devis 1",IFERROR(VALUE(TRIM(SUBSTITUTE(AK62,CHAR(160),""))),0),TRIM(SUBSTITUTE($AS62,CHAR(160),""))="Devis 2",IFERROR(VALUE(TRIM(SUBSTITUTE(AN62,CHAR(160),""))),0),TRIM(SUBSTITUTE($AS62,CHAR(160),""))="Devis 3",IFERROR(VALUE(TRIM(SUBSTITUTE(AQ62,CHAR(160),""))),0)),0))*(IFERROR(VALUE(TRIM(SUBSTITUTE($AA62,CHAR(160),""))),0)),2)))</f>
        <v/>
      </c>
      <c r="AY62" s="211" t="str">
        <f t="shared" si="37"/>
        <v/>
      </c>
      <c r="AZ62" s="91"/>
      <c r="BA62" s="92" t="str" cm="1">
        <f t="array" ref="BA62">IF(OR(AY62="",AV62="",AW62="",AU62=""),"",
    _xlfn.IFS(
        (IFERROR(VALUE(TRIM(SUBSTITUTE(AY62,CHAR(160),""))),0)) &gt; (IFERROR(VALUE(TRIM(SUBSTITUTE(AV62,CHAR(160),""))),0)),
        "KO : Le montant retenu TTC est supérieur au montant raisonnable TTC. Merci de revoir la ligne de dépense ou plafonner son montant.",
        (IFERROR(VALUE(TRIM(SUBSTITUTE(AW62,CHAR(160),""))),0)) &gt; (IFERROR(VALUE(TRIM(SUBSTITUTE(AU62,CHAR(160),""))),0)),
        "Attention : Le montant retenu HT est supérieur au montant HT raisonnable. Merci de revoir la ligne de dépense, plafonner son montant, ou justifier la reventillation HT / TVA.",
        (IFERROR(VALUE(TRIM(SUBSTITUTE(AY62,CHAR(160),""))),0))=0,
        "",
        (IFERROR(VALUE(TRIM(SUBSTITUTE(AV62,CHAR(160),""))),0))=(IFERROR(VALUE(TRIM(SUBSTITUTE(AY62,CHAR(160),""))),0)),
        "OK",
        (IFERROR(VALUE(TRIM(SUBSTITUTE(AV62,CHAR(160),""))),0))&gt;(IFERROR(VALUE(TRIM(SUBSTITUTE(AY62,CHAR(160),""))),0)),
        " OK : Montant instruit inférieur au montant raisonnable.",
        TRUE,
        ""
    )
)</f>
        <v/>
      </c>
      <c r="BB62" s="92" t="str" cm="1">
        <f t="array" ref="BB62">IF(OR(AY62="",X62="",AW62="",V62="",AX62="",W62=""),"",_xlfn.IFS((IFERROR(VALUE(TRIM(SUBSTITUTE(AY62,CHAR(160),""))),0))&gt;(IFERROR(VALUE(TRIM(SUBSTITUTE(X62,CHAR(160),""))),0)),"KO : Le montant retenu TTC est supérieur au montant présenté TTC. Merci de revoir la ligne de dépense ou plafonner son montant.",(IFERROR(VALUE(TRIM(SUBSTITUTE(AW62,CHAR(160),""))),0))&gt;(IFERROR(VALUE(TRIM(SUBSTITUTE(V62,CHAR(160),""))),0)),"Attention : Le montant retenu HT est supérieur au montant HT présenté. Merci de revoir la ligne de dépense, plafonner son montant, ou justifier la reventillation HT / TVA.",(IFERROR(VALUE(TRIM(SUBSTITUTE(AX62,CHAR(160),""))),0))&gt;(IFERROR(VALUE(TRIM(SUBSTITUTE(W62,CHAR(160),""))),0)),"Attention : Le montant TVA retenu est supérieur au montant TVA présenté. Merci de revoir la ligne de dépense, plafonner son montant, ou justifier la reventillation HT / TVA.",(IFERROR(VALUE(TRIM(SUBSTITUTE(X62,CHAR(160),""))),0))=0,"",(IFERROR(VALUE(TRIM(SUBSTITUTE(AY62,CHAR(160),""))),0))=(IFERROR(VALUE(TRIM(SUBSTITUTE(X62,CHAR(160),""))),0)),"OK",AND((IFERROR(VALUE(TRIM(SUBSTITUTE(AY62,CHAR(160),""))),0))&lt;(IFERROR(VALUE(TRIM(SUBSTITUTE(X62,CHAR(160),""))),0)),((IFERROR(VALUE(TRIM(SUBSTITUTE(X62,CHAR(160),""))),0))-(IFERROR(VALUE(TRIM(SUBSTITUTE(AY62,CHAR(160),""))),0)))&lt;0.01),"OK",(IFERROR(VALUE(TRIM(SUBSTITUTE(AY62,CHAR(160),""))),0))&lt;(IFERROR(VALUE(TRIM(SUBSTITUTE(X62,CHAR(160),""))),0)),"Montant instruit inférieur au montant présenté.",TRUE,""))</f>
        <v/>
      </c>
      <c r="BC62" s="212" t="str">
        <f t="shared" si="42"/>
        <v/>
      </c>
      <c r="BD62" s="212" t="str">
        <f t="shared" si="43"/>
        <v/>
      </c>
      <c r="BE62" s="93" t="str">
        <f t="shared" si="44"/>
        <v/>
      </c>
    </row>
    <row r="63" spans="1:57" s="68" customFormat="1" ht="20.149999999999999" customHeight="1">
      <c r="A63" s="195">
        <v>55</v>
      </c>
      <c r="B63" s="2"/>
      <c r="C63" s="37"/>
      <c r="D63" s="2"/>
      <c r="E63" s="2"/>
      <c r="F63" s="89" t="str">
        <f>IF(B63&lt;&gt;"",IF('0-Présentation poste-typeaction'!$B$12&lt;&gt;"",'0-Présentation poste-typeaction'!$B$12,""),"")</f>
        <v/>
      </c>
      <c r="G63" s="2"/>
      <c r="H63" s="2"/>
      <c r="I63" s="12"/>
      <c r="J63" s="2"/>
      <c r="K63" s="36"/>
      <c r="L63" s="4"/>
      <c r="M63" s="3"/>
      <c r="N63" s="196" t="str">
        <f t="shared" si="29"/>
        <v/>
      </c>
      <c r="O63" s="5"/>
      <c r="P63" s="3"/>
      <c r="Q63" s="196" t="str">
        <f t="shared" si="30"/>
        <v/>
      </c>
      <c r="R63" s="6"/>
      <c r="S63" s="3"/>
      <c r="T63" s="197" t="str">
        <f t="shared" si="31"/>
        <v/>
      </c>
      <c r="U63" s="7"/>
      <c r="V63" s="213" t="str" cm="1">
        <f t="array" ref="V63">IF((_xlfn.IFS(TRIM(SUBSTITUTE(U63,CHAR(160),""))="Devis 1",IFERROR(VALUE(TRIM(SUBSTITUTE(L63,CHAR(160),""))),0),TRIM(SUBSTITUTE(U63,CHAR(160),""))="Devis 2",IFERROR(VALUE(TRIM(SUBSTITUTE(O63,CHAR(160),""))),0),TRIM(SUBSTITUTE(U63,CHAR(160),""))="Devis 3",IFERROR(VALUE(TRIM(SUBSTITUTE(R63,CHAR(160),""))),0),TRUE,0)*IFERROR(VALUE(TRIM(SUBSTITUTE(C63,CHAR(160),""))),0))=0,"",_xlfn.IFS(TRIM(SUBSTITUTE(U63,CHAR(160),""))="Devis 1",IFERROR(VALUE(TRIM(SUBSTITUTE(L63,CHAR(160),""))),0),TRIM(SUBSTITUTE(U63,CHAR(160),""))="Devis 2",IFERROR(VALUE(TRIM(SUBSTITUTE(O63,CHAR(160),""))),0),TRIM(SUBSTITUTE(U63,CHAR(160),""))="Devis 3",IFERROR(VALUE(TRIM(SUBSTITUTE(R63,CHAR(160),""))),0),TRUE,0)*IFERROR(VALUE(TRIM(SUBSTITUTE(C63,CHAR(160),""))),0))</f>
        <v/>
      </c>
      <c r="W63" s="214" t="str" cm="1">
        <f t="array" ref="W63">IF(ROUND((_xlfn.IFS(TRIM(SUBSTITUTE(U63,CHAR(160),""))="Devis 1",IFERROR(VALUE(TRIM(SUBSTITUTE(M63,CHAR(160),""))),0),TRIM(SUBSTITUTE(U63,CHAR(160),""))="Devis 2",IFERROR(VALUE(TRIM(SUBSTITUTE(P63,CHAR(160),""))),0),TRIM(SUBSTITUTE(U63,CHAR(160),""))="Devis 3",IFERROR(VALUE(TRIM(SUBSTITUTE(S63,CHAR(160),""))),0),TRUE,0)*IFERROR(VALUE(TRIM(SUBSTITUTE(C63,CHAR(160),""))),0)),2)=0,IF(V63&lt;&gt;"",0,""),ROUND((_xlfn.IFS(TRIM(SUBSTITUTE(U63,CHAR(160),""))="Devis 1",IFERROR(VALUE(TRIM(SUBSTITUTE(M63,CHAR(160),""))),0),TRIM(SUBSTITUTE(U63,CHAR(160),""))="Devis 2",IFERROR(VALUE(TRIM(SUBSTITUTE(P63,CHAR(160),""))),0),TRIM(SUBSTITUTE(U63,CHAR(160),""))="Devis 3",IFERROR(VALUE(TRIM(SUBSTITUTE(S63,CHAR(160),""))),0),TRUE,0)*IFERROR(VALUE(TRIM(SUBSTITUTE(C63,CHAR(160),""))),0)),2))</f>
        <v/>
      </c>
      <c r="X63" s="200" t="str">
        <f t="shared" si="38"/>
        <v/>
      </c>
      <c r="Y63" s="34"/>
      <c r="Z63" s="88" t="str">
        <f t="shared" si="46"/>
        <v/>
      </c>
      <c r="AA63" s="201" t="str">
        <f t="shared" si="46"/>
        <v/>
      </c>
      <c r="AB63" s="89" t="str">
        <f t="shared" si="46"/>
        <v/>
      </c>
      <c r="AC63" s="89" t="str">
        <f t="shared" si="45"/>
        <v/>
      </c>
      <c r="AD63" s="89" t="str">
        <f t="shared" si="45"/>
        <v/>
      </c>
      <c r="AE63" s="89" t="str">
        <f t="shared" si="45"/>
        <v/>
      </c>
      <c r="AF63" s="89" t="str">
        <f t="shared" si="45"/>
        <v/>
      </c>
      <c r="AG63" s="202" t="str">
        <f t="shared" si="45"/>
        <v/>
      </c>
      <c r="AH63" s="89" t="str">
        <f t="shared" si="45"/>
        <v/>
      </c>
      <c r="AI63" s="203" t="str">
        <f t="shared" si="45"/>
        <v/>
      </c>
      <c r="AJ63" s="204" t="str">
        <f t="shared" si="45"/>
        <v/>
      </c>
      <c r="AK63" s="90" t="str">
        <f t="shared" si="45"/>
        <v/>
      </c>
      <c r="AL63" s="196" t="str">
        <f t="shared" si="32"/>
        <v/>
      </c>
      <c r="AM63" s="205" t="str">
        <f t="shared" si="47"/>
        <v/>
      </c>
      <c r="AN63" s="90" t="str">
        <f t="shared" si="47"/>
        <v/>
      </c>
      <c r="AO63" s="196" t="str">
        <f t="shared" si="33"/>
        <v/>
      </c>
      <c r="AP63" s="206" t="str">
        <f t="shared" si="48"/>
        <v/>
      </c>
      <c r="AQ63" s="90" t="str">
        <f t="shared" si="48"/>
        <v/>
      </c>
      <c r="AR63" s="207" t="str">
        <f t="shared" si="34"/>
        <v/>
      </c>
      <c r="AS63" s="208" t="str">
        <f t="shared" si="3"/>
        <v/>
      </c>
      <c r="AT63" s="91"/>
      <c r="AU63" s="93" t="str">
        <f t="shared" si="35"/>
        <v/>
      </c>
      <c r="AV63" s="209" t="str">
        <f t="shared" si="36"/>
        <v/>
      </c>
      <c r="AW63" s="211" t="str" cm="1">
        <f t="array" ref="AW63">IF($AA63="","",IF((IFERROR(_xlfn.IFS($AS63="Devis 1",(IFERROR(VALUE(TRIM(SUBSTITUTE(AJ63,CHAR(160),""))),0)),$AS63="Devis 2",(IFERROR(VALUE(TRIM(SUBSTITUTE(AM63,CHAR(160),""))),0)),$AS63="Devis 3",(IFERROR(VALUE(TRIM(SUBSTITUTE(AP63,CHAR(160),""))),0))),0))*(IFERROR(VALUE(TRIM(SUBSTITUTE($AA63,CHAR(160),""))),0))=0,"",(IFERROR(_xlfn.IFS($AS63="Devis 1",(IFERROR(VALUE(TRIM(SUBSTITUTE(AJ63,CHAR(160),""))),0)),$AS63="Devis 2",(IFERROR(VALUE(TRIM(SUBSTITUTE(AM63,CHAR(160),""))),0)),$AS63="Devis 3",(IFERROR(VALUE(TRIM(SUBSTITUTE(AP63,CHAR(160),""))),0))),0))*(IFERROR(VALUE(TRIM(SUBSTITUTE($AA63,CHAR(160),""))),0))))</f>
        <v/>
      </c>
      <c r="AX63" s="211" t="str" cm="1">
        <f t="array" ref="AX63">IF($AA63="","",IF(ROUND((IFERROR(_xlfn.IFS(TRIM(SUBSTITUTE($AS63,CHAR(160),""))="Devis 1",IFERROR(VALUE(TRIM(SUBSTITUTE(AK63,CHAR(160),""))),0),TRIM(SUBSTITUTE($AS63,CHAR(160),""))="Devis 2",IFERROR(VALUE(TRIM(SUBSTITUTE(AN63,CHAR(160),""))),0),TRIM(SUBSTITUTE($AS63,CHAR(160),""))="Devis 3",IFERROR(VALUE(TRIM(SUBSTITUTE(AQ63,CHAR(160),""))),0)),0))*(IFERROR(VALUE(TRIM(SUBSTITUTE($AA63,CHAR(160),""))),0)),2)=0,IF(AW63&lt;&gt;"",0,""),ROUND((IFERROR(_xlfn.IFS(TRIM(SUBSTITUTE($AS63,CHAR(160),""))="Devis 1",IFERROR(VALUE(TRIM(SUBSTITUTE(AK63,CHAR(160),""))),0),TRIM(SUBSTITUTE($AS63,CHAR(160),""))="Devis 2",IFERROR(VALUE(TRIM(SUBSTITUTE(AN63,CHAR(160),""))),0),TRIM(SUBSTITUTE($AS63,CHAR(160),""))="Devis 3",IFERROR(VALUE(TRIM(SUBSTITUTE(AQ63,CHAR(160),""))),0)),0))*(IFERROR(VALUE(TRIM(SUBSTITUTE($AA63,CHAR(160),""))),0)),2)))</f>
        <v/>
      </c>
      <c r="AY63" s="211" t="str">
        <f t="shared" si="37"/>
        <v/>
      </c>
      <c r="AZ63" s="91"/>
      <c r="BA63" s="92" t="str" cm="1">
        <f t="array" ref="BA63">IF(OR(AY63="",AV63="",AW63="",AU63=""),"",
    _xlfn.IFS(
        (IFERROR(VALUE(TRIM(SUBSTITUTE(AY63,CHAR(160),""))),0)) &gt; (IFERROR(VALUE(TRIM(SUBSTITUTE(AV63,CHAR(160),""))),0)),
        "KO : Le montant retenu TTC est supérieur au montant raisonnable TTC. Merci de revoir la ligne de dépense ou plafonner son montant.",
        (IFERROR(VALUE(TRIM(SUBSTITUTE(AW63,CHAR(160),""))),0)) &gt; (IFERROR(VALUE(TRIM(SUBSTITUTE(AU63,CHAR(160),""))),0)),
        "Attention : Le montant retenu HT est supérieur au montant HT raisonnable. Merci de revoir la ligne de dépense, plafonner son montant, ou justifier la reventillation HT / TVA.",
        (IFERROR(VALUE(TRIM(SUBSTITUTE(AY63,CHAR(160),""))),0))=0,
        "",
        (IFERROR(VALUE(TRIM(SUBSTITUTE(AV63,CHAR(160),""))),0))=(IFERROR(VALUE(TRIM(SUBSTITUTE(AY63,CHAR(160),""))),0)),
        "OK",
        (IFERROR(VALUE(TRIM(SUBSTITUTE(AV63,CHAR(160),""))),0))&gt;(IFERROR(VALUE(TRIM(SUBSTITUTE(AY63,CHAR(160),""))),0)),
        " OK : Montant instruit inférieur au montant raisonnable.",
        TRUE,
        ""
    )
)</f>
        <v/>
      </c>
      <c r="BB63" s="92" t="str" cm="1">
        <f t="array" ref="BB63">IF(OR(AY63="",X63="",AW63="",V63="",AX63="",W63=""),"",_xlfn.IFS((IFERROR(VALUE(TRIM(SUBSTITUTE(AY63,CHAR(160),""))),0))&gt;(IFERROR(VALUE(TRIM(SUBSTITUTE(X63,CHAR(160),""))),0)),"KO : Le montant retenu TTC est supérieur au montant présenté TTC. Merci de revoir la ligne de dépense ou plafonner son montant.",(IFERROR(VALUE(TRIM(SUBSTITUTE(AW63,CHAR(160),""))),0))&gt;(IFERROR(VALUE(TRIM(SUBSTITUTE(V63,CHAR(160),""))),0)),"Attention : Le montant retenu HT est supérieur au montant HT présenté. Merci de revoir la ligne de dépense, plafonner son montant, ou justifier la reventillation HT / TVA.",(IFERROR(VALUE(TRIM(SUBSTITUTE(AX63,CHAR(160),""))),0))&gt;(IFERROR(VALUE(TRIM(SUBSTITUTE(W63,CHAR(160),""))),0)),"Attention : Le montant TVA retenu est supérieur au montant TVA présenté. Merci de revoir la ligne de dépense, plafonner son montant, ou justifier la reventillation HT / TVA.",(IFERROR(VALUE(TRIM(SUBSTITUTE(X63,CHAR(160),""))),0))=0,"",(IFERROR(VALUE(TRIM(SUBSTITUTE(AY63,CHAR(160),""))),0))=(IFERROR(VALUE(TRIM(SUBSTITUTE(X63,CHAR(160),""))),0)),"OK",AND((IFERROR(VALUE(TRIM(SUBSTITUTE(AY63,CHAR(160),""))),0))&lt;(IFERROR(VALUE(TRIM(SUBSTITUTE(X63,CHAR(160),""))),0)),((IFERROR(VALUE(TRIM(SUBSTITUTE(X63,CHAR(160),""))),0))-(IFERROR(VALUE(TRIM(SUBSTITUTE(AY63,CHAR(160),""))),0)))&lt;0.01),"OK",(IFERROR(VALUE(TRIM(SUBSTITUTE(AY63,CHAR(160),""))),0))&lt;(IFERROR(VALUE(TRIM(SUBSTITUTE(X63,CHAR(160),""))),0)),"Montant instruit inférieur au montant présenté.",TRUE,""))</f>
        <v/>
      </c>
      <c r="BC63" s="212" t="str">
        <f t="shared" si="42"/>
        <v/>
      </c>
      <c r="BD63" s="212" t="str">
        <f t="shared" si="43"/>
        <v/>
      </c>
      <c r="BE63" s="93" t="str">
        <f t="shared" si="44"/>
        <v/>
      </c>
    </row>
    <row r="64" spans="1:57" s="68" customFormat="1" ht="20.149999999999999" customHeight="1">
      <c r="A64" s="195">
        <v>56</v>
      </c>
      <c r="B64" s="2"/>
      <c r="C64" s="37"/>
      <c r="D64" s="2"/>
      <c r="E64" s="2"/>
      <c r="F64" s="89" t="str">
        <f>IF(B64&lt;&gt;"",IF('0-Présentation poste-typeaction'!$B$12&lt;&gt;"",'0-Présentation poste-typeaction'!$B$12,""),"")</f>
        <v/>
      </c>
      <c r="G64" s="2"/>
      <c r="H64" s="2"/>
      <c r="I64" s="12"/>
      <c r="J64" s="2"/>
      <c r="K64" s="36"/>
      <c r="L64" s="4"/>
      <c r="M64" s="3"/>
      <c r="N64" s="196" t="str">
        <f t="shared" si="29"/>
        <v/>
      </c>
      <c r="O64" s="5"/>
      <c r="P64" s="3"/>
      <c r="Q64" s="196" t="str">
        <f t="shared" si="30"/>
        <v/>
      </c>
      <c r="R64" s="6"/>
      <c r="S64" s="3"/>
      <c r="T64" s="197" t="str">
        <f t="shared" si="31"/>
        <v/>
      </c>
      <c r="U64" s="7"/>
      <c r="V64" s="213" t="str" cm="1">
        <f t="array" ref="V64">IF((_xlfn.IFS(TRIM(SUBSTITUTE(U64,CHAR(160),""))="Devis 1",IFERROR(VALUE(TRIM(SUBSTITUTE(L64,CHAR(160),""))),0),TRIM(SUBSTITUTE(U64,CHAR(160),""))="Devis 2",IFERROR(VALUE(TRIM(SUBSTITUTE(O64,CHAR(160),""))),0),TRIM(SUBSTITUTE(U64,CHAR(160),""))="Devis 3",IFERROR(VALUE(TRIM(SUBSTITUTE(R64,CHAR(160),""))),0),TRUE,0)*IFERROR(VALUE(TRIM(SUBSTITUTE(C64,CHAR(160),""))),0))=0,"",_xlfn.IFS(TRIM(SUBSTITUTE(U64,CHAR(160),""))="Devis 1",IFERROR(VALUE(TRIM(SUBSTITUTE(L64,CHAR(160),""))),0),TRIM(SUBSTITUTE(U64,CHAR(160),""))="Devis 2",IFERROR(VALUE(TRIM(SUBSTITUTE(O64,CHAR(160),""))),0),TRIM(SUBSTITUTE(U64,CHAR(160),""))="Devis 3",IFERROR(VALUE(TRIM(SUBSTITUTE(R64,CHAR(160),""))),0),TRUE,0)*IFERROR(VALUE(TRIM(SUBSTITUTE(C64,CHAR(160),""))),0))</f>
        <v/>
      </c>
      <c r="W64" s="214" t="str" cm="1">
        <f t="array" ref="W64">IF(ROUND((_xlfn.IFS(TRIM(SUBSTITUTE(U64,CHAR(160),""))="Devis 1",IFERROR(VALUE(TRIM(SUBSTITUTE(M64,CHAR(160),""))),0),TRIM(SUBSTITUTE(U64,CHAR(160),""))="Devis 2",IFERROR(VALUE(TRIM(SUBSTITUTE(P64,CHAR(160),""))),0),TRIM(SUBSTITUTE(U64,CHAR(160),""))="Devis 3",IFERROR(VALUE(TRIM(SUBSTITUTE(S64,CHAR(160),""))),0),TRUE,0)*IFERROR(VALUE(TRIM(SUBSTITUTE(C64,CHAR(160),""))),0)),2)=0,IF(V64&lt;&gt;"",0,""),ROUND((_xlfn.IFS(TRIM(SUBSTITUTE(U64,CHAR(160),""))="Devis 1",IFERROR(VALUE(TRIM(SUBSTITUTE(M64,CHAR(160),""))),0),TRIM(SUBSTITUTE(U64,CHAR(160),""))="Devis 2",IFERROR(VALUE(TRIM(SUBSTITUTE(P64,CHAR(160),""))),0),TRIM(SUBSTITUTE(U64,CHAR(160),""))="Devis 3",IFERROR(VALUE(TRIM(SUBSTITUTE(S64,CHAR(160),""))),0),TRUE,0)*IFERROR(VALUE(TRIM(SUBSTITUTE(C64,CHAR(160),""))),0)),2))</f>
        <v/>
      </c>
      <c r="X64" s="200" t="str">
        <f t="shared" si="38"/>
        <v/>
      </c>
      <c r="Y64" s="34"/>
      <c r="Z64" s="88" t="str">
        <f t="shared" si="46"/>
        <v/>
      </c>
      <c r="AA64" s="201" t="str">
        <f t="shared" si="46"/>
        <v/>
      </c>
      <c r="AB64" s="89" t="str">
        <f t="shared" si="46"/>
        <v/>
      </c>
      <c r="AC64" s="89" t="str">
        <f t="shared" si="45"/>
        <v/>
      </c>
      <c r="AD64" s="89" t="str">
        <f t="shared" si="45"/>
        <v/>
      </c>
      <c r="AE64" s="89" t="str">
        <f t="shared" si="45"/>
        <v/>
      </c>
      <c r="AF64" s="89" t="str">
        <f t="shared" si="45"/>
        <v/>
      </c>
      <c r="AG64" s="202" t="str">
        <f t="shared" si="45"/>
        <v/>
      </c>
      <c r="AH64" s="89" t="str">
        <f t="shared" si="45"/>
        <v/>
      </c>
      <c r="AI64" s="203" t="str">
        <f t="shared" si="45"/>
        <v/>
      </c>
      <c r="AJ64" s="204" t="str">
        <f t="shared" si="45"/>
        <v/>
      </c>
      <c r="AK64" s="90" t="str">
        <f t="shared" si="45"/>
        <v/>
      </c>
      <c r="AL64" s="196" t="str">
        <f t="shared" si="32"/>
        <v/>
      </c>
      <c r="AM64" s="205" t="str">
        <f t="shared" si="47"/>
        <v/>
      </c>
      <c r="AN64" s="90" t="str">
        <f t="shared" si="47"/>
        <v/>
      </c>
      <c r="AO64" s="196" t="str">
        <f t="shared" si="33"/>
        <v/>
      </c>
      <c r="AP64" s="206" t="str">
        <f t="shared" si="48"/>
        <v/>
      </c>
      <c r="AQ64" s="90" t="str">
        <f t="shared" si="48"/>
        <v/>
      </c>
      <c r="AR64" s="207" t="str">
        <f t="shared" si="34"/>
        <v/>
      </c>
      <c r="AS64" s="208" t="str">
        <f t="shared" si="3"/>
        <v/>
      </c>
      <c r="AT64" s="91"/>
      <c r="AU64" s="93" t="str">
        <f t="shared" si="35"/>
        <v/>
      </c>
      <c r="AV64" s="209" t="str">
        <f t="shared" si="36"/>
        <v/>
      </c>
      <c r="AW64" s="211" t="str" cm="1">
        <f t="array" ref="AW64">IF($AA64="","",IF((IFERROR(_xlfn.IFS($AS64="Devis 1",(IFERROR(VALUE(TRIM(SUBSTITUTE(AJ64,CHAR(160),""))),0)),$AS64="Devis 2",(IFERROR(VALUE(TRIM(SUBSTITUTE(AM64,CHAR(160),""))),0)),$AS64="Devis 3",(IFERROR(VALUE(TRIM(SUBSTITUTE(AP64,CHAR(160),""))),0))),0))*(IFERROR(VALUE(TRIM(SUBSTITUTE($AA64,CHAR(160),""))),0))=0,"",(IFERROR(_xlfn.IFS($AS64="Devis 1",(IFERROR(VALUE(TRIM(SUBSTITUTE(AJ64,CHAR(160),""))),0)),$AS64="Devis 2",(IFERROR(VALUE(TRIM(SUBSTITUTE(AM64,CHAR(160),""))),0)),$AS64="Devis 3",(IFERROR(VALUE(TRIM(SUBSTITUTE(AP64,CHAR(160),""))),0))),0))*(IFERROR(VALUE(TRIM(SUBSTITUTE($AA64,CHAR(160),""))),0))))</f>
        <v/>
      </c>
      <c r="AX64" s="211" t="str" cm="1">
        <f t="array" ref="AX64">IF($AA64="","",IF(ROUND((IFERROR(_xlfn.IFS(TRIM(SUBSTITUTE($AS64,CHAR(160),""))="Devis 1",IFERROR(VALUE(TRIM(SUBSTITUTE(AK64,CHAR(160),""))),0),TRIM(SUBSTITUTE($AS64,CHAR(160),""))="Devis 2",IFERROR(VALUE(TRIM(SUBSTITUTE(AN64,CHAR(160),""))),0),TRIM(SUBSTITUTE($AS64,CHAR(160),""))="Devis 3",IFERROR(VALUE(TRIM(SUBSTITUTE(AQ64,CHAR(160),""))),0)),0))*(IFERROR(VALUE(TRIM(SUBSTITUTE($AA64,CHAR(160),""))),0)),2)=0,IF(AW64&lt;&gt;"",0,""),ROUND((IFERROR(_xlfn.IFS(TRIM(SUBSTITUTE($AS64,CHAR(160),""))="Devis 1",IFERROR(VALUE(TRIM(SUBSTITUTE(AK64,CHAR(160),""))),0),TRIM(SUBSTITUTE($AS64,CHAR(160),""))="Devis 2",IFERROR(VALUE(TRIM(SUBSTITUTE(AN64,CHAR(160),""))),0),TRIM(SUBSTITUTE($AS64,CHAR(160),""))="Devis 3",IFERROR(VALUE(TRIM(SUBSTITUTE(AQ64,CHAR(160),""))),0)),0))*(IFERROR(VALUE(TRIM(SUBSTITUTE($AA64,CHAR(160),""))),0)),2)))</f>
        <v/>
      </c>
      <c r="AY64" s="211" t="str">
        <f t="shared" si="37"/>
        <v/>
      </c>
      <c r="AZ64" s="91"/>
      <c r="BA64" s="92" t="str" cm="1">
        <f t="array" ref="BA64">IF(OR(AY64="",AV64="",AW64="",AU64=""),"",
    _xlfn.IFS(
        (IFERROR(VALUE(TRIM(SUBSTITUTE(AY64,CHAR(160),""))),0)) &gt; (IFERROR(VALUE(TRIM(SUBSTITUTE(AV64,CHAR(160),""))),0)),
        "KO : Le montant retenu TTC est supérieur au montant raisonnable TTC. Merci de revoir la ligne de dépense ou plafonner son montant.",
        (IFERROR(VALUE(TRIM(SUBSTITUTE(AW64,CHAR(160),""))),0)) &gt; (IFERROR(VALUE(TRIM(SUBSTITUTE(AU64,CHAR(160),""))),0)),
        "Attention : Le montant retenu HT est supérieur au montant HT raisonnable. Merci de revoir la ligne de dépense, plafonner son montant, ou justifier la reventillation HT / TVA.",
        (IFERROR(VALUE(TRIM(SUBSTITUTE(AY64,CHAR(160),""))),0))=0,
        "",
        (IFERROR(VALUE(TRIM(SUBSTITUTE(AV64,CHAR(160),""))),0))=(IFERROR(VALUE(TRIM(SUBSTITUTE(AY64,CHAR(160),""))),0)),
        "OK",
        (IFERROR(VALUE(TRIM(SUBSTITUTE(AV64,CHAR(160),""))),0))&gt;(IFERROR(VALUE(TRIM(SUBSTITUTE(AY64,CHAR(160),""))),0)),
        " OK : Montant instruit inférieur au montant raisonnable.",
        TRUE,
        ""
    )
)</f>
        <v/>
      </c>
      <c r="BB64" s="92" t="str" cm="1">
        <f t="array" ref="BB64">IF(OR(AY64="",X64="",AW64="",V64="",AX64="",W64=""),"",_xlfn.IFS((IFERROR(VALUE(TRIM(SUBSTITUTE(AY64,CHAR(160),""))),0))&gt;(IFERROR(VALUE(TRIM(SUBSTITUTE(X64,CHAR(160),""))),0)),"KO : Le montant retenu TTC est supérieur au montant présenté TTC. Merci de revoir la ligne de dépense ou plafonner son montant.",(IFERROR(VALUE(TRIM(SUBSTITUTE(AW64,CHAR(160),""))),0))&gt;(IFERROR(VALUE(TRIM(SUBSTITUTE(V64,CHAR(160),""))),0)),"Attention : Le montant retenu HT est supérieur au montant HT présenté. Merci de revoir la ligne de dépense, plafonner son montant, ou justifier la reventillation HT / TVA.",(IFERROR(VALUE(TRIM(SUBSTITUTE(AX64,CHAR(160),""))),0))&gt;(IFERROR(VALUE(TRIM(SUBSTITUTE(W64,CHAR(160),""))),0)),"Attention : Le montant TVA retenu est supérieur au montant TVA présenté. Merci de revoir la ligne de dépense, plafonner son montant, ou justifier la reventillation HT / TVA.",(IFERROR(VALUE(TRIM(SUBSTITUTE(X64,CHAR(160),""))),0))=0,"",(IFERROR(VALUE(TRIM(SUBSTITUTE(AY64,CHAR(160),""))),0))=(IFERROR(VALUE(TRIM(SUBSTITUTE(X64,CHAR(160),""))),0)),"OK",AND((IFERROR(VALUE(TRIM(SUBSTITUTE(AY64,CHAR(160),""))),0))&lt;(IFERROR(VALUE(TRIM(SUBSTITUTE(X64,CHAR(160),""))),0)),((IFERROR(VALUE(TRIM(SUBSTITUTE(X64,CHAR(160),""))),0))-(IFERROR(VALUE(TRIM(SUBSTITUTE(AY64,CHAR(160),""))),0)))&lt;0.01),"OK",(IFERROR(VALUE(TRIM(SUBSTITUTE(AY64,CHAR(160),""))),0))&lt;(IFERROR(VALUE(TRIM(SUBSTITUTE(X64,CHAR(160),""))),0)),"Montant instruit inférieur au montant présenté.",TRUE,""))</f>
        <v/>
      </c>
      <c r="BC64" s="212" t="str">
        <f t="shared" si="42"/>
        <v/>
      </c>
      <c r="BD64" s="212" t="str">
        <f t="shared" si="43"/>
        <v/>
      </c>
      <c r="BE64" s="93" t="str">
        <f t="shared" si="44"/>
        <v/>
      </c>
    </row>
    <row r="65" spans="1:57" s="68" customFormat="1" ht="20.149999999999999" customHeight="1">
      <c r="A65" s="195">
        <v>57</v>
      </c>
      <c r="B65" s="2"/>
      <c r="C65" s="37"/>
      <c r="D65" s="2"/>
      <c r="E65" s="2"/>
      <c r="F65" s="89" t="str">
        <f>IF(B65&lt;&gt;"",IF('0-Présentation poste-typeaction'!$B$12&lt;&gt;"",'0-Présentation poste-typeaction'!$B$12,""),"")</f>
        <v/>
      </c>
      <c r="G65" s="2"/>
      <c r="H65" s="2"/>
      <c r="I65" s="12"/>
      <c r="J65" s="2"/>
      <c r="K65" s="36"/>
      <c r="L65" s="4"/>
      <c r="M65" s="3"/>
      <c r="N65" s="196" t="str">
        <f t="shared" si="29"/>
        <v/>
      </c>
      <c r="O65" s="5"/>
      <c r="P65" s="3"/>
      <c r="Q65" s="196" t="str">
        <f t="shared" si="30"/>
        <v/>
      </c>
      <c r="R65" s="6"/>
      <c r="S65" s="3"/>
      <c r="T65" s="197" t="str">
        <f t="shared" si="31"/>
        <v/>
      </c>
      <c r="U65" s="7"/>
      <c r="V65" s="213" t="str" cm="1">
        <f t="array" ref="V65">IF((_xlfn.IFS(TRIM(SUBSTITUTE(U65,CHAR(160),""))="Devis 1",IFERROR(VALUE(TRIM(SUBSTITUTE(L65,CHAR(160),""))),0),TRIM(SUBSTITUTE(U65,CHAR(160),""))="Devis 2",IFERROR(VALUE(TRIM(SUBSTITUTE(O65,CHAR(160),""))),0),TRIM(SUBSTITUTE(U65,CHAR(160),""))="Devis 3",IFERROR(VALUE(TRIM(SUBSTITUTE(R65,CHAR(160),""))),0),TRUE,0)*IFERROR(VALUE(TRIM(SUBSTITUTE(C65,CHAR(160),""))),0))=0,"",_xlfn.IFS(TRIM(SUBSTITUTE(U65,CHAR(160),""))="Devis 1",IFERROR(VALUE(TRIM(SUBSTITUTE(L65,CHAR(160),""))),0),TRIM(SUBSTITUTE(U65,CHAR(160),""))="Devis 2",IFERROR(VALUE(TRIM(SUBSTITUTE(O65,CHAR(160),""))),0),TRIM(SUBSTITUTE(U65,CHAR(160),""))="Devis 3",IFERROR(VALUE(TRIM(SUBSTITUTE(R65,CHAR(160),""))),0),TRUE,0)*IFERROR(VALUE(TRIM(SUBSTITUTE(C65,CHAR(160),""))),0))</f>
        <v/>
      </c>
      <c r="W65" s="214" t="str" cm="1">
        <f t="array" ref="W65">IF(ROUND((_xlfn.IFS(TRIM(SUBSTITUTE(U65,CHAR(160),""))="Devis 1",IFERROR(VALUE(TRIM(SUBSTITUTE(M65,CHAR(160),""))),0),TRIM(SUBSTITUTE(U65,CHAR(160),""))="Devis 2",IFERROR(VALUE(TRIM(SUBSTITUTE(P65,CHAR(160),""))),0),TRIM(SUBSTITUTE(U65,CHAR(160),""))="Devis 3",IFERROR(VALUE(TRIM(SUBSTITUTE(S65,CHAR(160),""))),0),TRUE,0)*IFERROR(VALUE(TRIM(SUBSTITUTE(C65,CHAR(160),""))),0)),2)=0,IF(V65&lt;&gt;"",0,""),ROUND((_xlfn.IFS(TRIM(SUBSTITUTE(U65,CHAR(160),""))="Devis 1",IFERROR(VALUE(TRIM(SUBSTITUTE(M65,CHAR(160),""))),0),TRIM(SUBSTITUTE(U65,CHAR(160),""))="Devis 2",IFERROR(VALUE(TRIM(SUBSTITUTE(P65,CHAR(160),""))),0),TRIM(SUBSTITUTE(U65,CHAR(160),""))="Devis 3",IFERROR(VALUE(TRIM(SUBSTITUTE(S65,CHAR(160),""))),0),TRUE,0)*IFERROR(VALUE(TRIM(SUBSTITUTE(C65,CHAR(160),""))),0)),2))</f>
        <v/>
      </c>
      <c r="X65" s="200" t="str">
        <f t="shared" si="38"/>
        <v/>
      </c>
      <c r="Y65" s="34"/>
      <c r="Z65" s="88" t="str">
        <f t="shared" si="46"/>
        <v/>
      </c>
      <c r="AA65" s="201" t="str">
        <f t="shared" si="46"/>
        <v/>
      </c>
      <c r="AB65" s="89" t="str">
        <f t="shared" si="46"/>
        <v/>
      </c>
      <c r="AC65" s="89" t="str">
        <f t="shared" si="45"/>
        <v/>
      </c>
      <c r="AD65" s="89" t="str">
        <f t="shared" si="45"/>
        <v/>
      </c>
      <c r="AE65" s="89" t="str">
        <f t="shared" si="45"/>
        <v/>
      </c>
      <c r="AF65" s="89" t="str">
        <f t="shared" si="45"/>
        <v/>
      </c>
      <c r="AG65" s="202" t="str">
        <f t="shared" si="45"/>
        <v/>
      </c>
      <c r="AH65" s="89" t="str">
        <f t="shared" si="45"/>
        <v/>
      </c>
      <c r="AI65" s="203" t="str">
        <f t="shared" si="45"/>
        <v/>
      </c>
      <c r="AJ65" s="204" t="str">
        <f t="shared" si="45"/>
        <v/>
      </c>
      <c r="AK65" s="90" t="str">
        <f t="shared" si="45"/>
        <v/>
      </c>
      <c r="AL65" s="196" t="str">
        <f t="shared" si="32"/>
        <v/>
      </c>
      <c r="AM65" s="205" t="str">
        <f t="shared" si="47"/>
        <v/>
      </c>
      <c r="AN65" s="90" t="str">
        <f t="shared" si="47"/>
        <v/>
      </c>
      <c r="AO65" s="196" t="str">
        <f t="shared" si="33"/>
        <v/>
      </c>
      <c r="AP65" s="206" t="str">
        <f t="shared" si="48"/>
        <v/>
      </c>
      <c r="AQ65" s="90" t="str">
        <f t="shared" si="48"/>
        <v/>
      </c>
      <c r="AR65" s="207" t="str">
        <f t="shared" si="34"/>
        <v/>
      </c>
      <c r="AS65" s="208" t="str">
        <f t="shared" si="3"/>
        <v/>
      </c>
      <c r="AT65" s="91"/>
      <c r="AU65" s="93" t="str">
        <f t="shared" si="35"/>
        <v/>
      </c>
      <c r="AV65" s="209" t="str">
        <f t="shared" si="36"/>
        <v/>
      </c>
      <c r="AW65" s="211" t="str" cm="1">
        <f t="array" ref="AW65">IF($AA65="","",IF((IFERROR(_xlfn.IFS($AS65="Devis 1",(IFERROR(VALUE(TRIM(SUBSTITUTE(AJ65,CHAR(160),""))),0)),$AS65="Devis 2",(IFERROR(VALUE(TRIM(SUBSTITUTE(AM65,CHAR(160),""))),0)),$AS65="Devis 3",(IFERROR(VALUE(TRIM(SUBSTITUTE(AP65,CHAR(160),""))),0))),0))*(IFERROR(VALUE(TRIM(SUBSTITUTE($AA65,CHAR(160),""))),0))=0,"",(IFERROR(_xlfn.IFS($AS65="Devis 1",(IFERROR(VALUE(TRIM(SUBSTITUTE(AJ65,CHAR(160),""))),0)),$AS65="Devis 2",(IFERROR(VALUE(TRIM(SUBSTITUTE(AM65,CHAR(160),""))),0)),$AS65="Devis 3",(IFERROR(VALUE(TRIM(SUBSTITUTE(AP65,CHAR(160),""))),0))),0))*(IFERROR(VALUE(TRIM(SUBSTITUTE($AA65,CHAR(160),""))),0))))</f>
        <v/>
      </c>
      <c r="AX65" s="211" t="str" cm="1">
        <f t="array" ref="AX65">IF($AA65="","",IF(ROUND((IFERROR(_xlfn.IFS(TRIM(SUBSTITUTE($AS65,CHAR(160),""))="Devis 1",IFERROR(VALUE(TRIM(SUBSTITUTE(AK65,CHAR(160),""))),0),TRIM(SUBSTITUTE($AS65,CHAR(160),""))="Devis 2",IFERROR(VALUE(TRIM(SUBSTITUTE(AN65,CHAR(160),""))),0),TRIM(SUBSTITUTE($AS65,CHAR(160),""))="Devis 3",IFERROR(VALUE(TRIM(SUBSTITUTE(AQ65,CHAR(160),""))),0)),0))*(IFERROR(VALUE(TRIM(SUBSTITUTE($AA65,CHAR(160),""))),0)),2)=0,IF(AW65&lt;&gt;"",0,""),ROUND((IFERROR(_xlfn.IFS(TRIM(SUBSTITUTE($AS65,CHAR(160),""))="Devis 1",IFERROR(VALUE(TRIM(SUBSTITUTE(AK65,CHAR(160),""))),0),TRIM(SUBSTITUTE($AS65,CHAR(160),""))="Devis 2",IFERROR(VALUE(TRIM(SUBSTITUTE(AN65,CHAR(160),""))),0),TRIM(SUBSTITUTE($AS65,CHAR(160),""))="Devis 3",IFERROR(VALUE(TRIM(SUBSTITUTE(AQ65,CHAR(160),""))),0)),0))*(IFERROR(VALUE(TRIM(SUBSTITUTE($AA65,CHAR(160),""))),0)),2)))</f>
        <v/>
      </c>
      <c r="AY65" s="211" t="str">
        <f t="shared" si="37"/>
        <v/>
      </c>
      <c r="AZ65" s="91"/>
      <c r="BA65" s="92" t="str" cm="1">
        <f t="array" ref="BA65">IF(OR(AY65="",AV65="",AW65="",AU65=""),"",
    _xlfn.IFS(
        (IFERROR(VALUE(TRIM(SUBSTITUTE(AY65,CHAR(160),""))),0)) &gt; (IFERROR(VALUE(TRIM(SUBSTITUTE(AV65,CHAR(160),""))),0)),
        "KO : Le montant retenu TTC est supérieur au montant raisonnable TTC. Merci de revoir la ligne de dépense ou plafonner son montant.",
        (IFERROR(VALUE(TRIM(SUBSTITUTE(AW65,CHAR(160),""))),0)) &gt; (IFERROR(VALUE(TRIM(SUBSTITUTE(AU65,CHAR(160),""))),0)),
        "Attention : Le montant retenu HT est supérieur au montant HT raisonnable. Merci de revoir la ligne de dépense, plafonner son montant, ou justifier la reventillation HT / TVA.",
        (IFERROR(VALUE(TRIM(SUBSTITUTE(AY65,CHAR(160),""))),0))=0,
        "",
        (IFERROR(VALUE(TRIM(SUBSTITUTE(AV65,CHAR(160),""))),0))=(IFERROR(VALUE(TRIM(SUBSTITUTE(AY65,CHAR(160),""))),0)),
        "OK",
        (IFERROR(VALUE(TRIM(SUBSTITUTE(AV65,CHAR(160),""))),0))&gt;(IFERROR(VALUE(TRIM(SUBSTITUTE(AY65,CHAR(160),""))),0)),
        " OK : Montant instruit inférieur au montant raisonnable.",
        TRUE,
        ""
    )
)</f>
        <v/>
      </c>
      <c r="BB65" s="92" t="str" cm="1">
        <f t="array" ref="BB65">IF(OR(AY65="",X65="",AW65="",V65="",AX65="",W65=""),"",_xlfn.IFS((IFERROR(VALUE(TRIM(SUBSTITUTE(AY65,CHAR(160),""))),0))&gt;(IFERROR(VALUE(TRIM(SUBSTITUTE(X65,CHAR(160),""))),0)),"KO : Le montant retenu TTC est supérieur au montant présenté TTC. Merci de revoir la ligne de dépense ou plafonner son montant.",(IFERROR(VALUE(TRIM(SUBSTITUTE(AW65,CHAR(160),""))),0))&gt;(IFERROR(VALUE(TRIM(SUBSTITUTE(V65,CHAR(160),""))),0)),"Attention : Le montant retenu HT est supérieur au montant HT présenté. Merci de revoir la ligne de dépense, plafonner son montant, ou justifier la reventillation HT / TVA.",(IFERROR(VALUE(TRIM(SUBSTITUTE(AX65,CHAR(160),""))),0))&gt;(IFERROR(VALUE(TRIM(SUBSTITUTE(W65,CHAR(160),""))),0)),"Attention : Le montant TVA retenu est supérieur au montant TVA présenté. Merci de revoir la ligne de dépense, plafonner son montant, ou justifier la reventillation HT / TVA.",(IFERROR(VALUE(TRIM(SUBSTITUTE(X65,CHAR(160),""))),0))=0,"",(IFERROR(VALUE(TRIM(SUBSTITUTE(AY65,CHAR(160),""))),0))=(IFERROR(VALUE(TRIM(SUBSTITUTE(X65,CHAR(160),""))),0)),"OK",AND((IFERROR(VALUE(TRIM(SUBSTITUTE(AY65,CHAR(160),""))),0))&lt;(IFERROR(VALUE(TRIM(SUBSTITUTE(X65,CHAR(160),""))),0)),((IFERROR(VALUE(TRIM(SUBSTITUTE(X65,CHAR(160),""))),0))-(IFERROR(VALUE(TRIM(SUBSTITUTE(AY65,CHAR(160),""))),0)))&lt;0.01),"OK",(IFERROR(VALUE(TRIM(SUBSTITUTE(AY65,CHAR(160),""))),0))&lt;(IFERROR(VALUE(TRIM(SUBSTITUTE(X65,CHAR(160),""))),0)),"Montant instruit inférieur au montant présenté.",TRUE,""))</f>
        <v/>
      </c>
      <c r="BC65" s="212" t="str">
        <f t="shared" si="42"/>
        <v/>
      </c>
      <c r="BD65" s="212" t="str">
        <f t="shared" si="43"/>
        <v/>
      </c>
      <c r="BE65" s="93" t="str">
        <f t="shared" si="44"/>
        <v/>
      </c>
    </row>
    <row r="66" spans="1:57" s="68" customFormat="1" ht="20.149999999999999" customHeight="1">
      <c r="A66" s="195">
        <v>58</v>
      </c>
      <c r="B66" s="2"/>
      <c r="C66" s="37"/>
      <c r="D66" s="2"/>
      <c r="E66" s="2"/>
      <c r="F66" s="89" t="str">
        <f>IF(B66&lt;&gt;"",IF('0-Présentation poste-typeaction'!$B$12&lt;&gt;"",'0-Présentation poste-typeaction'!$B$12,""),"")</f>
        <v/>
      </c>
      <c r="G66" s="2"/>
      <c r="H66" s="2"/>
      <c r="I66" s="12"/>
      <c r="J66" s="2"/>
      <c r="K66" s="36"/>
      <c r="L66" s="4"/>
      <c r="M66" s="3"/>
      <c r="N66" s="196" t="str">
        <f t="shared" si="29"/>
        <v/>
      </c>
      <c r="O66" s="5"/>
      <c r="P66" s="3"/>
      <c r="Q66" s="196" t="str">
        <f t="shared" si="30"/>
        <v/>
      </c>
      <c r="R66" s="6"/>
      <c r="S66" s="3"/>
      <c r="T66" s="197" t="str">
        <f t="shared" si="31"/>
        <v/>
      </c>
      <c r="U66" s="7"/>
      <c r="V66" s="213" t="str" cm="1">
        <f t="array" ref="V66">IF((_xlfn.IFS(TRIM(SUBSTITUTE(U66,CHAR(160),""))="Devis 1",IFERROR(VALUE(TRIM(SUBSTITUTE(L66,CHAR(160),""))),0),TRIM(SUBSTITUTE(U66,CHAR(160),""))="Devis 2",IFERROR(VALUE(TRIM(SUBSTITUTE(O66,CHAR(160),""))),0),TRIM(SUBSTITUTE(U66,CHAR(160),""))="Devis 3",IFERROR(VALUE(TRIM(SUBSTITUTE(R66,CHAR(160),""))),0),TRUE,0)*IFERROR(VALUE(TRIM(SUBSTITUTE(C66,CHAR(160),""))),0))=0,"",_xlfn.IFS(TRIM(SUBSTITUTE(U66,CHAR(160),""))="Devis 1",IFERROR(VALUE(TRIM(SUBSTITUTE(L66,CHAR(160),""))),0),TRIM(SUBSTITUTE(U66,CHAR(160),""))="Devis 2",IFERROR(VALUE(TRIM(SUBSTITUTE(O66,CHAR(160),""))),0),TRIM(SUBSTITUTE(U66,CHAR(160),""))="Devis 3",IFERROR(VALUE(TRIM(SUBSTITUTE(R66,CHAR(160),""))),0),TRUE,0)*IFERROR(VALUE(TRIM(SUBSTITUTE(C66,CHAR(160),""))),0))</f>
        <v/>
      </c>
      <c r="W66" s="214" t="str" cm="1">
        <f t="array" ref="W66">IF(ROUND((_xlfn.IFS(TRIM(SUBSTITUTE(U66,CHAR(160),""))="Devis 1",IFERROR(VALUE(TRIM(SUBSTITUTE(M66,CHAR(160),""))),0),TRIM(SUBSTITUTE(U66,CHAR(160),""))="Devis 2",IFERROR(VALUE(TRIM(SUBSTITUTE(P66,CHAR(160),""))),0),TRIM(SUBSTITUTE(U66,CHAR(160),""))="Devis 3",IFERROR(VALUE(TRIM(SUBSTITUTE(S66,CHAR(160),""))),0),TRUE,0)*IFERROR(VALUE(TRIM(SUBSTITUTE(C66,CHAR(160),""))),0)),2)=0,IF(V66&lt;&gt;"",0,""),ROUND((_xlfn.IFS(TRIM(SUBSTITUTE(U66,CHAR(160),""))="Devis 1",IFERROR(VALUE(TRIM(SUBSTITUTE(M66,CHAR(160),""))),0),TRIM(SUBSTITUTE(U66,CHAR(160),""))="Devis 2",IFERROR(VALUE(TRIM(SUBSTITUTE(P66,CHAR(160),""))),0),TRIM(SUBSTITUTE(U66,CHAR(160),""))="Devis 3",IFERROR(VALUE(TRIM(SUBSTITUTE(S66,CHAR(160),""))),0),TRUE,0)*IFERROR(VALUE(TRIM(SUBSTITUTE(C66,CHAR(160),""))),0)),2))</f>
        <v/>
      </c>
      <c r="X66" s="200" t="str">
        <f t="shared" si="38"/>
        <v/>
      </c>
      <c r="Y66" s="34"/>
      <c r="Z66" s="88" t="str">
        <f t="shared" si="46"/>
        <v/>
      </c>
      <c r="AA66" s="201" t="str">
        <f t="shared" si="46"/>
        <v/>
      </c>
      <c r="AB66" s="89" t="str">
        <f t="shared" si="46"/>
        <v/>
      </c>
      <c r="AC66" s="89" t="str">
        <f t="shared" si="45"/>
        <v/>
      </c>
      <c r="AD66" s="89" t="str">
        <f t="shared" si="45"/>
        <v/>
      </c>
      <c r="AE66" s="89" t="str">
        <f t="shared" si="45"/>
        <v/>
      </c>
      <c r="AF66" s="89" t="str">
        <f t="shared" si="45"/>
        <v/>
      </c>
      <c r="AG66" s="202" t="str">
        <f t="shared" si="45"/>
        <v/>
      </c>
      <c r="AH66" s="89" t="str">
        <f t="shared" si="45"/>
        <v/>
      </c>
      <c r="AI66" s="203" t="str">
        <f t="shared" si="45"/>
        <v/>
      </c>
      <c r="AJ66" s="204" t="str">
        <f t="shared" si="45"/>
        <v/>
      </c>
      <c r="AK66" s="90" t="str">
        <f t="shared" si="45"/>
        <v/>
      </c>
      <c r="AL66" s="196" t="str">
        <f t="shared" si="32"/>
        <v/>
      </c>
      <c r="AM66" s="205" t="str">
        <f t="shared" si="47"/>
        <v/>
      </c>
      <c r="AN66" s="90" t="str">
        <f t="shared" si="47"/>
        <v/>
      </c>
      <c r="AO66" s="196" t="str">
        <f t="shared" si="33"/>
        <v/>
      </c>
      <c r="AP66" s="206" t="str">
        <f t="shared" si="48"/>
        <v/>
      </c>
      <c r="AQ66" s="90" t="str">
        <f t="shared" si="48"/>
        <v/>
      </c>
      <c r="AR66" s="207" t="str">
        <f t="shared" si="34"/>
        <v/>
      </c>
      <c r="AS66" s="208" t="str">
        <f t="shared" si="3"/>
        <v/>
      </c>
      <c r="AT66" s="91"/>
      <c r="AU66" s="93" t="str">
        <f t="shared" si="35"/>
        <v/>
      </c>
      <c r="AV66" s="209" t="str">
        <f t="shared" si="36"/>
        <v/>
      </c>
      <c r="AW66" s="211" t="str" cm="1">
        <f t="array" ref="AW66">IF($AA66="","",IF((IFERROR(_xlfn.IFS($AS66="Devis 1",(IFERROR(VALUE(TRIM(SUBSTITUTE(AJ66,CHAR(160),""))),0)),$AS66="Devis 2",(IFERROR(VALUE(TRIM(SUBSTITUTE(AM66,CHAR(160),""))),0)),$AS66="Devis 3",(IFERROR(VALUE(TRIM(SUBSTITUTE(AP66,CHAR(160),""))),0))),0))*(IFERROR(VALUE(TRIM(SUBSTITUTE($AA66,CHAR(160),""))),0))=0,"",(IFERROR(_xlfn.IFS($AS66="Devis 1",(IFERROR(VALUE(TRIM(SUBSTITUTE(AJ66,CHAR(160),""))),0)),$AS66="Devis 2",(IFERROR(VALUE(TRIM(SUBSTITUTE(AM66,CHAR(160),""))),0)),$AS66="Devis 3",(IFERROR(VALUE(TRIM(SUBSTITUTE(AP66,CHAR(160),""))),0))),0))*(IFERROR(VALUE(TRIM(SUBSTITUTE($AA66,CHAR(160),""))),0))))</f>
        <v/>
      </c>
      <c r="AX66" s="211" t="str" cm="1">
        <f t="array" ref="AX66">IF($AA66="","",IF(ROUND((IFERROR(_xlfn.IFS(TRIM(SUBSTITUTE($AS66,CHAR(160),""))="Devis 1",IFERROR(VALUE(TRIM(SUBSTITUTE(AK66,CHAR(160),""))),0),TRIM(SUBSTITUTE($AS66,CHAR(160),""))="Devis 2",IFERROR(VALUE(TRIM(SUBSTITUTE(AN66,CHAR(160),""))),0),TRIM(SUBSTITUTE($AS66,CHAR(160),""))="Devis 3",IFERROR(VALUE(TRIM(SUBSTITUTE(AQ66,CHAR(160),""))),0)),0))*(IFERROR(VALUE(TRIM(SUBSTITUTE($AA66,CHAR(160),""))),0)),2)=0,IF(AW66&lt;&gt;"",0,""),ROUND((IFERROR(_xlfn.IFS(TRIM(SUBSTITUTE($AS66,CHAR(160),""))="Devis 1",IFERROR(VALUE(TRIM(SUBSTITUTE(AK66,CHAR(160),""))),0),TRIM(SUBSTITUTE($AS66,CHAR(160),""))="Devis 2",IFERROR(VALUE(TRIM(SUBSTITUTE(AN66,CHAR(160),""))),0),TRIM(SUBSTITUTE($AS66,CHAR(160),""))="Devis 3",IFERROR(VALUE(TRIM(SUBSTITUTE(AQ66,CHAR(160),""))),0)),0))*(IFERROR(VALUE(TRIM(SUBSTITUTE($AA66,CHAR(160),""))),0)),2)))</f>
        <v/>
      </c>
      <c r="AY66" s="211" t="str">
        <f t="shared" si="37"/>
        <v/>
      </c>
      <c r="AZ66" s="91"/>
      <c r="BA66" s="92" t="str" cm="1">
        <f t="array" ref="BA66">IF(OR(AY66="",AV66="",AW66="",AU66=""),"",
    _xlfn.IFS(
        (IFERROR(VALUE(TRIM(SUBSTITUTE(AY66,CHAR(160),""))),0)) &gt; (IFERROR(VALUE(TRIM(SUBSTITUTE(AV66,CHAR(160),""))),0)),
        "KO : Le montant retenu TTC est supérieur au montant raisonnable TTC. Merci de revoir la ligne de dépense ou plafonner son montant.",
        (IFERROR(VALUE(TRIM(SUBSTITUTE(AW66,CHAR(160),""))),0)) &gt; (IFERROR(VALUE(TRIM(SUBSTITUTE(AU66,CHAR(160),""))),0)),
        "Attention : Le montant retenu HT est supérieur au montant HT raisonnable. Merci de revoir la ligne de dépense, plafonner son montant, ou justifier la reventillation HT / TVA.",
        (IFERROR(VALUE(TRIM(SUBSTITUTE(AY66,CHAR(160),""))),0))=0,
        "",
        (IFERROR(VALUE(TRIM(SUBSTITUTE(AV66,CHAR(160),""))),0))=(IFERROR(VALUE(TRIM(SUBSTITUTE(AY66,CHAR(160),""))),0)),
        "OK",
        (IFERROR(VALUE(TRIM(SUBSTITUTE(AV66,CHAR(160),""))),0))&gt;(IFERROR(VALUE(TRIM(SUBSTITUTE(AY66,CHAR(160),""))),0)),
        " OK : Montant instruit inférieur au montant raisonnable.",
        TRUE,
        ""
    )
)</f>
        <v/>
      </c>
      <c r="BB66" s="92" t="str" cm="1">
        <f t="array" ref="BB66">IF(OR(AY66="",X66="",AW66="",V66="",AX66="",W66=""),"",_xlfn.IFS((IFERROR(VALUE(TRIM(SUBSTITUTE(AY66,CHAR(160),""))),0))&gt;(IFERROR(VALUE(TRIM(SUBSTITUTE(X66,CHAR(160),""))),0)),"KO : Le montant retenu TTC est supérieur au montant présenté TTC. Merci de revoir la ligne de dépense ou plafonner son montant.",(IFERROR(VALUE(TRIM(SUBSTITUTE(AW66,CHAR(160),""))),0))&gt;(IFERROR(VALUE(TRIM(SUBSTITUTE(V66,CHAR(160),""))),0)),"Attention : Le montant retenu HT est supérieur au montant HT présenté. Merci de revoir la ligne de dépense, plafonner son montant, ou justifier la reventillation HT / TVA.",(IFERROR(VALUE(TRIM(SUBSTITUTE(AX66,CHAR(160),""))),0))&gt;(IFERROR(VALUE(TRIM(SUBSTITUTE(W66,CHAR(160),""))),0)),"Attention : Le montant TVA retenu est supérieur au montant TVA présenté. Merci de revoir la ligne de dépense, plafonner son montant, ou justifier la reventillation HT / TVA.",(IFERROR(VALUE(TRIM(SUBSTITUTE(X66,CHAR(160),""))),0))=0,"",(IFERROR(VALUE(TRIM(SUBSTITUTE(AY66,CHAR(160),""))),0))=(IFERROR(VALUE(TRIM(SUBSTITUTE(X66,CHAR(160),""))),0)),"OK",AND((IFERROR(VALUE(TRIM(SUBSTITUTE(AY66,CHAR(160),""))),0))&lt;(IFERROR(VALUE(TRIM(SUBSTITUTE(X66,CHAR(160),""))),0)),((IFERROR(VALUE(TRIM(SUBSTITUTE(X66,CHAR(160),""))),0))-(IFERROR(VALUE(TRIM(SUBSTITUTE(AY66,CHAR(160),""))),0)))&lt;0.01),"OK",(IFERROR(VALUE(TRIM(SUBSTITUTE(AY66,CHAR(160),""))),0))&lt;(IFERROR(VALUE(TRIM(SUBSTITUTE(X66,CHAR(160),""))),0)),"Montant instruit inférieur au montant présenté.",TRUE,""))</f>
        <v/>
      </c>
      <c r="BC66" s="212" t="str">
        <f t="shared" si="42"/>
        <v/>
      </c>
      <c r="BD66" s="212" t="str">
        <f t="shared" si="43"/>
        <v/>
      </c>
      <c r="BE66" s="93" t="str">
        <f t="shared" si="44"/>
        <v/>
      </c>
    </row>
    <row r="67" spans="1:57" s="68" customFormat="1" ht="20.149999999999999" customHeight="1">
      <c r="A67" s="195">
        <v>59</v>
      </c>
      <c r="B67" s="2"/>
      <c r="C67" s="37"/>
      <c r="D67" s="2"/>
      <c r="E67" s="2"/>
      <c r="F67" s="89" t="str">
        <f>IF(B67&lt;&gt;"",IF('0-Présentation poste-typeaction'!$B$12&lt;&gt;"",'0-Présentation poste-typeaction'!$B$12,""),"")</f>
        <v/>
      </c>
      <c r="G67" s="2"/>
      <c r="H67" s="2"/>
      <c r="I67" s="12"/>
      <c r="J67" s="2"/>
      <c r="K67" s="36"/>
      <c r="L67" s="4"/>
      <c r="M67" s="3"/>
      <c r="N67" s="196" t="str">
        <f t="shared" si="29"/>
        <v/>
      </c>
      <c r="O67" s="5"/>
      <c r="P67" s="3"/>
      <c r="Q67" s="196" t="str">
        <f t="shared" si="30"/>
        <v/>
      </c>
      <c r="R67" s="6"/>
      <c r="S67" s="3"/>
      <c r="T67" s="197" t="str">
        <f t="shared" si="31"/>
        <v/>
      </c>
      <c r="U67" s="7"/>
      <c r="V67" s="213" t="str" cm="1">
        <f t="array" ref="V67">IF((_xlfn.IFS(TRIM(SUBSTITUTE(U67,CHAR(160),""))="Devis 1",IFERROR(VALUE(TRIM(SUBSTITUTE(L67,CHAR(160),""))),0),TRIM(SUBSTITUTE(U67,CHAR(160),""))="Devis 2",IFERROR(VALUE(TRIM(SUBSTITUTE(O67,CHAR(160),""))),0),TRIM(SUBSTITUTE(U67,CHAR(160),""))="Devis 3",IFERROR(VALUE(TRIM(SUBSTITUTE(R67,CHAR(160),""))),0),TRUE,0)*IFERROR(VALUE(TRIM(SUBSTITUTE(C67,CHAR(160),""))),0))=0,"",_xlfn.IFS(TRIM(SUBSTITUTE(U67,CHAR(160),""))="Devis 1",IFERROR(VALUE(TRIM(SUBSTITUTE(L67,CHAR(160),""))),0),TRIM(SUBSTITUTE(U67,CHAR(160),""))="Devis 2",IFERROR(VALUE(TRIM(SUBSTITUTE(O67,CHAR(160),""))),0),TRIM(SUBSTITUTE(U67,CHAR(160),""))="Devis 3",IFERROR(VALUE(TRIM(SUBSTITUTE(R67,CHAR(160),""))),0),TRUE,0)*IFERROR(VALUE(TRIM(SUBSTITUTE(C67,CHAR(160),""))),0))</f>
        <v/>
      </c>
      <c r="W67" s="214" t="str" cm="1">
        <f t="array" ref="W67">IF(ROUND((_xlfn.IFS(TRIM(SUBSTITUTE(U67,CHAR(160),""))="Devis 1",IFERROR(VALUE(TRIM(SUBSTITUTE(M67,CHAR(160),""))),0),TRIM(SUBSTITUTE(U67,CHAR(160),""))="Devis 2",IFERROR(VALUE(TRIM(SUBSTITUTE(P67,CHAR(160),""))),0),TRIM(SUBSTITUTE(U67,CHAR(160),""))="Devis 3",IFERROR(VALUE(TRIM(SUBSTITUTE(S67,CHAR(160),""))),0),TRUE,0)*IFERROR(VALUE(TRIM(SUBSTITUTE(C67,CHAR(160),""))),0)),2)=0,IF(V67&lt;&gt;"",0,""),ROUND((_xlfn.IFS(TRIM(SUBSTITUTE(U67,CHAR(160),""))="Devis 1",IFERROR(VALUE(TRIM(SUBSTITUTE(M67,CHAR(160),""))),0),TRIM(SUBSTITUTE(U67,CHAR(160),""))="Devis 2",IFERROR(VALUE(TRIM(SUBSTITUTE(P67,CHAR(160),""))),0),TRIM(SUBSTITUTE(U67,CHAR(160),""))="Devis 3",IFERROR(VALUE(TRIM(SUBSTITUTE(S67,CHAR(160),""))),0),TRUE,0)*IFERROR(VALUE(TRIM(SUBSTITUTE(C67,CHAR(160),""))),0)),2))</f>
        <v/>
      </c>
      <c r="X67" s="200" t="str">
        <f t="shared" si="38"/>
        <v/>
      </c>
      <c r="Y67" s="34"/>
      <c r="Z67" s="88" t="str">
        <f t="shared" si="46"/>
        <v/>
      </c>
      <c r="AA67" s="201" t="str">
        <f t="shared" si="46"/>
        <v/>
      </c>
      <c r="AB67" s="89" t="str">
        <f t="shared" si="46"/>
        <v/>
      </c>
      <c r="AC67" s="89" t="str">
        <f t="shared" si="45"/>
        <v/>
      </c>
      <c r="AD67" s="89" t="str">
        <f t="shared" si="45"/>
        <v/>
      </c>
      <c r="AE67" s="89" t="str">
        <f t="shared" si="45"/>
        <v/>
      </c>
      <c r="AF67" s="89" t="str">
        <f t="shared" si="45"/>
        <v/>
      </c>
      <c r="AG67" s="202" t="str">
        <f t="shared" si="45"/>
        <v/>
      </c>
      <c r="AH67" s="89" t="str">
        <f t="shared" si="45"/>
        <v/>
      </c>
      <c r="AI67" s="203" t="str">
        <f t="shared" si="45"/>
        <v/>
      </c>
      <c r="AJ67" s="204" t="str">
        <f t="shared" si="45"/>
        <v/>
      </c>
      <c r="AK67" s="90" t="str">
        <f t="shared" si="45"/>
        <v/>
      </c>
      <c r="AL67" s="196" t="str">
        <f t="shared" si="32"/>
        <v/>
      </c>
      <c r="AM67" s="205" t="str">
        <f t="shared" si="47"/>
        <v/>
      </c>
      <c r="AN67" s="90" t="str">
        <f t="shared" si="47"/>
        <v/>
      </c>
      <c r="AO67" s="196" t="str">
        <f t="shared" si="33"/>
        <v/>
      </c>
      <c r="AP67" s="206" t="str">
        <f t="shared" si="48"/>
        <v/>
      </c>
      <c r="AQ67" s="90" t="str">
        <f t="shared" si="48"/>
        <v/>
      </c>
      <c r="AR67" s="207" t="str">
        <f t="shared" si="34"/>
        <v/>
      </c>
      <c r="AS67" s="208" t="str">
        <f t="shared" si="3"/>
        <v/>
      </c>
      <c r="AT67" s="91"/>
      <c r="AU67" s="93" t="str">
        <f t="shared" si="35"/>
        <v/>
      </c>
      <c r="AV67" s="209" t="str">
        <f t="shared" si="36"/>
        <v/>
      </c>
      <c r="AW67" s="211" t="str" cm="1">
        <f t="array" ref="AW67">IF($AA67="","",IF((IFERROR(_xlfn.IFS($AS67="Devis 1",(IFERROR(VALUE(TRIM(SUBSTITUTE(AJ67,CHAR(160),""))),0)),$AS67="Devis 2",(IFERROR(VALUE(TRIM(SUBSTITUTE(AM67,CHAR(160),""))),0)),$AS67="Devis 3",(IFERROR(VALUE(TRIM(SUBSTITUTE(AP67,CHAR(160),""))),0))),0))*(IFERROR(VALUE(TRIM(SUBSTITUTE($AA67,CHAR(160),""))),0))=0,"",(IFERROR(_xlfn.IFS($AS67="Devis 1",(IFERROR(VALUE(TRIM(SUBSTITUTE(AJ67,CHAR(160),""))),0)),$AS67="Devis 2",(IFERROR(VALUE(TRIM(SUBSTITUTE(AM67,CHAR(160),""))),0)),$AS67="Devis 3",(IFERROR(VALUE(TRIM(SUBSTITUTE(AP67,CHAR(160),""))),0))),0))*(IFERROR(VALUE(TRIM(SUBSTITUTE($AA67,CHAR(160),""))),0))))</f>
        <v/>
      </c>
      <c r="AX67" s="211" t="str" cm="1">
        <f t="array" ref="AX67">IF($AA67="","",IF(ROUND((IFERROR(_xlfn.IFS(TRIM(SUBSTITUTE($AS67,CHAR(160),""))="Devis 1",IFERROR(VALUE(TRIM(SUBSTITUTE(AK67,CHAR(160),""))),0),TRIM(SUBSTITUTE($AS67,CHAR(160),""))="Devis 2",IFERROR(VALUE(TRIM(SUBSTITUTE(AN67,CHAR(160),""))),0),TRIM(SUBSTITUTE($AS67,CHAR(160),""))="Devis 3",IFERROR(VALUE(TRIM(SUBSTITUTE(AQ67,CHAR(160),""))),0)),0))*(IFERROR(VALUE(TRIM(SUBSTITUTE($AA67,CHAR(160),""))),0)),2)=0,IF(AW67&lt;&gt;"",0,""),ROUND((IFERROR(_xlfn.IFS(TRIM(SUBSTITUTE($AS67,CHAR(160),""))="Devis 1",IFERROR(VALUE(TRIM(SUBSTITUTE(AK67,CHAR(160),""))),0),TRIM(SUBSTITUTE($AS67,CHAR(160),""))="Devis 2",IFERROR(VALUE(TRIM(SUBSTITUTE(AN67,CHAR(160),""))),0),TRIM(SUBSTITUTE($AS67,CHAR(160),""))="Devis 3",IFERROR(VALUE(TRIM(SUBSTITUTE(AQ67,CHAR(160),""))),0)),0))*(IFERROR(VALUE(TRIM(SUBSTITUTE($AA67,CHAR(160),""))),0)),2)))</f>
        <v/>
      </c>
      <c r="AY67" s="211" t="str">
        <f t="shared" si="37"/>
        <v/>
      </c>
      <c r="AZ67" s="91"/>
      <c r="BA67" s="92" t="str" cm="1">
        <f t="array" ref="BA67">IF(OR(AY67="",AV67="",AW67="",AU67=""),"",
    _xlfn.IFS(
        (IFERROR(VALUE(TRIM(SUBSTITUTE(AY67,CHAR(160),""))),0)) &gt; (IFERROR(VALUE(TRIM(SUBSTITUTE(AV67,CHAR(160),""))),0)),
        "KO : Le montant retenu TTC est supérieur au montant raisonnable TTC. Merci de revoir la ligne de dépense ou plafonner son montant.",
        (IFERROR(VALUE(TRIM(SUBSTITUTE(AW67,CHAR(160),""))),0)) &gt; (IFERROR(VALUE(TRIM(SUBSTITUTE(AU67,CHAR(160),""))),0)),
        "Attention : Le montant retenu HT est supérieur au montant HT raisonnable. Merci de revoir la ligne de dépense, plafonner son montant, ou justifier la reventillation HT / TVA.",
        (IFERROR(VALUE(TRIM(SUBSTITUTE(AY67,CHAR(160),""))),0))=0,
        "",
        (IFERROR(VALUE(TRIM(SUBSTITUTE(AV67,CHAR(160),""))),0))=(IFERROR(VALUE(TRIM(SUBSTITUTE(AY67,CHAR(160),""))),0)),
        "OK",
        (IFERROR(VALUE(TRIM(SUBSTITUTE(AV67,CHAR(160),""))),0))&gt;(IFERROR(VALUE(TRIM(SUBSTITUTE(AY67,CHAR(160),""))),0)),
        " OK : Montant instruit inférieur au montant raisonnable.",
        TRUE,
        ""
    )
)</f>
        <v/>
      </c>
      <c r="BB67" s="92" t="str" cm="1">
        <f t="array" ref="BB67">IF(OR(AY67="",X67="",AW67="",V67="",AX67="",W67=""),"",_xlfn.IFS((IFERROR(VALUE(TRIM(SUBSTITUTE(AY67,CHAR(160),""))),0))&gt;(IFERROR(VALUE(TRIM(SUBSTITUTE(X67,CHAR(160),""))),0)),"KO : Le montant retenu TTC est supérieur au montant présenté TTC. Merci de revoir la ligne de dépense ou plafonner son montant.",(IFERROR(VALUE(TRIM(SUBSTITUTE(AW67,CHAR(160),""))),0))&gt;(IFERROR(VALUE(TRIM(SUBSTITUTE(V67,CHAR(160),""))),0)),"Attention : Le montant retenu HT est supérieur au montant HT présenté. Merci de revoir la ligne de dépense, plafonner son montant, ou justifier la reventillation HT / TVA.",(IFERROR(VALUE(TRIM(SUBSTITUTE(AX67,CHAR(160),""))),0))&gt;(IFERROR(VALUE(TRIM(SUBSTITUTE(W67,CHAR(160),""))),0)),"Attention : Le montant TVA retenu est supérieur au montant TVA présenté. Merci de revoir la ligne de dépense, plafonner son montant, ou justifier la reventillation HT / TVA.",(IFERROR(VALUE(TRIM(SUBSTITUTE(X67,CHAR(160),""))),0))=0,"",(IFERROR(VALUE(TRIM(SUBSTITUTE(AY67,CHAR(160),""))),0))=(IFERROR(VALUE(TRIM(SUBSTITUTE(X67,CHAR(160),""))),0)),"OK",AND((IFERROR(VALUE(TRIM(SUBSTITUTE(AY67,CHAR(160),""))),0))&lt;(IFERROR(VALUE(TRIM(SUBSTITUTE(X67,CHAR(160),""))),0)),((IFERROR(VALUE(TRIM(SUBSTITUTE(X67,CHAR(160),""))),0))-(IFERROR(VALUE(TRIM(SUBSTITUTE(AY67,CHAR(160),""))),0)))&lt;0.01),"OK",(IFERROR(VALUE(TRIM(SUBSTITUTE(AY67,CHAR(160),""))),0))&lt;(IFERROR(VALUE(TRIM(SUBSTITUTE(X67,CHAR(160),""))),0)),"Montant instruit inférieur au montant présenté.",TRUE,""))</f>
        <v/>
      </c>
      <c r="BC67" s="212" t="str">
        <f t="shared" si="42"/>
        <v/>
      </c>
      <c r="BD67" s="212" t="str">
        <f t="shared" si="43"/>
        <v/>
      </c>
      <c r="BE67" s="93" t="str">
        <f t="shared" si="44"/>
        <v/>
      </c>
    </row>
    <row r="68" spans="1:57" s="68" customFormat="1" ht="20.149999999999999" customHeight="1">
      <c r="A68" s="195">
        <v>60</v>
      </c>
      <c r="B68" s="2"/>
      <c r="C68" s="37"/>
      <c r="D68" s="2"/>
      <c r="E68" s="2"/>
      <c r="F68" s="89" t="str">
        <f>IF(B68&lt;&gt;"",IF('0-Présentation poste-typeaction'!$B$12&lt;&gt;"",'0-Présentation poste-typeaction'!$B$12,""),"")</f>
        <v/>
      </c>
      <c r="G68" s="2"/>
      <c r="H68" s="2"/>
      <c r="I68" s="12"/>
      <c r="J68" s="2"/>
      <c r="K68" s="36"/>
      <c r="L68" s="4"/>
      <c r="M68" s="3"/>
      <c r="N68" s="196" t="str">
        <f t="shared" si="29"/>
        <v/>
      </c>
      <c r="O68" s="5"/>
      <c r="P68" s="3"/>
      <c r="Q68" s="196" t="str">
        <f t="shared" si="30"/>
        <v/>
      </c>
      <c r="R68" s="6"/>
      <c r="S68" s="3"/>
      <c r="T68" s="197" t="str">
        <f t="shared" si="31"/>
        <v/>
      </c>
      <c r="U68" s="7"/>
      <c r="V68" s="213" t="str" cm="1">
        <f t="array" ref="V68">IF((_xlfn.IFS(TRIM(SUBSTITUTE(U68,CHAR(160),""))="Devis 1",IFERROR(VALUE(TRIM(SUBSTITUTE(L68,CHAR(160),""))),0),TRIM(SUBSTITUTE(U68,CHAR(160),""))="Devis 2",IFERROR(VALUE(TRIM(SUBSTITUTE(O68,CHAR(160),""))),0),TRIM(SUBSTITUTE(U68,CHAR(160),""))="Devis 3",IFERROR(VALUE(TRIM(SUBSTITUTE(R68,CHAR(160),""))),0),TRUE,0)*IFERROR(VALUE(TRIM(SUBSTITUTE(C68,CHAR(160),""))),0))=0,"",_xlfn.IFS(TRIM(SUBSTITUTE(U68,CHAR(160),""))="Devis 1",IFERROR(VALUE(TRIM(SUBSTITUTE(L68,CHAR(160),""))),0),TRIM(SUBSTITUTE(U68,CHAR(160),""))="Devis 2",IFERROR(VALUE(TRIM(SUBSTITUTE(O68,CHAR(160),""))),0),TRIM(SUBSTITUTE(U68,CHAR(160),""))="Devis 3",IFERROR(VALUE(TRIM(SUBSTITUTE(R68,CHAR(160),""))),0),TRUE,0)*IFERROR(VALUE(TRIM(SUBSTITUTE(C68,CHAR(160),""))),0))</f>
        <v/>
      </c>
      <c r="W68" s="214" t="str" cm="1">
        <f t="array" ref="W68">IF(ROUND((_xlfn.IFS(TRIM(SUBSTITUTE(U68,CHAR(160),""))="Devis 1",IFERROR(VALUE(TRIM(SUBSTITUTE(M68,CHAR(160),""))),0),TRIM(SUBSTITUTE(U68,CHAR(160),""))="Devis 2",IFERROR(VALUE(TRIM(SUBSTITUTE(P68,CHAR(160),""))),0),TRIM(SUBSTITUTE(U68,CHAR(160),""))="Devis 3",IFERROR(VALUE(TRIM(SUBSTITUTE(S68,CHAR(160),""))),0),TRUE,0)*IFERROR(VALUE(TRIM(SUBSTITUTE(C68,CHAR(160),""))),0)),2)=0,IF(V68&lt;&gt;"",0,""),ROUND((_xlfn.IFS(TRIM(SUBSTITUTE(U68,CHAR(160),""))="Devis 1",IFERROR(VALUE(TRIM(SUBSTITUTE(M68,CHAR(160),""))),0),TRIM(SUBSTITUTE(U68,CHAR(160),""))="Devis 2",IFERROR(VALUE(TRIM(SUBSTITUTE(P68,CHAR(160),""))),0),TRIM(SUBSTITUTE(U68,CHAR(160),""))="Devis 3",IFERROR(VALUE(TRIM(SUBSTITUTE(S68,CHAR(160),""))),0),TRUE,0)*IFERROR(VALUE(TRIM(SUBSTITUTE(C68,CHAR(160),""))),0)),2))</f>
        <v/>
      </c>
      <c r="X68" s="200" t="str">
        <f t="shared" si="38"/>
        <v/>
      </c>
      <c r="Y68" s="34"/>
      <c r="Z68" s="88" t="str">
        <f t="shared" si="46"/>
        <v/>
      </c>
      <c r="AA68" s="201" t="str">
        <f t="shared" si="46"/>
        <v/>
      </c>
      <c r="AB68" s="89" t="str">
        <f t="shared" si="46"/>
        <v/>
      </c>
      <c r="AC68" s="89" t="str">
        <f t="shared" si="45"/>
        <v/>
      </c>
      <c r="AD68" s="89" t="str">
        <f t="shared" si="45"/>
        <v/>
      </c>
      <c r="AE68" s="89" t="str">
        <f t="shared" si="45"/>
        <v/>
      </c>
      <c r="AF68" s="89" t="str">
        <f t="shared" si="45"/>
        <v/>
      </c>
      <c r="AG68" s="202" t="str">
        <f t="shared" si="45"/>
        <v/>
      </c>
      <c r="AH68" s="89" t="str">
        <f t="shared" si="45"/>
        <v/>
      </c>
      <c r="AI68" s="203" t="str">
        <f t="shared" si="45"/>
        <v/>
      </c>
      <c r="AJ68" s="204" t="str">
        <f t="shared" si="45"/>
        <v/>
      </c>
      <c r="AK68" s="90" t="str">
        <f t="shared" si="45"/>
        <v/>
      </c>
      <c r="AL68" s="196" t="str">
        <f t="shared" si="32"/>
        <v/>
      </c>
      <c r="AM68" s="205" t="str">
        <f t="shared" si="47"/>
        <v/>
      </c>
      <c r="AN68" s="90" t="str">
        <f t="shared" si="47"/>
        <v/>
      </c>
      <c r="AO68" s="196" t="str">
        <f t="shared" si="33"/>
        <v/>
      </c>
      <c r="AP68" s="206" t="str">
        <f t="shared" si="48"/>
        <v/>
      </c>
      <c r="AQ68" s="90" t="str">
        <f t="shared" si="48"/>
        <v/>
      </c>
      <c r="AR68" s="207" t="str">
        <f t="shared" si="34"/>
        <v/>
      </c>
      <c r="AS68" s="208" t="str">
        <f t="shared" si="3"/>
        <v/>
      </c>
      <c r="AT68" s="91"/>
      <c r="AU68" s="93" t="str">
        <f t="shared" si="35"/>
        <v/>
      </c>
      <c r="AV68" s="209" t="str">
        <f t="shared" si="36"/>
        <v/>
      </c>
      <c r="AW68" s="211" t="str" cm="1">
        <f t="array" ref="AW68">IF($AA68="","",IF((IFERROR(_xlfn.IFS($AS68="Devis 1",(IFERROR(VALUE(TRIM(SUBSTITUTE(AJ68,CHAR(160),""))),0)),$AS68="Devis 2",(IFERROR(VALUE(TRIM(SUBSTITUTE(AM68,CHAR(160),""))),0)),$AS68="Devis 3",(IFERROR(VALUE(TRIM(SUBSTITUTE(AP68,CHAR(160),""))),0))),0))*(IFERROR(VALUE(TRIM(SUBSTITUTE($AA68,CHAR(160),""))),0))=0,"",(IFERROR(_xlfn.IFS($AS68="Devis 1",(IFERROR(VALUE(TRIM(SUBSTITUTE(AJ68,CHAR(160),""))),0)),$AS68="Devis 2",(IFERROR(VALUE(TRIM(SUBSTITUTE(AM68,CHAR(160),""))),0)),$AS68="Devis 3",(IFERROR(VALUE(TRIM(SUBSTITUTE(AP68,CHAR(160),""))),0))),0))*(IFERROR(VALUE(TRIM(SUBSTITUTE($AA68,CHAR(160),""))),0))))</f>
        <v/>
      </c>
      <c r="AX68" s="211" t="str" cm="1">
        <f t="array" ref="AX68">IF($AA68="","",IF(ROUND((IFERROR(_xlfn.IFS(TRIM(SUBSTITUTE($AS68,CHAR(160),""))="Devis 1",IFERROR(VALUE(TRIM(SUBSTITUTE(AK68,CHAR(160),""))),0),TRIM(SUBSTITUTE($AS68,CHAR(160),""))="Devis 2",IFERROR(VALUE(TRIM(SUBSTITUTE(AN68,CHAR(160),""))),0),TRIM(SUBSTITUTE($AS68,CHAR(160),""))="Devis 3",IFERROR(VALUE(TRIM(SUBSTITUTE(AQ68,CHAR(160),""))),0)),0))*(IFERROR(VALUE(TRIM(SUBSTITUTE($AA68,CHAR(160),""))),0)),2)=0,IF(AW68&lt;&gt;"",0,""),ROUND((IFERROR(_xlfn.IFS(TRIM(SUBSTITUTE($AS68,CHAR(160),""))="Devis 1",IFERROR(VALUE(TRIM(SUBSTITUTE(AK68,CHAR(160),""))),0),TRIM(SUBSTITUTE($AS68,CHAR(160),""))="Devis 2",IFERROR(VALUE(TRIM(SUBSTITUTE(AN68,CHAR(160),""))),0),TRIM(SUBSTITUTE($AS68,CHAR(160),""))="Devis 3",IFERROR(VALUE(TRIM(SUBSTITUTE(AQ68,CHAR(160),""))),0)),0))*(IFERROR(VALUE(TRIM(SUBSTITUTE($AA68,CHAR(160),""))),0)),2)))</f>
        <v/>
      </c>
      <c r="AY68" s="211" t="str">
        <f t="shared" si="37"/>
        <v/>
      </c>
      <c r="AZ68" s="91"/>
      <c r="BA68" s="92" t="str" cm="1">
        <f t="array" ref="BA68">IF(OR(AY68="",AV68="",AW68="",AU68=""),"",
    _xlfn.IFS(
        (IFERROR(VALUE(TRIM(SUBSTITUTE(AY68,CHAR(160),""))),0)) &gt; (IFERROR(VALUE(TRIM(SUBSTITUTE(AV68,CHAR(160),""))),0)),
        "KO : Le montant retenu TTC est supérieur au montant raisonnable TTC. Merci de revoir la ligne de dépense ou plafonner son montant.",
        (IFERROR(VALUE(TRIM(SUBSTITUTE(AW68,CHAR(160),""))),0)) &gt; (IFERROR(VALUE(TRIM(SUBSTITUTE(AU68,CHAR(160),""))),0)),
        "Attention : Le montant retenu HT est supérieur au montant HT raisonnable. Merci de revoir la ligne de dépense, plafonner son montant, ou justifier la reventillation HT / TVA.",
        (IFERROR(VALUE(TRIM(SUBSTITUTE(AY68,CHAR(160),""))),0))=0,
        "",
        (IFERROR(VALUE(TRIM(SUBSTITUTE(AV68,CHAR(160),""))),0))=(IFERROR(VALUE(TRIM(SUBSTITUTE(AY68,CHAR(160),""))),0)),
        "OK",
        (IFERROR(VALUE(TRIM(SUBSTITUTE(AV68,CHAR(160),""))),0))&gt;(IFERROR(VALUE(TRIM(SUBSTITUTE(AY68,CHAR(160),""))),0)),
        " OK : Montant instruit inférieur au montant raisonnable.",
        TRUE,
        ""
    )
)</f>
        <v/>
      </c>
      <c r="BB68" s="92" t="str" cm="1">
        <f t="array" ref="BB68">IF(OR(AY68="",X68="",AW68="",V68="",AX68="",W68=""),"",_xlfn.IFS((IFERROR(VALUE(TRIM(SUBSTITUTE(AY68,CHAR(160),""))),0))&gt;(IFERROR(VALUE(TRIM(SUBSTITUTE(X68,CHAR(160),""))),0)),"KO : Le montant retenu TTC est supérieur au montant présenté TTC. Merci de revoir la ligne de dépense ou plafonner son montant.",(IFERROR(VALUE(TRIM(SUBSTITUTE(AW68,CHAR(160),""))),0))&gt;(IFERROR(VALUE(TRIM(SUBSTITUTE(V68,CHAR(160),""))),0)),"Attention : Le montant retenu HT est supérieur au montant HT présenté. Merci de revoir la ligne de dépense, plafonner son montant, ou justifier la reventillation HT / TVA.",(IFERROR(VALUE(TRIM(SUBSTITUTE(AX68,CHAR(160),""))),0))&gt;(IFERROR(VALUE(TRIM(SUBSTITUTE(W68,CHAR(160),""))),0)),"Attention : Le montant TVA retenu est supérieur au montant TVA présenté. Merci de revoir la ligne de dépense, plafonner son montant, ou justifier la reventillation HT / TVA.",(IFERROR(VALUE(TRIM(SUBSTITUTE(X68,CHAR(160),""))),0))=0,"",(IFERROR(VALUE(TRIM(SUBSTITUTE(AY68,CHAR(160),""))),0))=(IFERROR(VALUE(TRIM(SUBSTITUTE(X68,CHAR(160),""))),0)),"OK",AND((IFERROR(VALUE(TRIM(SUBSTITUTE(AY68,CHAR(160),""))),0))&lt;(IFERROR(VALUE(TRIM(SUBSTITUTE(X68,CHAR(160),""))),0)),((IFERROR(VALUE(TRIM(SUBSTITUTE(X68,CHAR(160),""))),0))-(IFERROR(VALUE(TRIM(SUBSTITUTE(AY68,CHAR(160),""))),0)))&lt;0.01),"OK",(IFERROR(VALUE(TRIM(SUBSTITUTE(AY68,CHAR(160),""))),0))&lt;(IFERROR(VALUE(TRIM(SUBSTITUTE(X68,CHAR(160),""))),0)),"Montant instruit inférieur au montant présenté.",TRUE,""))</f>
        <v/>
      </c>
      <c r="BC68" s="212" t="str">
        <f t="shared" si="42"/>
        <v/>
      </c>
      <c r="BD68" s="212" t="str">
        <f t="shared" si="43"/>
        <v/>
      </c>
      <c r="BE68" s="93" t="str">
        <f t="shared" si="44"/>
        <v/>
      </c>
    </row>
    <row r="69" spans="1:57" s="68" customFormat="1" ht="20.149999999999999" customHeight="1">
      <c r="A69" s="195">
        <v>61</v>
      </c>
      <c r="B69" s="2"/>
      <c r="C69" s="37"/>
      <c r="D69" s="2"/>
      <c r="E69" s="2"/>
      <c r="F69" s="89" t="str">
        <f>IF(B69&lt;&gt;"",IF('0-Présentation poste-typeaction'!$B$12&lt;&gt;"",'0-Présentation poste-typeaction'!$B$12,""),"")</f>
        <v/>
      </c>
      <c r="G69" s="2"/>
      <c r="H69" s="2"/>
      <c r="I69" s="12"/>
      <c r="J69" s="2"/>
      <c r="K69" s="36"/>
      <c r="L69" s="4"/>
      <c r="M69" s="3"/>
      <c r="N69" s="196" t="str">
        <f t="shared" si="29"/>
        <v/>
      </c>
      <c r="O69" s="5"/>
      <c r="P69" s="3"/>
      <c r="Q69" s="196" t="str">
        <f t="shared" si="30"/>
        <v/>
      </c>
      <c r="R69" s="6"/>
      <c r="S69" s="3"/>
      <c r="T69" s="197" t="str">
        <f t="shared" si="31"/>
        <v/>
      </c>
      <c r="U69" s="7"/>
      <c r="V69" s="213" t="str" cm="1">
        <f t="array" ref="V69">IF((_xlfn.IFS(TRIM(SUBSTITUTE(U69,CHAR(160),""))="Devis 1",IFERROR(VALUE(TRIM(SUBSTITUTE(L69,CHAR(160),""))),0),TRIM(SUBSTITUTE(U69,CHAR(160),""))="Devis 2",IFERROR(VALUE(TRIM(SUBSTITUTE(O69,CHAR(160),""))),0),TRIM(SUBSTITUTE(U69,CHAR(160),""))="Devis 3",IFERROR(VALUE(TRIM(SUBSTITUTE(R69,CHAR(160),""))),0),TRUE,0)*IFERROR(VALUE(TRIM(SUBSTITUTE(C69,CHAR(160),""))),0))=0,"",_xlfn.IFS(TRIM(SUBSTITUTE(U69,CHAR(160),""))="Devis 1",IFERROR(VALUE(TRIM(SUBSTITUTE(L69,CHAR(160),""))),0),TRIM(SUBSTITUTE(U69,CHAR(160),""))="Devis 2",IFERROR(VALUE(TRIM(SUBSTITUTE(O69,CHAR(160),""))),0),TRIM(SUBSTITUTE(U69,CHAR(160),""))="Devis 3",IFERROR(VALUE(TRIM(SUBSTITUTE(R69,CHAR(160),""))),0),TRUE,0)*IFERROR(VALUE(TRIM(SUBSTITUTE(C69,CHAR(160),""))),0))</f>
        <v/>
      </c>
      <c r="W69" s="214" t="str" cm="1">
        <f t="array" ref="W69">IF(ROUND((_xlfn.IFS(TRIM(SUBSTITUTE(U69,CHAR(160),""))="Devis 1",IFERROR(VALUE(TRIM(SUBSTITUTE(M69,CHAR(160),""))),0),TRIM(SUBSTITUTE(U69,CHAR(160),""))="Devis 2",IFERROR(VALUE(TRIM(SUBSTITUTE(P69,CHAR(160),""))),0),TRIM(SUBSTITUTE(U69,CHAR(160),""))="Devis 3",IFERROR(VALUE(TRIM(SUBSTITUTE(S69,CHAR(160),""))),0),TRUE,0)*IFERROR(VALUE(TRIM(SUBSTITUTE(C69,CHAR(160),""))),0)),2)=0,IF(V69&lt;&gt;"",0,""),ROUND((_xlfn.IFS(TRIM(SUBSTITUTE(U69,CHAR(160),""))="Devis 1",IFERROR(VALUE(TRIM(SUBSTITUTE(M69,CHAR(160),""))),0),TRIM(SUBSTITUTE(U69,CHAR(160),""))="Devis 2",IFERROR(VALUE(TRIM(SUBSTITUTE(P69,CHAR(160),""))),0),TRIM(SUBSTITUTE(U69,CHAR(160),""))="Devis 3",IFERROR(VALUE(TRIM(SUBSTITUTE(S69,CHAR(160),""))),0),TRUE,0)*IFERROR(VALUE(TRIM(SUBSTITUTE(C69,CHAR(160),""))),0)),2))</f>
        <v/>
      </c>
      <c r="X69" s="200" t="str">
        <f t="shared" si="38"/>
        <v/>
      </c>
      <c r="Y69" s="34"/>
      <c r="Z69" s="88" t="str">
        <f t="shared" si="46"/>
        <v/>
      </c>
      <c r="AA69" s="201" t="str">
        <f t="shared" si="46"/>
        <v/>
      </c>
      <c r="AB69" s="89" t="str">
        <f t="shared" si="46"/>
        <v/>
      </c>
      <c r="AC69" s="89" t="str">
        <f t="shared" si="45"/>
        <v/>
      </c>
      <c r="AD69" s="89" t="str">
        <f t="shared" si="45"/>
        <v/>
      </c>
      <c r="AE69" s="89" t="str">
        <f t="shared" si="45"/>
        <v/>
      </c>
      <c r="AF69" s="89" t="str">
        <f t="shared" si="45"/>
        <v/>
      </c>
      <c r="AG69" s="202" t="str">
        <f t="shared" si="45"/>
        <v/>
      </c>
      <c r="AH69" s="89" t="str">
        <f t="shared" si="45"/>
        <v/>
      </c>
      <c r="AI69" s="203" t="str">
        <f t="shared" si="45"/>
        <v/>
      </c>
      <c r="AJ69" s="204" t="str">
        <f t="shared" si="45"/>
        <v/>
      </c>
      <c r="AK69" s="90" t="str">
        <f t="shared" si="45"/>
        <v/>
      </c>
      <c r="AL69" s="196" t="str">
        <f t="shared" si="32"/>
        <v/>
      </c>
      <c r="AM69" s="205" t="str">
        <f t="shared" si="47"/>
        <v/>
      </c>
      <c r="AN69" s="90" t="str">
        <f t="shared" si="47"/>
        <v/>
      </c>
      <c r="AO69" s="196" t="str">
        <f t="shared" si="33"/>
        <v/>
      </c>
      <c r="AP69" s="206" t="str">
        <f t="shared" si="48"/>
        <v/>
      </c>
      <c r="AQ69" s="90" t="str">
        <f t="shared" si="48"/>
        <v/>
      </c>
      <c r="AR69" s="207" t="str">
        <f t="shared" si="34"/>
        <v/>
      </c>
      <c r="AS69" s="208" t="str">
        <f t="shared" si="3"/>
        <v/>
      </c>
      <c r="AT69" s="91"/>
      <c r="AU69" s="93" t="str">
        <f t="shared" si="35"/>
        <v/>
      </c>
      <c r="AV69" s="209" t="str">
        <f t="shared" si="36"/>
        <v/>
      </c>
      <c r="AW69" s="211" t="str" cm="1">
        <f t="array" ref="AW69">IF($AA69="","",IF((IFERROR(_xlfn.IFS($AS69="Devis 1",(IFERROR(VALUE(TRIM(SUBSTITUTE(AJ69,CHAR(160),""))),0)),$AS69="Devis 2",(IFERROR(VALUE(TRIM(SUBSTITUTE(AM69,CHAR(160),""))),0)),$AS69="Devis 3",(IFERROR(VALUE(TRIM(SUBSTITUTE(AP69,CHAR(160),""))),0))),0))*(IFERROR(VALUE(TRIM(SUBSTITUTE($AA69,CHAR(160),""))),0))=0,"",(IFERROR(_xlfn.IFS($AS69="Devis 1",(IFERROR(VALUE(TRIM(SUBSTITUTE(AJ69,CHAR(160),""))),0)),$AS69="Devis 2",(IFERROR(VALUE(TRIM(SUBSTITUTE(AM69,CHAR(160),""))),0)),$AS69="Devis 3",(IFERROR(VALUE(TRIM(SUBSTITUTE(AP69,CHAR(160),""))),0))),0))*(IFERROR(VALUE(TRIM(SUBSTITUTE($AA69,CHAR(160),""))),0))))</f>
        <v/>
      </c>
      <c r="AX69" s="211" t="str" cm="1">
        <f t="array" ref="AX69">IF($AA69="","",IF(ROUND((IFERROR(_xlfn.IFS(TRIM(SUBSTITUTE($AS69,CHAR(160),""))="Devis 1",IFERROR(VALUE(TRIM(SUBSTITUTE(AK69,CHAR(160),""))),0),TRIM(SUBSTITUTE($AS69,CHAR(160),""))="Devis 2",IFERROR(VALUE(TRIM(SUBSTITUTE(AN69,CHAR(160),""))),0),TRIM(SUBSTITUTE($AS69,CHAR(160),""))="Devis 3",IFERROR(VALUE(TRIM(SUBSTITUTE(AQ69,CHAR(160),""))),0)),0))*(IFERROR(VALUE(TRIM(SUBSTITUTE($AA69,CHAR(160),""))),0)),2)=0,IF(AW69&lt;&gt;"",0,""),ROUND((IFERROR(_xlfn.IFS(TRIM(SUBSTITUTE($AS69,CHAR(160),""))="Devis 1",IFERROR(VALUE(TRIM(SUBSTITUTE(AK69,CHAR(160),""))),0),TRIM(SUBSTITUTE($AS69,CHAR(160),""))="Devis 2",IFERROR(VALUE(TRIM(SUBSTITUTE(AN69,CHAR(160),""))),0),TRIM(SUBSTITUTE($AS69,CHAR(160),""))="Devis 3",IFERROR(VALUE(TRIM(SUBSTITUTE(AQ69,CHAR(160),""))),0)),0))*(IFERROR(VALUE(TRIM(SUBSTITUTE($AA69,CHAR(160),""))),0)),2)))</f>
        <v/>
      </c>
      <c r="AY69" s="211" t="str">
        <f t="shared" si="37"/>
        <v/>
      </c>
      <c r="AZ69" s="91"/>
      <c r="BA69" s="92" t="str" cm="1">
        <f t="array" ref="BA69">IF(OR(AY69="",AV69="",AW69="",AU69=""),"",
    _xlfn.IFS(
        (IFERROR(VALUE(TRIM(SUBSTITUTE(AY69,CHAR(160),""))),0)) &gt; (IFERROR(VALUE(TRIM(SUBSTITUTE(AV69,CHAR(160),""))),0)),
        "KO : Le montant retenu TTC est supérieur au montant raisonnable TTC. Merci de revoir la ligne de dépense ou plafonner son montant.",
        (IFERROR(VALUE(TRIM(SUBSTITUTE(AW69,CHAR(160),""))),0)) &gt; (IFERROR(VALUE(TRIM(SUBSTITUTE(AU69,CHAR(160),""))),0)),
        "Attention : Le montant retenu HT est supérieur au montant HT raisonnable. Merci de revoir la ligne de dépense, plafonner son montant, ou justifier la reventillation HT / TVA.",
        (IFERROR(VALUE(TRIM(SUBSTITUTE(AY69,CHAR(160),""))),0))=0,
        "",
        (IFERROR(VALUE(TRIM(SUBSTITUTE(AV69,CHAR(160),""))),0))=(IFERROR(VALUE(TRIM(SUBSTITUTE(AY69,CHAR(160),""))),0)),
        "OK",
        (IFERROR(VALUE(TRIM(SUBSTITUTE(AV69,CHAR(160),""))),0))&gt;(IFERROR(VALUE(TRIM(SUBSTITUTE(AY69,CHAR(160),""))),0)),
        " OK : Montant instruit inférieur au montant raisonnable.",
        TRUE,
        ""
    )
)</f>
        <v/>
      </c>
      <c r="BB69" s="92" t="str" cm="1">
        <f t="array" ref="BB69">IF(OR(AY69="",X69="",AW69="",V69="",AX69="",W69=""),"",_xlfn.IFS((IFERROR(VALUE(TRIM(SUBSTITUTE(AY69,CHAR(160),""))),0))&gt;(IFERROR(VALUE(TRIM(SUBSTITUTE(X69,CHAR(160),""))),0)),"KO : Le montant retenu TTC est supérieur au montant présenté TTC. Merci de revoir la ligne de dépense ou plafonner son montant.",(IFERROR(VALUE(TRIM(SUBSTITUTE(AW69,CHAR(160),""))),0))&gt;(IFERROR(VALUE(TRIM(SUBSTITUTE(V69,CHAR(160),""))),0)),"Attention : Le montant retenu HT est supérieur au montant HT présenté. Merci de revoir la ligne de dépense, plafonner son montant, ou justifier la reventillation HT / TVA.",(IFERROR(VALUE(TRIM(SUBSTITUTE(AX69,CHAR(160),""))),0))&gt;(IFERROR(VALUE(TRIM(SUBSTITUTE(W69,CHAR(160),""))),0)),"Attention : Le montant TVA retenu est supérieur au montant TVA présenté. Merci de revoir la ligne de dépense, plafonner son montant, ou justifier la reventillation HT / TVA.",(IFERROR(VALUE(TRIM(SUBSTITUTE(X69,CHAR(160),""))),0))=0,"",(IFERROR(VALUE(TRIM(SUBSTITUTE(AY69,CHAR(160),""))),0))=(IFERROR(VALUE(TRIM(SUBSTITUTE(X69,CHAR(160),""))),0)),"OK",AND((IFERROR(VALUE(TRIM(SUBSTITUTE(AY69,CHAR(160),""))),0))&lt;(IFERROR(VALUE(TRIM(SUBSTITUTE(X69,CHAR(160),""))),0)),((IFERROR(VALUE(TRIM(SUBSTITUTE(X69,CHAR(160),""))),0))-(IFERROR(VALUE(TRIM(SUBSTITUTE(AY69,CHAR(160),""))),0)))&lt;0.01),"OK",(IFERROR(VALUE(TRIM(SUBSTITUTE(AY69,CHAR(160),""))),0))&lt;(IFERROR(VALUE(TRIM(SUBSTITUTE(X69,CHAR(160),""))),0)),"Montant instruit inférieur au montant présenté.",TRUE,""))</f>
        <v/>
      </c>
      <c r="BC69" s="212" t="str">
        <f t="shared" si="42"/>
        <v/>
      </c>
      <c r="BD69" s="212" t="str">
        <f t="shared" si="43"/>
        <v/>
      </c>
      <c r="BE69" s="93" t="str">
        <f t="shared" si="44"/>
        <v/>
      </c>
    </row>
    <row r="70" spans="1:57" s="68" customFormat="1" ht="20.149999999999999" customHeight="1">
      <c r="A70" s="195">
        <v>62</v>
      </c>
      <c r="B70" s="2"/>
      <c r="C70" s="37"/>
      <c r="D70" s="2"/>
      <c r="E70" s="2"/>
      <c r="F70" s="89" t="str">
        <f>IF(B70&lt;&gt;"",IF('0-Présentation poste-typeaction'!$B$12&lt;&gt;"",'0-Présentation poste-typeaction'!$B$12,""),"")</f>
        <v/>
      </c>
      <c r="G70" s="2"/>
      <c r="H70" s="2"/>
      <c r="I70" s="12"/>
      <c r="J70" s="2"/>
      <c r="K70" s="36"/>
      <c r="L70" s="4"/>
      <c r="M70" s="3"/>
      <c r="N70" s="196" t="str">
        <f t="shared" si="29"/>
        <v/>
      </c>
      <c r="O70" s="5"/>
      <c r="P70" s="3"/>
      <c r="Q70" s="196" t="str">
        <f t="shared" si="30"/>
        <v/>
      </c>
      <c r="R70" s="6"/>
      <c r="S70" s="3"/>
      <c r="T70" s="197" t="str">
        <f t="shared" si="31"/>
        <v/>
      </c>
      <c r="U70" s="7"/>
      <c r="V70" s="213" t="str" cm="1">
        <f t="array" ref="V70">IF((_xlfn.IFS(TRIM(SUBSTITUTE(U70,CHAR(160),""))="Devis 1",IFERROR(VALUE(TRIM(SUBSTITUTE(L70,CHAR(160),""))),0),TRIM(SUBSTITUTE(U70,CHAR(160),""))="Devis 2",IFERROR(VALUE(TRIM(SUBSTITUTE(O70,CHAR(160),""))),0),TRIM(SUBSTITUTE(U70,CHAR(160),""))="Devis 3",IFERROR(VALUE(TRIM(SUBSTITUTE(R70,CHAR(160),""))),0),TRUE,0)*IFERROR(VALUE(TRIM(SUBSTITUTE(C70,CHAR(160),""))),0))=0,"",_xlfn.IFS(TRIM(SUBSTITUTE(U70,CHAR(160),""))="Devis 1",IFERROR(VALUE(TRIM(SUBSTITUTE(L70,CHAR(160),""))),0),TRIM(SUBSTITUTE(U70,CHAR(160),""))="Devis 2",IFERROR(VALUE(TRIM(SUBSTITUTE(O70,CHAR(160),""))),0),TRIM(SUBSTITUTE(U70,CHAR(160),""))="Devis 3",IFERROR(VALUE(TRIM(SUBSTITUTE(R70,CHAR(160),""))),0),TRUE,0)*IFERROR(VALUE(TRIM(SUBSTITUTE(C70,CHAR(160),""))),0))</f>
        <v/>
      </c>
      <c r="W70" s="214" t="str" cm="1">
        <f t="array" ref="W70">IF(ROUND((_xlfn.IFS(TRIM(SUBSTITUTE(U70,CHAR(160),""))="Devis 1",IFERROR(VALUE(TRIM(SUBSTITUTE(M70,CHAR(160),""))),0),TRIM(SUBSTITUTE(U70,CHAR(160),""))="Devis 2",IFERROR(VALUE(TRIM(SUBSTITUTE(P70,CHAR(160),""))),0),TRIM(SUBSTITUTE(U70,CHAR(160),""))="Devis 3",IFERROR(VALUE(TRIM(SUBSTITUTE(S70,CHAR(160),""))),0),TRUE,0)*IFERROR(VALUE(TRIM(SUBSTITUTE(C70,CHAR(160),""))),0)),2)=0,IF(V70&lt;&gt;"",0,""),ROUND((_xlfn.IFS(TRIM(SUBSTITUTE(U70,CHAR(160),""))="Devis 1",IFERROR(VALUE(TRIM(SUBSTITUTE(M70,CHAR(160),""))),0),TRIM(SUBSTITUTE(U70,CHAR(160),""))="Devis 2",IFERROR(VALUE(TRIM(SUBSTITUTE(P70,CHAR(160),""))),0),TRIM(SUBSTITUTE(U70,CHAR(160),""))="Devis 3",IFERROR(VALUE(TRIM(SUBSTITUTE(S70,CHAR(160),""))),0),TRUE,0)*IFERROR(VALUE(TRIM(SUBSTITUTE(C70,CHAR(160),""))),0)),2))</f>
        <v/>
      </c>
      <c r="X70" s="200" t="str">
        <f t="shared" si="38"/>
        <v/>
      </c>
      <c r="Y70" s="34"/>
      <c r="Z70" s="88" t="str">
        <f t="shared" si="46"/>
        <v/>
      </c>
      <c r="AA70" s="201" t="str">
        <f t="shared" si="46"/>
        <v/>
      </c>
      <c r="AB70" s="89" t="str">
        <f t="shared" si="46"/>
        <v/>
      </c>
      <c r="AC70" s="89" t="str">
        <f t="shared" si="45"/>
        <v/>
      </c>
      <c r="AD70" s="89" t="str">
        <f t="shared" si="45"/>
        <v/>
      </c>
      <c r="AE70" s="89" t="str">
        <f t="shared" si="45"/>
        <v/>
      </c>
      <c r="AF70" s="89" t="str">
        <f t="shared" si="45"/>
        <v/>
      </c>
      <c r="AG70" s="202" t="str">
        <f t="shared" si="45"/>
        <v/>
      </c>
      <c r="AH70" s="89" t="str">
        <f t="shared" si="45"/>
        <v/>
      </c>
      <c r="AI70" s="203" t="str">
        <f t="shared" si="45"/>
        <v/>
      </c>
      <c r="AJ70" s="204" t="str">
        <f t="shared" si="45"/>
        <v/>
      </c>
      <c r="AK70" s="90" t="str">
        <f t="shared" si="45"/>
        <v/>
      </c>
      <c r="AL70" s="196" t="str">
        <f t="shared" si="32"/>
        <v/>
      </c>
      <c r="AM70" s="205" t="str">
        <f t="shared" si="47"/>
        <v/>
      </c>
      <c r="AN70" s="90" t="str">
        <f t="shared" si="47"/>
        <v/>
      </c>
      <c r="AO70" s="196" t="str">
        <f t="shared" si="33"/>
        <v/>
      </c>
      <c r="AP70" s="206" t="str">
        <f t="shared" si="48"/>
        <v/>
      </c>
      <c r="AQ70" s="90" t="str">
        <f t="shared" si="48"/>
        <v/>
      </c>
      <c r="AR70" s="207" t="str">
        <f t="shared" si="34"/>
        <v/>
      </c>
      <c r="AS70" s="208" t="str">
        <f t="shared" si="3"/>
        <v/>
      </c>
      <c r="AT70" s="91"/>
      <c r="AU70" s="93" t="str">
        <f t="shared" si="35"/>
        <v/>
      </c>
      <c r="AV70" s="209" t="str">
        <f t="shared" si="36"/>
        <v/>
      </c>
      <c r="AW70" s="211" t="str" cm="1">
        <f t="array" ref="AW70">IF($AA70="","",IF((IFERROR(_xlfn.IFS($AS70="Devis 1",(IFERROR(VALUE(TRIM(SUBSTITUTE(AJ70,CHAR(160),""))),0)),$AS70="Devis 2",(IFERROR(VALUE(TRIM(SUBSTITUTE(AM70,CHAR(160),""))),0)),$AS70="Devis 3",(IFERROR(VALUE(TRIM(SUBSTITUTE(AP70,CHAR(160),""))),0))),0))*(IFERROR(VALUE(TRIM(SUBSTITUTE($AA70,CHAR(160),""))),0))=0,"",(IFERROR(_xlfn.IFS($AS70="Devis 1",(IFERROR(VALUE(TRIM(SUBSTITUTE(AJ70,CHAR(160),""))),0)),$AS70="Devis 2",(IFERROR(VALUE(TRIM(SUBSTITUTE(AM70,CHAR(160),""))),0)),$AS70="Devis 3",(IFERROR(VALUE(TRIM(SUBSTITUTE(AP70,CHAR(160),""))),0))),0))*(IFERROR(VALUE(TRIM(SUBSTITUTE($AA70,CHAR(160),""))),0))))</f>
        <v/>
      </c>
      <c r="AX70" s="211" t="str" cm="1">
        <f t="array" ref="AX70">IF($AA70="","",IF(ROUND((IFERROR(_xlfn.IFS(TRIM(SUBSTITUTE($AS70,CHAR(160),""))="Devis 1",IFERROR(VALUE(TRIM(SUBSTITUTE(AK70,CHAR(160),""))),0),TRIM(SUBSTITUTE($AS70,CHAR(160),""))="Devis 2",IFERROR(VALUE(TRIM(SUBSTITUTE(AN70,CHAR(160),""))),0),TRIM(SUBSTITUTE($AS70,CHAR(160),""))="Devis 3",IFERROR(VALUE(TRIM(SUBSTITUTE(AQ70,CHAR(160),""))),0)),0))*(IFERROR(VALUE(TRIM(SUBSTITUTE($AA70,CHAR(160),""))),0)),2)=0,IF(AW70&lt;&gt;"",0,""),ROUND((IFERROR(_xlfn.IFS(TRIM(SUBSTITUTE($AS70,CHAR(160),""))="Devis 1",IFERROR(VALUE(TRIM(SUBSTITUTE(AK70,CHAR(160),""))),0),TRIM(SUBSTITUTE($AS70,CHAR(160),""))="Devis 2",IFERROR(VALUE(TRIM(SUBSTITUTE(AN70,CHAR(160),""))),0),TRIM(SUBSTITUTE($AS70,CHAR(160),""))="Devis 3",IFERROR(VALUE(TRIM(SUBSTITUTE(AQ70,CHAR(160),""))),0)),0))*(IFERROR(VALUE(TRIM(SUBSTITUTE($AA70,CHAR(160),""))),0)),2)))</f>
        <v/>
      </c>
      <c r="AY70" s="211" t="str">
        <f t="shared" si="37"/>
        <v/>
      </c>
      <c r="AZ70" s="91"/>
      <c r="BA70" s="92" t="str" cm="1">
        <f t="array" ref="BA70">IF(OR(AY70="",AV70="",AW70="",AU70=""),"",
    _xlfn.IFS(
        (IFERROR(VALUE(TRIM(SUBSTITUTE(AY70,CHAR(160),""))),0)) &gt; (IFERROR(VALUE(TRIM(SUBSTITUTE(AV70,CHAR(160),""))),0)),
        "KO : Le montant retenu TTC est supérieur au montant raisonnable TTC. Merci de revoir la ligne de dépense ou plafonner son montant.",
        (IFERROR(VALUE(TRIM(SUBSTITUTE(AW70,CHAR(160),""))),0)) &gt; (IFERROR(VALUE(TRIM(SUBSTITUTE(AU70,CHAR(160),""))),0)),
        "Attention : Le montant retenu HT est supérieur au montant HT raisonnable. Merci de revoir la ligne de dépense, plafonner son montant, ou justifier la reventillation HT / TVA.",
        (IFERROR(VALUE(TRIM(SUBSTITUTE(AY70,CHAR(160),""))),0))=0,
        "",
        (IFERROR(VALUE(TRIM(SUBSTITUTE(AV70,CHAR(160),""))),0))=(IFERROR(VALUE(TRIM(SUBSTITUTE(AY70,CHAR(160),""))),0)),
        "OK",
        (IFERROR(VALUE(TRIM(SUBSTITUTE(AV70,CHAR(160),""))),0))&gt;(IFERROR(VALUE(TRIM(SUBSTITUTE(AY70,CHAR(160),""))),0)),
        " OK : Montant instruit inférieur au montant raisonnable.",
        TRUE,
        ""
    )
)</f>
        <v/>
      </c>
      <c r="BB70" s="92" t="str" cm="1">
        <f t="array" ref="BB70">IF(OR(AY70="",X70="",AW70="",V70="",AX70="",W70=""),"",_xlfn.IFS((IFERROR(VALUE(TRIM(SUBSTITUTE(AY70,CHAR(160),""))),0))&gt;(IFERROR(VALUE(TRIM(SUBSTITUTE(X70,CHAR(160),""))),0)),"KO : Le montant retenu TTC est supérieur au montant présenté TTC. Merci de revoir la ligne de dépense ou plafonner son montant.",(IFERROR(VALUE(TRIM(SUBSTITUTE(AW70,CHAR(160),""))),0))&gt;(IFERROR(VALUE(TRIM(SUBSTITUTE(V70,CHAR(160),""))),0)),"Attention : Le montant retenu HT est supérieur au montant HT présenté. Merci de revoir la ligne de dépense, plafonner son montant, ou justifier la reventillation HT / TVA.",(IFERROR(VALUE(TRIM(SUBSTITUTE(AX70,CHAR(160),""))),0))&gt;(IFERROR(VALUE(TRIM(SUBSTITUTE(W70,CHAR(160),""))),0)),"Attention : Le montant TVA retenu est supérieur au montant TVA présenté. Merci de revoir la ligne de dépense, plafonner son montant, ou justifier la reventillation HT / TVA.",(IFERROR(VALUE(TRIM(SUBSTITUTE(X70,CHAR(160),""))),0))=0,"",(IFERROR(VALUE(TRIM(SUBSTITUTE(AY70,CHAR(160),""))),0))=(IFERROR(VALUE(TRIM(SUBSTITUTE(X70,CHAR(160),""))),0)),"OK",AND((IFERROR(VALUE(TRIM(SUBSTITUTE(AY70,CHAR(160),""))),0))&lt;(IFERROR(VALUE(TRIM(SUBSTITUTE(X70,CHAR(160),""))),0)),((IFERROR(VALUE(TRIM(SUBSTITUTE(X70,CHAR(160),""))),0))-(IFERROR(VALUE(TRIM(SUBSTITUTE(AY70,CHAR(160),""))),0)))&lt;0.01),"OK",(IFERROR(VALUE(TRIM(SUBSTITUTE(AY70,CHAR(160),""))),0))&lt;(IFERROR(VALUE(TRIM(SUBSTITUTE(X70,CHAR(160),""))),0)),"Montant instruit inférieur au montant présenté.",TRUE,""))</f>
        <v/>
      </c>
      <c r="BC70" s="212" t="str">
        <f t="shared" si="42"/>
        <v/>
      </c>
      <c r="BD70" s="212" t="str">
        <f t="shared" si="43"/>
        <v/>
      </c>
      <c r="BE70" s="93" t="str">
        <f t="shared" si="44"/>
        <v/>
      </c>
    </row>
    <row r="71" spans="1:57" s="68" customFormat="1" ht="20.149999999999999" customHeight="1">
      <c r="A71" s="195">
        <v>63</v>
      </c>
      <c r="B71" s="2"/>
      <c r="C71" s="37"/>
      <c r="D71" s="2"/>
      <c r="E71" s="2"/>
      <c r="F71" s="89" t="str">
        <f>IF(B71&lt;&gt;"",IF('0-Présentation poste-typeaction'!$B$12&lt;&gt;"",'0-Présentation poste-typeaction'!$B$12,""),"")</f>
        <v/>
      </c>
      <c r="G71" s="2"/>
      <c r="H71" s="2"/>
      <c r="I71" s="12"/>
      <c r="J71" s="2"/>
      <c r="K71" s="36"/>
      <c r="L71" s="4"/>
      <c r="M71" s="3"/>
      <c r="N71" s="196" t="str">
        <f t="shared" si="29"/>
        <v/>
      </c>
      <c r="O71" s="5"/>
      <c r="P71" s="3"/>
      <c r="Q71" s="196" t="str">
        <f t="shared" si="30"/>
        <v/>
      </c>
      <c r="R71" s="6"/>
      <c r="S71" s="3"/>
      <c r="T71" s="197" t="str">
        <f t="shared" si="31"/>
        <v/>
      </c>
      <c r="U71" s="7"/>
      <c r="V71" s="213" t="str" cm="1">
        <f t="array" ref="V71">IF((_xlfn.IFS(TRIM(SUBSTITUTE(U71,CHAR(160),""))="Devis 1",IFERROR(VALUE(TRIM(SUBSTITUTE(L71,CHAR(160),""))),0),TRIM(SUBSTITUTE(U71,CHAR(160),""))="Devis 2",IFERROR(VALUE(TRIM(SUBSTITUTE(O71,CHAR(160),""))),0),TRIM(SUBSTITUTE(U71,CHAR(160),""))="Devis 3",IFERROR(VALUE(TRIM(SUBSTITUTE(R71,CHAR(160),""))),0),TRUE,0)*IFERROR(VALUE(TRIM(SUBSTITUTE(C71,CHAR(160),""))),0))=0,"",_xlfn.IFS(TRIM(SUBSTITUTE(U71,CHAR(160),""))="Devis 1",IFERROR(VALUE(TRIM(SUBSTITUTE(L71,CHAR(160),""))),0),TRIM(SUBSTITUTE(U71,CHAR(160),""))="Devis 2",IFERROR(VALUE(TRIM(SUBSTITUTE(O71,CHAR(160),""))),0),TRIM(SUBSTITUTE(U71,CHAR(160),""))="Devis 3",IFERROR(VALUE(TRIM(SUBSTITUTE(R71,CHAR(160),""))),0),TRUE,0)*IFERROR(VALUE(TRIM(SUBSTITUTE(C71,CHAR(160),""))),0))</f>
        <v/>
      </c>
      <c r="W71" s="214" t="str" cm="1">
        <f t="array" ref="W71">IF(ROUND((_xlfn.IFS(TRIM(SUBSTITUTE(U71,CHAR(160),""))="Devis 1",IFERROR(VALUE(TRIM(SUBSTITUTE(M71,CHAR(160),""))),0),TRIM(SUBSTITUTE(U71,CHAR(160),""))="Devis 2",IFERROR(VALUE(TRIM(SUBSTITUTE(P71,CHAR(160),""))),0),TRIM(SUBSTITUTE(U71,CHAR(160),""))="Devis 3",IFERROR(VALUE(TRIM(SUBSTITUTE(S71,CHAR(160),""))),0),TRUE,0)*IFERROR(VALUE(TRIM(SUBSTITUTE(C71,CHAR(160),""))),0)),2)=0,IF(V71&lt;&gt;"",0,""),ROUND((_xlfn.IFS(TRIM(SUBSTITUTE(U71,CHAR(160),""))="Devis 1",IFERROR(VALUE(TRIM(SUBSTITUTE(M71,CHAR(160),""))),0),TRIM(SUBSTITUTE(U71,CHAR(160),""))="Devis 2",IFERROR(VALUE(TRIM(SUBSTITUTE(P71,CHAR(160),""))),0),TRIM(SUBSTITUTE(U71,CHAR(160),""))="Devis 3",IFERROR(VALUE(TRIM(SUBSTITUTE(S71,CHAR(160),""))),0),TRUE,0)*IFERROR(VALUE(TRIM(SUBSTITUTE(C71,CHAR(160),""))),0)),2))</f>
        <v/>
      </c>
      <c r="X71" s="200" t="str">
        <f t="shared" si="38"/>
        <v/>
      </c>
      <c r="Y71" s="34"/>
      <c r="Z71" s="88" t="str">
        <f t="shared" si="46"/>
        <v/>
      </c>
      <c r="AA71" s="201" t="str">
        <f t="shared" si="46"/>
        <v/>
      </c>
      <c r="AB71" s="89" t="str">
        <f t="shared" si="46"/>
        <v/>
      </c>
      <c r="AC71" s="89" t="str">
        <f t="shared" si="45"/>
        <v/>
      </c>
      <c r="AD71" s="89" t="str">
        <f t="shared" si="45"/>
        <v/>
      </c>
      <c r="AE71" s="89" t="str">
        <f t="shared" si="45"/>
        <v/>
      </c>
      <c r="AF71" s="89" t="str">
        <f t="shared" si="45"/>
        <v/>
      </c>
      <c r="AG71" s="202" t="str">
        <f t="shared" si="45"/>
        <v/>
      </c>
      <c r="AH71" s="89" t="str">
        <f t="shared" si="45"/>
        <v/>
      </c>
      <c r="AI71" s="203" t="str">
        <f t="shared" si="45"/>
        <v/>
      </c>
      <c r="AJ71" s="204" t="str">
        <f t="shared" si="45"/>
        <v/>
      </c>
      <c r="AK71" s="90" t="str">
        <f t="shared" si="45"/>
        <v/>
      </c>
      <c r="AL71" s="196" t="str">
        <f t="shared" si="32"/>
        <v/>
      </c>
      <c r="AM71" s="205" t="str">
        <f t="shared" si="47"/>
        <v/>
      </c>
      <c r="AN71" s="90" t="str">
        <f t="shared" si="47"/>
        <v/>
      </c>
      <c r="AO71" s="196" t="str">
        <f t="shared" si="33"/>
        <v/>
      </c>
      <c r="AP71" s="206" t="str">
        <f t="shared" si="48"/>
        <v/>
      </c>
      <c r="AQ71" s="90" t="str">
        <f t="shared" si="48"/>
        <v/>
      </c>
      <c r="AR71" s="207" t="str">
        <f t="shared" si="34"/>
        <v/>
      </c>
      <c r="AS71" s="208" t="str">
        <f t="shared" si="3"/>
        <v/>
      </c>
      <c r="AT71" s="91"/>
      <c r="AU71" s="93" t="str">
        <f t="shared" si="35"/>
        <v/>
      </c>
      <c r="AV71" s="209" t="str">
        <f t="shared" si="36"/>
        <v/>
      </c>
      <c r="AW71" s="211" t="str" cm="1">
        <f t="array" ref="AW71">IF($AA71="","",IF((IFERROR(_xlfn.IFS($AS71="Devis 1",(IFERROR(VALUE(TRIM(SUBSTITUTE(AJ71,CHAR(160),""))),0)),$AS71="Devis 2",(IFERROR(VALUE(TRIM(SUBSTITUTE(AM71,CHAR(160),""))),0)),$AS71="Devis 3",(IFERROR(VALUE(TRIM(SUBSTITUTE(AP71,CHAR(160),""))),0))),0))*(IFERROR(VALUE(TRIM(SUBSTITUTE($AA71,CHAR(160),""))),0))=0,"",(IFERROR(_xlfn.IFS($AS71="Devis 1",(IFERROR(VALUE(TRIM(SUBSTITUTE(AJ71,CHAR(160),""))),0)),$AS71="Devis 2",(IFERROR(VALUE(TRIM(SUBSTITUTE(AM71,CHAR(160),""))),0)),$AS71="Devis 3",(IFERROR(VALUE(TRIM(SUBSTITUTE(AP71,CHAR(160),""))),0))),0))*(IFERROR(VALUE(TRIM(SUBSTITUTE($AA71,CHAR(160),""))),0))))</f>
        <v/>
      </c>
      <c r="AX71" s="211" t="str" cm="1">
        <f t="array" ref="AX71">IF($AA71="","",IF(ROUND((IFERROR(_xlfn.IFS(TRIM(SUBSTITUTE($AS71,CHAR(160),""))="Devis 1",IFERROR(VALUE(TRIM(SUBSTITUTE(AK71,CHAR(160),""))),0),TRIM(SUBSTITUTE($AS71,CHAR(160),""))="Devis 2",IFERROR(VALUE(TRIM(SUBSTITUTE(AN71,CHAR(160),""))),0),TRIM(SUBSTITUTE($AS71,CHAR(160),""))="Devis 3",IFERROR(VALUE(TRIM(SUBSTITUTE(AQ71,CHAR(160),""))),0)),0))*(IFERROR(VALUE(TRIM(SUBSTITUTE($AA71,CHAR(160),""))),0)),2)=0,IF(AW71&lt;&gt;"",0,""),ROUND((IFERROR(_xlfn.IFS(TRIM(SUBSTITUTE($AS71,CHAR(160),""))="Devis 1",IFERROR(VALUE(TRIM(SUBSTITUTE(AK71,CHAR(160),""))),0),TRIM(SUBSTITUTE($AS71,CHAR(160),""))="Devis 2",IFERROR(VALUE(TRIM(SUBSTITUTE(AN71,CHAR(160),""))),0),TRIM(SUBSTITUTE($AS71,CHAR(160),""))="Devis 3",IFERROR(VALUE(TRIM(SUBSTITUTE(AQ71,CHAR(160),""))),0)),0))*(IFERROR(VALUE(TRIM(SUBSTITUTE($AA71,CHAR(160),""))),0)),2)))</f>
        <v/>
      </c>
      <c r="AY71" s="211" t="str">
        <f t="shared" si="37"/>
        <v/>
      </c>
      <c r="AZ71" s="91"/>
      <c r="BA71" s="92" t="str" cm="1">
        <f t="array" ref="BA71">IF(OR(AY71="",AV71="",AW71="",AU71=""),"",
    _xlfn.IFS(
        (IFERROR(VALUE(TRIM(SUBSTITUTE(AY71,CHAR(160),""))),0)) &gt; (IFERROR(VALUE(TRIM(SUBSTITUTE(AV71,CHAR(160),""))),0)),
        "KO : Le montant retenu TTC est supérieur au montant raisonnable TTC. Merci de revoir la ligne de dépense ou plafonner son montant.",
        (IFERROR(VALUE(TRIM(SUBSTITUTE(AW71,CHAR(160),""))),0)) &gt; (IFERROR(VALUE(TRIM(SUBSTITUTE(AU71,CHAR(160),""))),0)),
        "Attention : Le montant retenu HT est supérieur au montant HT raisonnable. Merci de revoir la ligne de dépense, plafonner son montant, ou justifier la reventillation HT / TVA.",
        (IFERROR(VALUE(TRIM(SUBSTITUTE(AY71,CHAR(160),""))),0))=0,
        "",
        (IFERROR(VALUE(TRIM(SUBSTITUTE(AV71,CHAR(160),""))),0))=(IFERROR(VALUE(TRIM(SUBSTITUTE(AY71,CHAR(160),""))),0)),
        "OK",
        (IFERROR(VALUE(TRIM(SUBSTITUTE(AV71,CHAR(160),""))),0))&gt;(IFERROR(VALUE(TRIM(SUBSTITUTE(AY71,CHAR(160),""))),0)),
        " OK : Montant instruit inférieur au montant raisonnable.",
        TRUE,
        ""
    )
)</f>
        <v/>
      </c>
      <c r="BB71" s="92" t="str" cm="1">
        <f t="array" ref="BB71">IF(OR(AY71="",X71="",AW71="",V71="",AX71="",W71=""),"",_xlfn.IFS((IFERROR(VALUE(TRIM(SUBSTITUTE(AY71,CHAR(160),""))),0))&gt;(IFERROR(VALUE(TRIM(SUBSTITUTE(X71,CHAR(160),""))),0)),"KO : Le montant retenu TTC est supérieur au montant présenté TTC. Merci de revoir la ligne de dépense ou plafonner son montant.",(IFERROR(VALUE(TRIM(SUBSTITUTE(AW71,CHAR(160),""))),0))&gt;(IFERROR(VALUE(TRIM(SUBSTITUTE(V71,CHAR(160),""))),0)),"Attention : Le montant retenu HT est supérieur au montant HT présenté. Merci de revoir la ligne de dépense, plafonner son montant, ou justifier la reventillation HT / TVA.",(IFERROR(VALUE(TRIM(SUBSTITUTE(AX71,CHAR(160),""))),0))&gt;(IFERROR(VALUE(TRIM(SUBSTITUTE(W71,CHAR(160),""))),0)),"Attention : Le montant TVA retenu est supérieur au montant TVA présenté. Merci de revoir la ligne de dépense, plafonner son montant, ou justifier la reventillation HT / TVA.",(IFERROR(VALUE(TRIM(SUBSTITUTE(X71,CHAR(160),""))),0))=0,"",(IFERROR(VALUE(TRIM(SUBSTITUTE(AY71,CHAR(160),""))),0))=(IFERROR(VALUE(TRIM(SUBSTITUTE(X71,CHAR(160),""))),0)),"OK",AND((IFERROR(VALUE(TRIM(SUBSTITUTE(AY71,CHAR(160),""))),0))&lt;(IFERROR(VALUE(TRIM(SUBSTITUTE(X71,CHAR(160),""))),0)),((IFERROR(VALUE(TRIM(SUBSTITUTE(X71,CHAR(160),""))),0))-(IFERROR(VALUE(TRIM(SUBSTITUTE(AY71,CHAR(160),""))),0)))&lt;0.01),"OK",(IFERROR(VALUE(TRIM(SUBSTITUTE(AY71,CHAR(160),""))),0))&lt;(IFERROR(VALUE(TRIM(SUBSTITUTE(X71,CHAR(160),""))),0)),"Montant instruit inférieur au montant présenté.",TRUE,""))</f>
        <v/>
      </c>
      <c r="BC71" s="212" t="str">
        <f t="shared" si="42"/>
        <v/>
      </c>
      <c r="BD71" s="212" t="str">
        <f t="shared" si="43"/>
        <v/>
      </c>
      <c r="BE71" s="93" t="str">
        <f t="shared" si="44"/>
        <v/>
      </c>
    </row>
    <row r="72" spans="1:57" s="68" customFormat="1" ht="20.149999999999999" customHeight="1">
      <c r="A72" s="195">
        <v>64</v>
      </c>
      <c r="B72" s="2"/>
      <c r="C72" s="37"/>
      <c r="D72" s="2"/>
      <c r="E72" s="2"/>
      <c r="F72" s="89" t="str">
        <f>IF(B72&lt;&gt;"",IF('0-Présentation poste-typeaction'!$B$12&lt;&gt;"",'0-Présentation poste-typeaction'!$B$12,""),"")</f>
        <v/>
      </c>
      <c r="G72" s="2"/>
      <c r="H72" s="2"/>
      <c r="I72" s="12"/>
      <c r="J72" s="2"/>
      <c r="K72" s="36"/>
      <c r="L72" s="4"/>
      <c r="M72" s="3"/>
      <c r="N72" s="196" t="str">
        <f t="shared" si="29"/>
        <v/>
      </c>
      <c r="O72" s="5"/>
      <c r="P72" s="3"/>
      <c r="Q72" s="196" t="str">
        <f t="shared" si="30"/>
        <v/>
      </c>
      <c r="R72" s="6"/>
      <c r="S72" s="3"/>
      <c r="T72" s="197" t="str">
        <f t="shared" si="31"/>
        <v/>
      </c>
      <c r="U72" s="7"/>
      <c r="V72" s="213" t="str" cm="1">
        <f t="array" ref="V72">IF((_xlfn.IFS(TRIM(SUBSTITUTE(U72,CHAR(160),""))="Devis 1",IFERROR(VALUE(TRIM(SUBSTITUTE(L72,CHAR(160),""))),0),TRIM(SUBSTITUTE(U72,CHAR(160),""))="Devis 2",IFERROR(VALUE(TRIM(SUBSTITUTE(O72,CHAR(160),""))),0),TRIM(SUBSTITUTE(U72,CHAR(160),""))="Devis 3",IFERROR(VALUE(TRIM(SUBSTITUTE(R72,CHAR(160),""))),0),TRUE,0)*IFERROR(VALUE(TRIM(SUBSTITUTE(C72,CHAR(160),""))),0))=0,"",_xlfn.IFS(TRIM(SUBSTITUTE(U72,CHAR(160),""))="Devis 1",IFERROR(VALUE(TRIM(SUBSTITUTE(L72,CHAR(160),""))),0),TRIM(SUBSTITUTE(U72,CHAR(160),""))="Devis 2",IFERROR(VALUE(TRIM(SUBSTITUTE(O72,CHAR(160),""))),0),TRIM(SUBSTITUTE(U72,CHAR(160),""))="Devis 3",IFERROR(VALUE(TRIM(SUBSTITUTE(R72,CHAR(160),""))),0),TRUE,0)*IFERROR(VALUE(TRIM(SUBSTITUTE(C72,CHAR(160),""))),0))</f>
        <v/>
      </c>
      <c r="W72" s="214" t="str" cm="1">
        <f t="array" ref="W72">IF(ROUND((_xlfn.IFS(TRIM(SUBSTITUTE(U72,CHAR(160),""))="Devis 1",IFERROR(VALUE(TRIM(SUBSTITUTE(M72,CHAR(160),""))),0),TRIM(SUBSTITUTE(U72,CHAR(160),""))="Devis 2",IFERROR(VALUE(TRIM(SUBSTITUTE(P72,CHAR(160),""))),0),TRIM(SUBSTITUTE(U72,CHAR(160),""))="Devis 3",IFERROR(VALUE(TRIM(SUBSTITUTE(S72,CHAR(160),""))),0),TRUE,0)*IFERROR(VALUE(TRIM(SUBSTITUTE(C72,CHAR(160),""))),0)),2)=0,IF(V72&lt;&gt;"",0,""),ROUND((_xlfn.IFS(TRIM(SUBSTITUTE(U72,CHAR(160),""))="Devis 1",IFERROR(VALUE(TRIM(SUBSTITUTE(M72,CHAR(160),""))),0),TRIM(SUBSTITUTE(U72,CHAR(160),""))="Devis 2",IFERROR(VALUE(TRIM(SUBSTITUTE(P72,CHAR(160),""))),0),TRIM(SUBSTITUTE(U72,CHAR(160),""))="Devis 3",IFERROR(VALUE(TRIM(SUBSTITUTE(S72,CHAR(160),""))),0),TRUE,0)*IFERROR(VALUE(TRIM(SUBSTITUTE(C72,CHAR(160),""))),0)),2))</f>
        <v/>
      </c>
      <c r="X72" s="200" t="str">
        <f t="shared" si="38"/>
        <v/>
      </c>
      <c r="Y72" s="34"/>
      <c r="Z72" s="88" t="str">
        <f t="shared" si="46"/>
        <v/>
      </c>
      <c r="AA72" s="201" t="str">
        <f t="shared" si="46"/>
        <v/>
      </c>
      <c r="AB72" s="89" t="str">
        <f t="shared" si="46"/>
        <v/>
      </c>
      <c r="AC72" s="89" t="str">
        <f t="shared" si="45"/>
        <v/>
      </c>
      <c r="AD72" s="89" t="str">
        <f t="shared" si="45"/>
        <v/>
      </c>
      <c r="AE72" s="89" t="str">
        <f t="shared" si="45"/>
        <v/>
      </c>
      <c r="AF72" s="89" t="str">
        <f t="shared" si="45"/>
        <v/>
      </c>
      <c r="AG72" s="202" t="str">
        <f t="shared" si="45"/>
        <v/>
      </c>
      <c r="AH72" s="89" t="str">
        <f t="shared" si="45"/>
        <v/>
      </c>
      <c r="AI72" s="203" t="str">
        <f t="shared" si="45"/>
        <v/>
      </c>
      <c r="AJ72" s="204" t="str">
        <f t="shared" si="45"/>
        <v/>
      </c>
      <c r="AK72" s="90" t="str">
        <f t="shared" si="45"/>
        <v/>
      </c>
      <c r="AL72" s="196" t="str">
        <f t="shared" si="32"/>
        <v/>
      </c>
      <c r="AM72" s="205" t="str">
        <f t="shared" si="47"/>
        <v/>
      </c>
      <c r="AN72" s="90" t="str">
        <f t="shared" si="47"/>
        <v/>
      </c>
      <c r="AO72" s="196" t="str">
        <f t="shared" si="33"/>
        <v/>
      </c>
      <c r="AP72" s="206" t="str">
        <f t="shared" si="48"/>
        <v/>
      </c>
      <c r="AQ72" s="90" t="str">
        <f t="shared" si="48"/>
        <v/>
      </c>
      <c r="AR72" s="207" t="str">
        <f t="shared" si="34"/>
        <v/>
      </c>
      <c r="AS72" s="208" t="str">
        <f t="shared" ref="AS72:AS108" si="49">IF(U72="","",U72)</f>
        <v/>
      </c>
      <c r="AT72" s="91"/>
      <c r="AU72" s="93" t="str">
        <f t="shared" si="35"/>
        <v/>
      </c>
      <c r="AV72" s="209" t="str">
        <f t="shared" si="36"/>
        <v/>
      </c>
      <c r="AW72" s="211" t="str" cm="1">
        <f t="array" ref="AW72">IF($AA72="","",IF((IFERROR(_xlfn.IFS($AS72="Devis 1",(IFERROR(VALUE(TRIM(SUBSTITUTE(AJ72,CHAR(160),""))),0)),$AS72="Devis 2",(IFERROR(VALUE(TRIM(SUBSTITUTE(AM72,CHAR(160),""))),0)),$AS72="Devis 3",(IFERROR(VALUE(TRIM(SUBSTITUTE(AP72,CHAR(160),""))),0))),0))*(IFERROR(VALUE(TRIM(SUBSTITUTE($AA72,CHAR(160),""))),0))=0,"",(IFERROR(_xlfn.IFS($AS72="Devis 1",(IFERROR(VALUE(TRIM(SUBSTITUTE(AJ72,CHAR(160),""))),0)),$AS72="Devis 2",(IFERROR(VALUE(TRIM(SUBSTITUTE(AM72,CHAR(160),""))),0)),$AS72="Devis 3",(IFERROR(VALUE(TRIM(SUBSTITUTE(AP72,CHAR(160),""))),0))),0))*(IFERROR(VALUE(TRIM(SUBSTITUTE($AA72,CHAR(160),""))),0))))</f>
        <v/>
      </c>
      <c r="AX72" s="211" t="str" cm="1">
        <f t="array" ref="AX72">IF($AA72="","",IF(ROUND((IFERROR(_xlfn.IFS(TRIM(SUBSTITUTE($AS72,CHAR(160),""))="Devis 1",IFERROR(VALUE(TRIM(SUBSTITUTE(AK72,CHAR(160),""))),0),TRIM(SUBSTITUTE($AS72,CHAR(160),""))="Devis 2",IFERROR(VALUE(TRIM(SUBSTITUTE(AN72,CHAR(160),""))),0),TRIM(SUBSTITUTE($AS72,CHAR(160),""))="Devis 3",IFERROR(VALUE(TRIM(SUBSTITUTE(AQ72,CHAR(160),""))),0)),0))*(IFERROR(VALUE(TRIM(SUBSTITUTE($AA72,CHAR(160),""))),0)),2)=0,IF(AW72&lt;&gt;"",0,""),ROUND((IFERROR(_xlfn.IFS(TRIM(SUBSTITUTE($AS72,CHAR(160),""))="Devis 1",IFERROR(VALUE(TRIM(SUBSTITUTE(AK72,CHAR(160),""))),0),TRIM(SUBSTITUTE($AS72,CHAR(160),""))="Devis 2",IFERROR(VALUE(TRIM(SUBSTITUTE(AN72,CHAR(160),""))),0),TRIM(SUBSTITUTE($AS72,CHAR(160),""))="Devis 3",IFERROR(VALUE(TRIM(SUBSTITUTE(AQ72,CHAR(160),""))),0)),0))*(IFERROR(VALUE(TRIM(SUBSTITUTE($AA72,CHAR(160),""))),0)),2)))</f>
        <v/>
      </c>
      <c r="AY72" s="211" t="str">
        <f t="shared" si="37"/>
        <v/>
      </c>
      <c r="AZ72" s="91"/>
      <c r="BA72" s="92" t="str" cm="1">
        <f t="array" ref="BA72">IF(OR(AY72="",AV72="",AW72="",AU72=""),"",
    _xlfn.IFS(
        (IFERROR(VALUE(TRIM(SUBSTITUTE(AY72,CHAR(160),""))),0)) &gt; (IFERROR(VALUE(TRIM(SUBSTITUTE(AV72,CHAR(160),""))),0)),
        "KO : Le montant retenu TTC est supérieur au montant raisonnable TTC. Merci de revoir la ligne de dépense ou plafonner son montant.",
        (IFERROR(VALUE(TRIM(SUBSTITUTE(AW72,CHAR(160),""))),0)) &gt; (IFERROR(VALUE(TRIM(SUBSTITUTE(AU72,CHAR(160),""))),0)),
        "Attention : Le montant retenu HT est supérieur au montant HT raisonnable. Merci de revoir la ligne de dépense, plafonner son montant, ou justifier la reventillation HT / TVA.",
        (IFERROR(VALUE(TRIM(SUBSTITUTE(AY72,CHAR(160),""))),0))=0,
        "",
        (IFERROR(VALUE(TRIM(SUBSTITUTE(AV72,CHAR(160),""))),0))=(IFERROR(VALUE(TRIM(SUBSTITUTE(AY72,CHAR(160),""))),0)),
        "OK",
        (IFERROR(VALUE(TRIM(SUBSTITUTE(AV72,CHAR(160),""))),0))&gt;(IFERROR(VALUE(TRIM(SUBSTITUTE(AY72,CHAR(160),""))),0)),
        " OK : Montant instruit inférieur au montant raisonnable.",
        TRUE,
        ""
    )
)</f>
        <v/>
      </c>
      <c r="BB72" s="92" t="str" cm="1">
        <f t="array" ref="BB72">IF(OR(AY72="",X72="",AW72="",V72="",AX72="",W72=""),"",_xlfn.IFS((IFERROR(VALUE(TRIM(SUBSTITUTE(AY72,CHAR(160),""))),0))&gt;(IFERROR(VALUE(TRIM(SUBSTITUTE(X72,CHAR(160),""))),0)),"KO : Le montant retenu TTC est supérieur au montant présenté TTC. Merci de revoir la ligne de dépense ou plafonner son montant.",(IFERROR(VALUE(TRIM(SUBSTITUTE(AW72,CHAR(160),""))),0))&gt;(IFERROR(VALUE(TRIM(SUBSTITUTE(V72,CHAR(160),""))),0)),"Attention : Le montant retenu HT est supérieur au montant HT présenté. Merci de revoir la ligne de dépense, plafonner son montant, ou justifier la reventillation HT / TVA.",(IFERROR(VALUE(TRIM(SUBSTITUTE(AX72,CHAR(160),""))),0))&gt;(IFERROR(VALUE(TRIM(SUBSTITUTE(W72,CHAR(160),""))),0)),"Attention : Le montant TVA retenu est supérieur au montant TVA présenté. Merci de revoir la ligne de dépense, plafonner son montant, ou justifier la reventillation HT / TVA.",(IFERROR(VALUE(TRIM(SUBSTITUTE(X72,CHAR(160),""))),0))=0,"",(IFERROR(VALUE(TRIM(SUBSTITUTE(AY72,CHAR(160),""))),0))=(IFERROR(VALUE(TRIM(SUBSTITUTE(X72,CHAR(160),""))),0)),"OK",AND((IFERROR(VALUE(TRIM(SUBSTITUTE(AY72,CHAR(160),""))),0))&lt;(IFERROR(VALUE(TRIM(SUBSTITUTE(X72,CHAR(160),""))),0)),((IFERROR(VALUE(TRIM(SUBSTITUTE(X72,CHAR(160),""))),0))-(IFERROR(VALUE(TRIM(SUBSTITUTE(AY72,CHAR(160),""))),0)))&lt;0.01),"OK",(IFERROR(VALUE(TRIM(SUBSTITUTE(AY72,CHAR(160),""))),0))&lt;(IFERROR(VALUE(TRIM(SUBSTITUTE(X72,CHAR(160),""))),0)),"Montant instruit inférieur au montant présenté.",TRUE,""))</f>
        <v/>
      </c>
      <c r="BC72" s="212" t="str">
        <f t="shared" ref="BC72:BC108" si="50">IF(OR(V72="",AW72=""),"",(IFERROR(VALUE(TRIM(SUBSTITUTE(V72,CHAR(160),""))),0))-(IFERROR(VALUE(TRIM(SUBSTITUTE(AW72,CHAR(160),""))),0)))</f>
        <v/>
      </c>
      <c r="BD72" s="212" t="str">
        <f t="shared" ref="BD72:BD108" si="51">IF(OR(W72="",AX72=""),"",(IFERROR(VALUE(TRIM(SUBSTITUTE(W72,CHAR(160),""))),0))-(IFERROR(VALUE(TRIM(SUBSTITUTE(AX72,CHAR(160),""))),0)))</f>
        <v/>
      </c>
      <c r="BE72" s="93" t="str">
        <f t="shared" ref="BE72:BE108" si="52">IF(OR(X72="",AY72=""),"",(IFERROR(VALUE(TRIM(SUBSTITUTE(X72,CHAR(160),""))),0))-(IFERROR(VALUE(TRIM(SUBSTITUTE(AY72,CHAR(160),""))),0)))</f>
        <v/>
      </c>
    </row>
    <row r="73" spans="1:57" s="68" customFormat="1" ht="20.149999999999999" customHeight="1">
      <c r="A73" s="195">
        <v>65</v>
      </c>
      <c r="B73" s="2"/>
      <c r="C73" s="37"/>
      <c r="D73" s="2"/>
      <c r="E73" s="2"/>
      <c r="F73" s="89" t="str">
        <f>IF(B73&lt;&gt;"",IF('0-Présentation poste-typeaction'!$B$12&lt;&gt;"",'0-Présentation poste-typeaction'!$B$12,""),"")</f>
        <v/>
      </c>
      <c r="G73" s="2"/>
      <c r="H73" s="2"/>
      <c r="I73" s="12"/>
      <c r="J73" s="2"/>
      <c r="K73" s="36"/>
      <c r="L73" s="4"/>
      <c r="M73" s="3"/>
      <c r="N73" s="196" t="str">
        <f t="shared" si="29"/>
        <v/>
      </c>
      <c r="O73" s="5"/>
      <c r="P73" s="3"/>
      <c r="Q73" s="196" t="str">
        <f t="shared" si="30"/>
        <v/>
      </c>
      <c r="R73" s="6"/>
      <c r="S73" s="3"/>
      <c r="T73" s="197" t="str">
        <f t="shared" si="31"/>
        <v/>
      </c>
      <c r="U73" s="7"/>
      <c r="V73" s="213" t="str" cm="1">
        <f t="array" ref="V73">IF((_xlfn.IFS(TRIM(SUBSTITUTE(U73,CHAR(160),""))="Devis 1",IFERROR(VALUE(TRIM(SUBSTITUTE(L73,CHAR(160),""))),0),TRIM(SUBSTITUTE(U73,CHAR(160),""))="Devis 2",IFERROR(VALUE(TRIM(SUBSTITUTE(O73,CHAR(160),""))),0),TRIM(SUBSTITUTE(U73,CHAR(160),""))="Devis 3",IFERROR(VALUE(TRIM(SUBSTITUTE(R73,CHAR(160),""))),0),TRUE,0)*IFERROR(VALUE(TRIM(SUBSTITUTE(C73,CHAR(160),""))),0))=0,"",_xlfn.IFS(TRIM(SUBSTITUTE(U73,CHAR(160),""))="Devis 1",IFERROR(VALUE(TRIM(SUBSTITUTE(L73,CHAR(160),""))),0),TRIM(SUBSTITUTE(U73,CHAR(160),""))="Devis 2",IFERROR(VALUE(TRIM(SUBSTITUTE(O73,CHAR(160),""))),0),TRIM(SUBSTITUTE(U73,CHAR(160),""))="Devis 3",IFERROR(VALUE(TRIM(SUBSTITUTE(R73,CHAR(160),""))),0),TRUE,0)*IFERROR(VALUE(TRIM(SUBSTITUTE(C73,CHAR(160),""))),0))</f>
        <v/>
      </c>
      <c r="W73" s="214" t="str" cm="1">
        <f t="array" ref="W73">IF(ROUND((_xlfn.IFS(TRIM(SUBSTITUTE(U73,CHAR(160),""))="Devis 1",IFERROR(VALUE(TRIM(SUBSTITUTE(M73,CHAR(160),""))),0),TRIM(SUBSTITUTE(U73,CHAR(160),""))="Devis 2",IFERROR(VALUE(TRIM(SUBSTITUTE(P73,CHAR(160),""))),0),TRIM(SUBSTITUTE(U73,CHAR(160),""))="Devis 3",IFERROR(VALUE(TRIM(SUBSTITUTE(S73,CHAR(160),""))),0),TRUE,0)*IFERROR(VALUE(TRIM(SUBSTITUTE(C73,CHAR(160),""))),0)),2)=0,IF(V73&lt;&gt;"",0,""),ROUND((_xlfn.IFS(TRIM(SUBSTITUTE(U73,CHAR(160),""))="Devis 1",IFERROR(VALUE(TRIM(SUBSTITUTE(M73,CHAR(160),""))),0),TRIM(SUBSTITUTE(U73,CHAR(160),""))="Devis 2",IFERROR(VALUE(TRIM(SUBSTITUTE(P73,CHAR(160),""))),0),TRIM(SUBSTITUTE(U73,CHAR(160),""))="Devis 3",IFERROR(VALUE(TRIM(SUBSTITUTE(S73,CHAR(160),""))),0),TRUE,0)*IFERROR(VALUE(TRIM(SUBSTITUTE(C73,CHAR(160),""))),0)),2))</f>
        <v/>
      </c>
      <c r="X73" s="200" t="str">
        <f t="shared" si="38"/>
        <v/>
      </c>
      <c r="Y73" s="34"/>
      <c r="Z73" s="88" t="str">
        <f t="shared" si="46"/>
        <v/>
      </c>
      <c r="AA73" s="201" t="str">
        <f t="shared" si="46"/>
        <v/>
      </c>
      <c r="AB73" s="89" t="str">
        <f t="shared" si="46"/>
        <v/>
      </c>
      <c r="AC73" s="89" t="str">
        <f t="shared" si="45"/>
        <v/>
      </c>
      <c r="AD73" s="89" t="str">
        <f t="shared" si="45"/>
        <v/>
      </c>
      <c r="AE73" s="89" t="str">
        <f t="shared" si="45"/>
        <v/>
      </c>
      <c r="AF73" s="89" t="str">
        <f t="shared" ref="AF73:AK108" si="53">IF(H73="","",H73)</f>
        <v/>
      </c>
      <c r="AG73" s="202" t="str">
        <f t="shared" si="53"/>
        <v/>
      </c>
      <c r="AH73" s="89" t="str">
        <f t="shared" si="53"/>
        <v/>
      </c>
      <c r="AI73" s="203" t="str">
        <f t="shared" si="53"/>
        <v/>
      </c>
      <c r="AJ73" s="204" t="str">
        <f t="shared" si="53"/>
        <v/>
      </c>
      <c r="AK73" s="90" t="str">
        <f t="shared" si="53"/>
        <v/>
      </c>
      <c r="AL73" s="196" t="str">
        <f t="shared" si="32"/>
        <v/>
      </c>
      <c r="AM73" s="205" t="str">
        <f t="shared" si="47"/>
        <v/>
      </c>
      <c r="AN73" s="90" t="str">
        <f t="shared" si="47"/>
        <v/>
      </c>
      <c r="AO73" s="196" t="str">
        <f t="shared" si="33"/>
        <v/>
      </c>
      <c r="AP73" s="206" t="str">
        <f t="shared" si="48"/>
        <v/>
      </c>
      <c r="AQ73" s="90" t="str">
        <f t="shared" si="48"/>
        <v/>
      </c>
      <c r="AR73" s="207" t="str">
        <f t="shared" si="34"/>
        <v/>
      </c>
      <c r="AS73" s="208" t="str">
        <f t="shared" si="49"/>
        <v/>
      </c>
      <c r="AT73" s="91"/>
      <c r="AU73" s="93" t="str">
        <f t="shared" si="35"/>
        <v/>
      </c>
      <c r="AV73" s="209" t="str">
        <f t="shared" si="36"/>
        <v/>
      </c>
      <c r="AW73" s="211" t="str" cm="1">
        <f t="array" ref="AW73">IF($AA73="","",IF((IFERROR(_xlfn.IFS($AS73="Devis 1",(IFERROR(VALUE(TRIM(SUBSTITUTE(AJ73,CHAR(160),""))),0)),$AS73="Devis 2",(IFERROR(VALUE(TRIM(SUBSTITUTE(AM73,CHAR(160),""))),0)),$AS73="Devis 3",(IFERROR(VALUE(TRIM(SUBSTITUTE(AP73,CHAR(160),""))),0))),0))*(IFERROR(VALUE(TRIM(SUBSTITUTE($AA73,CHAR(160),""))),0))=0,"",(IFERROR(_xlfn.IFS($AS73="Devis 1",(IFERROR(VALUE(TRIM(SUBSTITUTE(AJ73,CHAR(160),""))),0)),$AS73="Devis 2",(IFERROR(VALUE(TRIM(SUBSTITUTE(AM73,CHAR(160),""))),0)),$AS73="Devis 3",(IFERROR(VALUE(TRIM(SUBSTITUTE(AP73,CHAR(160),""))),0))),0))*(IFERROR(VALUE(TRIM(SUBSTITUTE($AA73,CHAR(160),""))),0))))</f>
        <v/>
      </c>
      <c r="AX73" s="211" t="str" cm="1">
        <f t="array" ref="AX73">IF($AA73="","",IF(ROUND((IFERROR(_xlfn.IFS(TRIM(SUBSTITUTE($AS73,CHAR(160),""))="Devis 1",IFERROR(VALUE(TRIM(SUBSTITUTE(AK73,CHAR(160),""))),0),TRIM(SUBSTITUTE($AS73,CHAR(160),""))="Devis 2",IFERROR(VALUE(TRIM(SUBSTITUTE(AN73,CHAR(160),""))),0),TRIM(SUBSTITUTE($AS73,CHAR(160),""))="Devis 3",IFERROR(VALUE(TRIM(SUBSTITUTE(AQ73,CHAR(160),""))),0)),0))*(IFERROR(VALUE(TRIM(SUBSTITUTE($AA73,CHAR(160),""))),0)),2)=0,IF(AW73&lt;&gt;"",0,""),ROUND((IFERROR(_xlfn.IFS(TRIM(SUBSTITUTE($AS73,CHAR(160),""))="Devis 1",IFERROR(VALUE(TRIM(SUBSTITUTE(AK73,CHAR(160),""))),0),TRIM(SUBSTITUTE($AS73,CHAR(160),""))="Devis 2",IFERROR(VALUE(TRIM(SUBSTITUTE(AN73,CHAR(160),""))),0),TRIM(SUBSTITUTE($AS73,CHAR(160),""))="Devis 3",IFERROR(VALUE(TRIM(SUBSTITUTE(AQ73,CHAR(160),""))),0)),0))*(IFERROR(VALUE(TRIM(SUBSTITUTE($AA73,CHAR(160),""))),0)),2)))</f>
        <v/>
      </c>
      <c r="AY73" s="211" t="str">
        <f t="shared" si="37"/>
        <v/>
      </c>
      <c r="AZ73" s="91"/>
      <c r="BA73" s="92" t="str" cm="1">
        <f t="array" ref="BA73">IF(OR(AY73="",AV73="",AW73="",AU73=""),"",
    _xlfn.IFS(
        (IFERROR(VALUE(TRIM(SUBSTITUTE(AY73,CHAR(160),""))),0)) &gt; (IFERROR(VALUE(TRIM(SUBSTITUTE(AV73,CHAR(160),""))),0)),
        "KO : Le montant retenu TTC est supérieur au montant raisonnable TTC. Merci de revoir la ligne de dépense ou plafonner son montant.",
        (IFERROR(VALUE(TRIM(SUBSTITUTE(AW73,CHAR(160),""))),0)) &gt; (IFERROR(VALUE(TRIM(SUBSTITUTE(AU73,CHAR(160),""))),0)),
        "Attention : Le montant retenu HT est supérieur au montant HT raisonnable. Merci de revoir la ligne de dépense, plafonner son montant, ou justifier la reventillation HT / TVA.",
        (IFERROR(VALUE(TRIM(SUBSTITUTE(AY73,CHAR(160),""))),0))=0,
        "",
        (IFERROR(VALUE(TRIM(SUBSTITUTE(AV73,CHAR(160),""))),0))=(IFERROR(VALUE(TRIM(SUBSTITUTE(AY73,CHAR(160),""))),0)),
        "OK",
        (IFERROR(VALUE(TRIM(SUBSTITUTE(AV73,CHAR(160),""))),0))&gt;(IFERROR(VALUE(TRIM(SUBSTITUTE(AY73,CHAR(160),""))),0)),
        " OK : Montant instruit inférieur au montant raisonnable.",
        TRUE,
        ""
    )
)</f>
        <v/>
      </c>
      <c r="BB73" s="92" t="str" cm="1">
        <f t="array" ref="BB73">IF(OR(AY73="",X73="",AW73="",V73="",AX73="",W73=""),"",_xlfn.IFS((IFERROR(VALUE(TRIM(SUBSTITUTE(AY73,CHAR(160),""))),0))&gt;(IFERROR(VALUE(TRIM(SUBSTITUTE(X73,CHAR(160),""))),0)),"KO : Le montant retenu TTC est supérieur au montant présenté TTC. Merci de revoir la ligne de dépense ou plafonner son montant.",(IFERROR(VALUE(TRIM(SUBSTITUTE(AW73,CHAR(160),""))),0))&gt;(IFERROR(VALUE(TRIM(SUBSTITUTE(V73,CHAR(160),""))),0)),"Attention : Le montant retenu HT est supérieur au montant HT présenté. Merci de revoir la ligne de dépense, plafonner son montant, ou justifier la reventillation HT / TVA.",(IFERROR(VALUE(TRIM(SUBSTITUTE(AX73,CHAR(160),""))),0))&gt;(IFERROR(VALUE(TRIM(SUBSTITUTE(W73,CHAR(160),""))),0)),"Attention : Le montant TVA retenu est supérieur au montant TVA présenté. Merci de revoir la ligne de dépense, plafonner son montant, ou justifier la reventillation HT / TVA.",(IFERROR(VALUE(TRIM(SUBSTITUTE(X73,CHAR(160),""))),0))=0,"",(IFERROR(VALUE(TRIM(SUBSTITUTE(AY73,CHAR(160),""))),0))=(IFERROR(VALUE(TRIM(SUBSTITUTE(X73,CHAR(160),""))),0)),"OK",AND((IFERROR(VALUE(TRIM(SUBSTITUTE(AY73,CHAR(160),""))),0))&lt;(IFERROR(VALUE(TRIM(SUBSTITUTE(X73,CHAR(160),""))),0)),((IFERROR(VALUE(TRIM(SUBSTITUTE(X73,CHAR(160),""))),0))-(IFERROR(VALUE(TRIM(SUBSTITUTE(AY73,CHAR(160),""))),0)))&lt;0.01),"OK",(IFERROR(VALUE(TRIM(SUBSTITUTE(AY73,CHAR(160),""))),0))&lt;(IFERROR(VALUE(TRIM(SUBSTITUTE(X73,CHAR(160),""))),0)),"Montant instruit inférieur au montant présenté.",TRUE,""))</f>
        <v/>
      </c>
      <c r="BC73" s="212" t="str">
        <f t="shared" si="50"/>
        <v/>
      </c>
      <c r="BD73" s="212" t="str">
        <f t="shared" si="51"/>
        <v/>
      </c>
      <c r="BE73" s="93" t="str">
        <f t="shared" si="52"/>
        <v/>
      </c>
    </row>
    <row r="74" spans="1:57" s="68" customFormat="1" ht="20.149999999999999" customHeight="1">
      <c r="A74" s="195">
        <v>66</v>
      </c>
      <c r="B74" s="2"/>
      <c r="C74" s="37"/>
      <c r="D74" s="2"/>
      <c r="E74" s="2"/>
      <c r="F74" s="89" t="str">
        <f>IF(B74&lt;&gt;"",IF('0-Présentation poste-typeaction'!$B$12&lt;&gt;"",'0-Présentation poste-typeaction'!$B$12,""),"")</f>
        <v/>
      </c>
      <c r="G74" s="2"/>
      <c r="H74" s="2"/>
      <c r="I74" s="12"/>
      <c r="J74" s="2"/>
      <c r="K74" s="36"/>
      <c r="L74" s="4"/>
      <c r="M74" s="3"/>
      <c r="N74" s="196" t="str">
        <f t="shared" ref="N74:N108" si="54">IF(OR(L74="", M74=""), "", IFERROR(VALUE(TRIM(SUBSTITUTE(L74,CHAR(160),""))),0) + IFERROR(VALUE(TRIM(SUBSTITUTE(M74,CHAR(160),""))),0))</f>
        <v/>
      </c>
      <c r="O74" s="5"/>
      <c r="P74" s="3"/>
      <c r="Q74" s="196" t="str">
        <f t="shared" ref="Q74:Q108" si="55">IF(OR(O74="", P74=""), "", IFERROR(VALUE(TRIM(SUBSTITUTE(O74,CHAR(160),""))),0) + IFERROR(VALUE(TRIM(SUBSTITUTE(P74,CHAR(160),""))),0))</f>
        <v/>
      </c>
      <c r="R74" s="6"/>
      <c r="S74" s="3"/>
      <c r="T74" s="197" t="str">
        <f t="shared" ref="T74:T108" si="56">IF(OR(R74="", S74=""), "", IFERROR(VALUE(TRIM(SUBSTITUTE(R74,CHAR(160),""))),0) + IFERROR(VALUE(TRIM(SUBSTITUTE(S74,CHAR(160),""))),0))</f>
        <v/>
      </c>
      <c r="U74" s="7"/>
      <c r="V74" s="213" t="str" cm="1">
        <f t="array" ref="V74">IF((_xlfn.IFS(TRIM(SUBSTITUTE(U74,CHAR(160),""))="Devis 1",IFERROR(VALUE(TRIM(SUBSTITUTE(L74,CHAR(160),""))),0),TRIM(SUBSTITUTE(U74,CHAR(160),""))="Devis 2",IFERROR(VALUE(TRIM(SUBSTITUTE(O74,CHAR(160),""))),0),TRIM(SUBSTITUTE(U74,CHAR(160),""))="Devis 3",IFERROR(VALUE(TRIM(SUBSTITUTE(R74,CHAR(160),""))),0),TRUE,0)*IFERROR(VALUE(TRIM(SUBSTITUTE(C74,CHAR(160),""))),0))=0,"",_xlfn.IFS(TRIM(SUBSTITUTE(U74,CHAR(160),""))="Devis 1",IFERROR(VALUE(TRIM(SUBSTITUTE(L74,CHAR(160),""))),0),TRIM(SUBSTITUTE(U74,CHAR(160),""))="Devis 2",IFERROR(VALUE(TRIM(SUBSTITUTE(O74,CHAR(160),""))),0),TRIM(SUBSTITUTE(U74,CHAR(160),""))="Devis 3",IFERROR(VALUE(TRIM(SUBSTITUTE(R74,CHAR(160),""))),0),TRUE,0)*IFERROR(VALUE(TRIM(SUBSTITUTE(C74,CHAR(160),""))),0))</f>
        <v/>
      </c>
      <c r="W74" s="214" t="str" cm="1">
        <f t="array" ref="W74">IF(ROUND((_xlfn.IFS(TRIM(SUBSTITUTE(U74,CHAR(160),""))="Devis 1",IFERROR(VALUE(TRIM(SUBSTITUTE(M74,CHAR(160),""))),0),TRIM(SUBSTITUTE(U74,CHAR(160),""))="Devis 2",IFERROR(VALUE(TRIM(SUBSTITUTE(P74,CHAR(160),""))),0),TRIM(SUBSTITUTE(U74,CHAR(160),""))="Devis 3",IFERROR(VALUE(TRIM(SUBSTITUTE(S74,CHAR(160),""))),0),TRUE,0)*IFERROR(VALUE(TRIM(SUBSTITUTE(C74,CHAR(160),""))),0)),2)=0,IF(V74&lt;&gt;"",0,""),ROUND((_xlfn.IFS(TRIM(SUBSTITUTE(U74,CHAR(160),""))="Devis 1",IFERROR(VALUE(TRIM(SUBSTITUTE(M74,CHAR(160),""))),0),TRIM(SUBSTITUTE(U74,CHAR(160),""))="Devis 2",IFERROR(VALUE(TRIM(SUBSTITUTE(P74,CHAR(160),""))),0),TRIM(SUBSTITUTE(U74,CHAR(160),""))="Devis 3",IFERROR(VALUE(TRIM(SUBSTITUTE(S74,CHAR(160),""))),0),TRUE,0)*IFERROR(VALUE(TRIM(SUBSTITUTE(C74,CHAR(160),""))),0)),2))</f>
        <v/>
      </c>
      <c r="X74" s="200" t="str">
        <f t="shared" ref="X74:X108" si="57">IF(OR(V74="", W74=""), "", IFERROR(VALUE(TRIM(SUBSTITUTE(V74,CHAR(160),""))),0) + IFERROR(VALUE(TRIM(SUBSTITUTE(W74,CHAR(160),""))),0))</f>
        <v/>
      </c>
      <c r="Y74" s="34"/>
      <c r="Z74" s="88" t="str">
        <f t="shared" si="46"/>
        <v/>
      </c>
      <c r="AA74" s="201" t="str">
        <f t="shared" si="46"/>
        <v/>
      </c>
      <c r="AB74" s="89" t="str">
        <f t="shared" si="46"/>
        <v/>
      </c>
      <c r="AC74" s="89" t="str">
        <f t="shared" si="46"/>
        <v/>
      </c>
      <c r="AD74" s="89" t="str">
        <f t="shared" si="46"/>
        <v/>
      </c>
      <c r="AE74" s="89" t="str">
        <f t="shared" si="46"/>
        <v/>
      </c>
      <c r="AF74" s="89" t="str">
        <f t="shared" si="53"/>
        <v/>
      </c>
      <c r="AG74" s="202" t="str">
        <f t="shared" si="53"/>
        <v/>
      </c>
      <c r="AH74" s="89" t="str">
        <f t="shared" si="53"/>
        <v/>
      </c>
      <c r="AI74" s="203" t="str">
        <f t="shared" si="53"/>
        <v/>
      </c>
      <c r="AJ74" s="204" t="str">
        <f t="shared" si="53"/>
        <v/>
      </c>
      <c r="AK74" s="90" t="str">
        <f t="shared" si="53"/>
        <v/>
      </c>
      <c r="AL74" s="196" t="str">
        <f t="shared" ref="AL74:AL108" si="58">IF(OR(AJ74="", AK74=""), "", IFERROR(VALUE(TRIM(SUBSTITUTE(AJ74,CHAR(160),""))),0) + IFERROR(VALUE(TRIM(SUBSTITUTE(AK74,CHAR(160),""))),0))</f>
        <v/>
      </c>
      <c r="AM74" s="205" t="str">
        <f t="shared" si="47"/>
        <v/>
      </c>
      <c r="AN74" s="90" t="str">
        <f t="shared" si="47"/>
        <v/>
      </c>
      <c r="AO74" s="196" t="str">
        <f t="shared" ref="AO74:AO108" si="59">IF(OR(AM74="",AN74=""),"",IFERROR(VALUE(TRIM(SUBSTITUTE(AM74,CHAR(160),""))),0)+IFERROR(VALUE(TRIM(SUBSTITUTE(AN74,CHAR(160),""))),0))</f>
        <v/>
      </c>
      <c r="AP74" s="206" t="str">
        <f t="shared" si="48"/>
        <v/>
      </c>
      <c r="AQ74" s="90" t="str">
        <f t="shared" si="48"/>
        <v/>
      </c>
      <c r="AR74" s="207" t="str">
        <f t="shared" ref="AR74:AR108" si="60">IF(OR(AP74="",AQ74=""),"",IFERROR(VALUE(TRIM(SUBSTITUTE(AP74,CHAR(160),""))),0)+IFERROR(VALUE(TRIM(SUBSTITUTE(AQ74,CHAR(160),""))),0))</f>
        <v/>
      </c>
      <c r="AS74" s="208" t="str">
        <f t="shared" si="49"/>
        <v/>
      </c>
      <c r="AT74" s="91"/>
      <c r="AU74" s="93" t="str">
        <f t="shared" ref="AU74:AU108" si="61">IF((1.15*MIN(IF((IFERROR(VALUE(TRIM(SUBSTITUTE(AJ74,CHAR(160),""))),0))=0,1E+30,(IFERROR(VALUE(TRIM(SUBSTITUTE(AJ74,CHAR(160),""))),0))),IF((IFERROR(VALUE(TRIM(SUBSTITUTE(AM74,CHAR(160),""))),0))=0,1E+30,(IFERROR(VALUE(TRIM(SUBSTITUTE(AM74,CHAR(160),""))),0))),IF((IFERROR(VALUE(TRIM(SUBSTITUTE(AP74,CHAR(160),""))),0))=0,1E+30,(IFERROR(VALUE(TRIM(SUBSTITUTE(AP74,CHAR(160),""))),0))))*(IFERROR(VALUE(TRIM(SUBSTITUTE(AA74,CHAR(160),""))),0)))=0,"",(1.15*MIN(IF((IFERROR(VALUE(TRIM(SUBSTITUTE(AJ74,CHAR(160),""))),0))=0,1E+30,(IFERROR(VALUE(TRIM(SUBSTITUTE(AJ74,CHAR(160),""))),0))),IF((IFERROR(VALUE(TRIM(SUBSTITUTE(AM74,CHAR(160),""))),0))=0,1E+30,(IFERROR(VALUE(TRIM(SUBSTITUTE(AM74,CHAR(160),""))),0))),IF((IFERROR(VALUE(TRIM(SUBSTITUTE(AP74,CHAR(160),""))),0))=0,1E+30,(IFERROR(VALUE(TRIM(SUBSTITUTE(AP74,CHAR(160),""))),0))))*(IFERROR(VALUE(TRIM(SUBSTITUTE(AA74,CHAR(160),""))),0))))</f>
        <v/>
      </c>
      <c r="AV74" s="209" t="str">
        <f t="shared" ref="AV74:AV108" si="62">IF((1.15*MIN(IF((IFERROR(VALUE(TRIM(SUBSTITUTE(AL74,CHAR(160),""))),0))=0,1E+30,(IFERROR(VALUE(TRIM(SUBSTITUTE(AL74,CHAR(160),""))),0))),IF((IFERROR(VALUE(TRIM(SUBSTITUTE(AO74,CHAR(160),""))),0))=0,1E+30,(IFERROR(VALUE(TRIM(SUBSTITUTE(AO74,CHAR(160),""))),0))),IF((IFERROR(VALUE(TRIM(SUBSTITUTE(AR74,CHAR(160),""))),0))=0,1E+30,(IFERROR(VALUE(TRIM(SUBSTITUTE(AR74,CHAR(160),""))),0))))*(IFERROR(VALUE(TRIM(SUBSTITUTE(AA74,CHAR(160),""))),0)))=0,"",(1.15*MIN(IF((IFERROR(VALUE(TRIM(SUBSTITUTE(AL74,CHAR(160),""))),0))=0,1E+30,(IFERROR(VALUE(TRIM(SUBSTITUTE(AL74,CHAR(160),""))),0))),IF((IFERROR(VALUE(TRIM(SUBSTITUTE(AO74,CHAR(160),""))),0))=0,1E+30,(IFERROR(VALUE(TRIM(SUBSTITUTE(AO74,CHAR(160),""))),0))),IF((IFERROR(VALUE(TRIM(SUBSTITUTE(AR74,CHAR(160),""))),0))=0,1E+30,(IFERROR(VALUE(TRIM(SUBSTITUTE(AR74,CHAR(160),""))),0))))*(IFERROR(VALUE(TRIM(SUBSTITUTE(AA74,CHAR(160),""))),0))))</f>
        <v/>
      </c>
      <c r="AW74" s="211" t="str" cm="1">
        <f t="array" ref="AW74">IF($AA74="","",IF((IFERROR(_xlfn.IFS($AS74="Devis 1",(IFERROR(VALUE(TRIM(SUBSTITUTE(AJ74,CHAR(160),""))),0)),$AS74="Devis 2",(IFERROR(VALUE(TRIM(SUBSTITUTE(AM74,CHAR(160),""))),0)),$AS74="Devis 3",(IFERROR(VALUE(TRIM(SUBSTITUTE(AP74,CHAR(160),""))),0))),0))*(IFERROR(VALUE(TRIM(SUBSTITUTE($AA74,CHAR(160),""))),0))=0,"",(IFERROR(_xlfn.IFS($AS74="Devis 1",(IFERROR(VALUE(TRIM(SUBSTITUTE(AJ74,CHAR(160),""))),0)),$AS74="Devis 2",(IFERROR(VALUE(TRIM(SUBSTITUTE(AM74,CHAR(160),""))),0)),$AS74="Devis 3",(IFERROR(VALUE(TRIM(SUBSTITUTE(AP74,CHAR(160),""))),0))),0))*(IFERROR(VALUE(TRIM(SUBSTITUTE($AA74,CHAR(160),""))),0))))</f>
        <v/>
      </c>
      <c r="AX74" s="211" t="str" cm="1">
        <f t="array" ref="AX74">IF($AA74="","",IF(ROUND((IFERROR(_xlfn.IFS(TRIM(SUBSTITUTE($AS74,CHAR(160),""))="Devis 1",IFERROR(VALUE(TRIM(SUBSTITUTE(AK74,CHAR(160),""))),0),TRIM(SUBSTITUTE($AS74,CHAR(160),""))="Devis 2",IFERROR(VALUE(TRIM(SUBSTITUTE(AN74,CHAR(160),""))),0),TRIM(SUBSTITUTE($AS74,CHAR(160),""))="Devis 3",IFERROR(VALUE(TRIM(SUBSTITUTE(AQ74,CHAR(160),""))),0)),0))*(IFERROR(VALUE(TRIM(SUBSTITUTE($AA74,CHAR(160),""))),0)),2)=0,IF(AW74&lt;&gt;"",0,""),ROUND((IFERROR(_xlfn.IFS(TRIM(SUBSTITUTE($AS74,CHAR(160),""))="Devis 1",IFERROR(VALUE(TRIM(SUBSTITUTE(AK74,CHAR(160),""))),0),TRIM(SUBSTITUTE($AS74,CHAR(160),""))="Devis 2",IFERROR(VALUE(TRIM(SUBSTITUTE(AN74,CHAR(160),""))),0),TRIM(SUBSTITUTE($AS74,CHAR(160),""))="Devis 3",IFERROR(VALUE(TRIM(SUBSTITUTE(AQ74,CHAR(160),""))),0)),0))*(IFERROR(VALUE(TRIM(SUBSTITUTE($AA74,CHAR(160),""))),0)),2)))</f>
        <v/>
      </c>
      <c r="AY74" s="211" t="str">
        <f t="shared" ref="AY74:AY108" si="63">IF(OR(AW74="", AX74=""), "", IFERROR(VALUE(TRIM(SUBSTITUTE(AW74,CHAR(160),""))),0) + IFERROR(VALUE(TRIM(SUBSTITUTE(AX74,CHAR(160),""))),0))</f>
        <v/>
      </c>
      <c r="AZ74" s="91"/>
      <c r="BA74" s="92" t="str" cm="1">
        <f t="array" ref="BA74">IF(OR(AY74="",AV74="",AW74="",AU74=""),"",
    _xlfn.IFS(
        (IFERROR(VALUE(TRIM(SUBSTITUTE(AY74,CHAR(160),""))),0)) &gt; (IFERROR(VALUE(TRIM(SUBSTITUTE(AV74,CHAR(160),""))),0)),
        "KO : Le montant retenu TTC est supérieur au montant raisonnable TTC. Merci de revoir la ligne de dépense ou plafonner son montant.",
        (IFERROR(VALUE(TRIM(SUBSTITUTE(AW74,CHAR(160),""))),0)) &gt; (IFERROR(VALUE(TRIM(SUBSTITUTE(AU74,CHAR(160),""))),0)),
        "Attention : Le montant retenu HT est supérieur au montant HT raisonnable. Merci de revoir la ligne de dépense, plafonner son montant, ou justifier la reventillation HT / TVA.",
        (IFERROR(VALUE(TRIM(SUBSTITUTE(AY74,CHAR(160),""))),0))=0,
        "",
        (IFERROR(VALUE(TRIM(SUBSTITUTE(AV74,CHAR(160),""))),0))=(IFERROR(VALUE(TRIM(SUBSTITUTE(AY74,CHAR(160),""))),0)),
        "OK",
        (IFERROR(VALUE(TRIM(SUBSTITUTE(AV74,CHAR(160),""))),0))&gt;(IFERROR(VALUE(TRIM(SUBSTITUTE(AY74,CHAR(160),""))),0)),
        " OK : Montant instruit inférieur au montant raisonnable.",
        TRUE,
        ""
    )
)</f>
        <v/>
      </c>
      <c r="BB74" s="92" t="str" cm="1">
        <f t="array" ref="BB74">IF(OR(AY74="",X74="",AW74="",V74="",AX74="",W74=""),"",_xlfn.IFS((IFERROR(VALUE(TRIM(SUBSTITUTE(AY74,CHAR(160),""))),0))&gt;(IFERROR(VALUE(TRIM(SUBSTITUTE(X74,CHAR(160),""))),0)),"KO : Le montant retenu TTC est supérieur au montant présenté TTC. Merci de revoir la ligne de dépense ou plafonner son montant.",(IFERROR(VALUE(TRIM(SUBSTITUTE(AW74,CHAR(160),""))),0))&gt;(IFERROR(VALUE(TRIM(SUBSTITUTE(V74,CHAR(160),""))),0)),"Attention : Le montant retenu HT est supérieur au montant HT présenté. Merci de revoir la ligne de dépense, plafonner son montant, ou justifier la reventillation HT / TVA.",(IFERROR(VALUE(TRIM(SUBSTITUTE(AX74,CHAR(160),""))),0))&gt;(IFERROR(VALUE(TRIM(SUBSTITUTE(W74,CHAR(160),""))),0)),"Attention : Le montant TVA retenu est supérieur au montant TVA présenté. Merci de revoir la ligne de dépense, plafonner son montant, ou justifier la reventillation HT / TVA.",(IFERROR(VALUE(TRIM(SUBSTITUTE(X74,CHAR(160),""))),0))=0,"",(IFERROR(VALUE(TRIM(SUBSTITUTE(AY74,CHAR(160),""))),0))=(IFERROR(VALUE(TRIM(SUBSTITUTE(X74,CHAR(160),""))),0)),"OK",AND((IFERROR(VALUE(TRIM(SUBSTITUTE(AY74,CHAR(160),""))),0))&lt;(IFERROR(VALUE(TRIM(SUBSTITUTE(X74,CHAR(160),""))),0)),((IFERROR(VALUE(TRIM(SUBSTITUTE(X74,CHAR(160),""))),0))-(IFERROR(VALUE(TRIM(SUBSTITUTE(AY74,CHAR(160),""))),0)))&lt;0.01),"OK",(IFERROR(VALUE(TRIM(SUBSTITUTE(AY74,CHAR(160),""))),0))&lt;(IFERROR(VALUE(TRIM(SUBSTITUTE(X74,CHAR(160),""))),0)),"Montant instruit inférieur au montant présenté.",TRUE,""))</f>
        <v/>
      </c>
      <c r="BC74" s="212" t="str">
        <f t="shared" si="50"/>
        <v/>
      </c>
      <c r="BD74" s="212" t="str">
        <f t="shared" si="51"/>
        <v/>
      </c>
      <c r="BE74" s="93" t="str">
        <f t="shared" si="52"/>
        <v/>
      </c>
    </row>
    <row r="75" spans="1:57" s="68" customFormat="1" ht="20.149999999999999" customHeight="1">
      <c r="A75" s="195">
        <v>67</v>
      </c>
      <c r="B75" s="2"/>
      <c r="C75" s="37"/>
      <c r="D75" s="2"/>
      <c r="E75" s="2"/>
      <c r="F75" s="89" t="str">
        <f>IF(B75&lt;&gt;"",IF('0-Présentation poste-typeaction'!$B$12&lt;&gt;"",'0-Présentation poste-typeaction'!$B$12,""),"")</f>
        <v/>
      </c>
      <c r="G75" s="2"/>
      <c r="H75" s="2"/>
      <c r="I75" s="12"/>
      <c r="J75" s="2"/>
      <c r="K75" s="36"/>
      <c r="L75" s="4"/>
      <c r="M75" s="3"/>
      <c r="N75" s="196" t="str">
        <f t="shared" si="54"/>
        <v/>
      </c>
      <c r="O75" s="5"/>
      <c r="P75" s="3"/>
      <c r="Q75" s="196" t="str">
        <f t="shared" si="55"/>
        <v/>
      </c>
      <c r="R75" s="6"/>
      <c r="S75" s="3"/>
      <c r="T75" s="197" t="str">
        <f t="shared" si="56"/>
        <v/>
      </c>
      <c r="U75" s="7"/>
      <c r="V75" s="213" t="str" cm="1">
        <f t="array" ref="V75">IF((_xlfn.IFS(TRIM(SUBSTITUTE(U75,CHAR(160),""))="Devis 1",IFERROR(VALUE(TRIM(SUBSTITUTE(L75,CHAR(160),""))),0),TRIM(SUBSTITUTE(U75,CHAR(160),""))="Devis 2",IFERROR(VALUE(TRIM(SUBSTITUTE(O75,CHAR(160),""))),0),TRIM(SUBSTITUTE(U75,CHAR(160),""))="Devis 3",IFERROR(VALUE(TRIM(SUBSTITUTE(R75,CHAR(160),""))),0),TRUE,0)*IFERROR(VALUE(TRIM(SUBSTITUTE(C75,CHAR(160),""))),0))=0,"",_xlfn.IFS(TRIM(SUBSTITUTE(U75,CHAR(160),""))="Devis 1",IFERROR(VALUE(TRIM(SUBSTITUTE(L75,CHAR(160),""))),0),TRIM(SUBSTITUTE(U75,CHAR(160),""))="Devis 2",IFERROR(VALUE(TRIM(SUBSTITUTE(O75,CHAR(160),""))),0),TRIM(SUBSTITUTE(U75,CHAR(160),""))="Devis 3",IFERROR(VALUE(TRIM(SUBSTITUTE(R75,CHAR(160),""))),0),TRUE,0)*IFERROR(VALUE(TRIM(SUBSTITUTE(C75,CHAR(160),""))),0))</f>
        <v/>
      </c>
      <c r="W75" s="214" t="str" cm="1">
        <f t="array" ref="W75">IF(ROUND((_xlfn.IFS(TRIM(SUBSTITUTE(U75,CHAR(160),""))="Devis 1",IFERROR(VALUE(TRIM(SUBSTITUTE(M75,CHAR(160),""))),0),TRIM(SUBSTITUTE(U75,CHAR(160),""))="Devis 2",IFERROR(VALUE(TRIM(SUBSTITUTE(P75,CHAR(160),""))),0),TRIM(SUBSTITUTE(U75,CHAR(160),""))="Devis 3",IFERROR(VALUE(TRIM(SUBSTITUTE(S75,CHAR(160),""))),0),TRUE,0)*IFERROR(VALUE(TRIM(SUBSTITUTE(C75,CHAR(160),""))),0)),2)=0,IF(V75&lt;&gt;"",0,""),ROUND((_xlfn.IFS(TRIM(SUBSTITUTE(U75,CHAR(160),""))="Devis 1",IFERROR(VALUE(TRIM(SUBSTITUTE(M75,CHAR(160),""))),0),TRIM(SUBSTITUTE(U75,CHAR(160),""))="Devis 2",IFERROR(VALUE(TRIM(SUBSTITUTE(P75,CHAR(160),""))),0),TRIM(SUBSTITUTE(U75,CHAR(160),""))="Devis 3",IFERROR(VALUE(TRIM(SUBSTITUTE(S75,CHAR(160),""))),0),TRUE,0)*IFERROR(VALUE(TRIM(SUBSTITUTE(C75,CHAR(160),""))),0)),2))</f>
        <v/>
      </c>
      <c r="X75" s="200" t="str">
        <f t="shared" si="57"/>
        <v/>
      </c>
      <c r="Y75" s="34"/>
      <c r="Z75" s="88" t="str">
        <f t="shared" si="46"/>
        <v/>
      </c>
      <c r="AA75" s="201" t="str">
        <f t="shared" si="46"/>
        <v/>
      </c>
      <c r="AB75" s="89" t="str">
        <f t="shared" si="46"/>
        <v/>
      </c>
      <c r="AC75" s="89" t="str">
        <f t="shared" si="46"/>
        <v/>
      </c>
      <c r="AD75" s="89" t="str">
        <f t="shared" si="46"/>
        <v/>
      </c>
      <c r="AE75" s="89" t="str">
        <f t="shared" si="46"/>
        <v/>
      </c>
      <c r="AF75" s="89" t="str">
        <f t="shared" si="53"/>
        <v/>
      </c>
      <c r="AG75" s="202" t="str">
        <f t="shared" si="53"/>
        <v/>
      </c>
      <c r="AH75" s="89" t="str">
        <f t="shared" si="53"/>
        <v/>
      </c>
      <c r="AI75" s="203" t="str">
        <f t="shared" si="53"/>
        <v/>
      </c>
      <c r="AJ75" s="204" t="str">
        <f t="shared" si="53"/>
        <v/>
      </c>
      <c r="AK75" s="90" t="str">
        <f t="shared" si="53"/>
        <v/>
      </c>
      <c r="AL75" s="196" t="str">
        <f t="shared" si="58"/>
        <v/>
      </c>
      <c r="AM75" s="205" t="str">
        <f t="shared" si="47"/>
        <v/>
      </c>
      <c r="AN75" s="90" t="str">
        <f t="shared" si="47"/>
        <v/>
      </c>
      <c r="AO75" s="196" t="str">
        <f t="shared" si="59"/>
        <v/>
      </c>
      <c r="AP75" s="206" t="str">
        <f t="shared" si="48"/>
        <v/>
      </c>
      <c r="AQ75" s="90" t="str">
        <f t="shared" si="48"/>
        <v/>
      </c>
      <c r="AR75" s="207" t="str">
        <f t="shared" si="60"/>
        <v/>
      </c>
      <c r="AS75" s="208" t="str">
        <f t="shared" si="49"/>
        <v/>
      </c>
      <c r="AT75" s="91"/>
      <c r="AU75" s="93" t="str">
        <f t="shared" si="61"/>
        <v/>
      </c>
      <c r="AV75" s="209" t="str">
        <f t="shared" si="62"/>
        <v/>
      </c>
      <c r="AW75" s="211" t="str" cm="1">
        <f t="array" ref="AW75">IF($AA75="","",IF((IFERROR(_xlfn.IFS($AS75="Devis 1",(IFERROR(VALUE(TRIM(SUBSTITUTE(AJ75,CHAR(160),""))),0)),$AS75="Devis 2",(IFERROR(VALUE(TRIM(SUBSTITUTE(AM75,CHAR(160),""))),0)),$AS75="Devis 3",(IFERROR(VALUE(TRIM(SUBSTITUTE(AP75,CHAR(160),""))),0))),0))*(IFERROR(VALUE(TRIM(SUBSTITUTE($AA75,CHAR(160),""))),0))=0,"",(IFERROR(_xlfn.IFS($AS75="Devis 1",(IFERROR(VALUE(TRIM(SUBSTITUTE(AJ75,CHAR(160),""))),0)),$AS75="Devis 2",(IFERROR(VALUE(TRIM(SUBSTITUTE(AM75,CHAR(160),""))),0)),$AS75="Devis 3",(IFERROR(VALUE(TRIM(SUBSTITUTE(AP75,CHAR(160),""))),0))),0))*(IFERROR(VALUE(TRIM(SUBSTITUTE($AA75,CHAR(160),""))),0))))</f>
        <v/>
      </c>
      <c r="AX75" s="211" t="str" cm="1">
        <f t="array" ref="AX75">IF($AA75="","",IF(ROUND((IFERROR(_xlfn.IFS(TRIM(SUBSTITUTE($AS75,CHAR(160),""))="Devis 1",IFERROR(VALUE(TRIM(SUBSTITUTE(AK75,CHAR(160),""))),0),TRIM(SUBSTITUTE($AS75,CHAR(160),""))="Devis 2",IFERROR(VALUE(TRIM(SUBSTITUTE(AN75,CHAR(160),""))),0),TRIM(SUBSTITUTE($AS75,CHAR(160),""))="Devis 3",IFERROR(VALUE(TRIM(SUBSTITUTE(AQ75,CHAR(160),""))),0)),0))*(IFERROR(VALUE(TRIM(SUBSTITUTE($AA75,CHAR(160),""))),0)),2)=0,IF(AW75&lt;&gt;"",0,""),ROUND((IFERROR(_xlfn.IFS(TRIM(SUBSTITUTE($AS75,CHAR(160),""))="Devis 1",IFERROR(VALUE(TRIM(SUBSTITUTE(AK75,CHAR(160),""))),0),TRIM(SUBSTITUTE($AS75,CHAR(160),""))="Devis 2",IFERROR(VALUE(TRIM(SUBSTITUTE(AN75,CHAR(160),""))),0),TRIM(SUBSTITUTE($AS75,CHAR(160),""))="Devis 3",IFERROR(VALUE(TRIM(SUBSTITUTE(AQ75,CHAR(160),""))),0)),0))*(IFERROR(VALUE(TRIM(SUBSTITUTE($AA75,CHAR(160),""))),0)),2)))</f>
        <v/>
      </c>
      <c r="AY75" s="211" t="str">
        <f t="shared" si="63"/>
        <v/>
      </c>
      <c r="AZ75" s="91"/>
      <c r="BA75" s="92" t="str" cm="1">
        <f t="array" ref="BA75">IF(OR(AY75="",AV75="",AW75="",AU75=""),"",
    _xlfn.IFS(
        (IFERROR(VALUE(TRIM(SUBSTITUTE(AY75,CHAR(160),""))),0)) &gt; (IFERROR(VALUE(TRIM(SUBSTITUTE(AV75,CHAR(160),""))),0)),
        "KO : Le montant retenu TTC est supérieur au montant raisonnable TTC. Merci de revoir la ligne de dépense ou plafonner son montant.",
        (IFERROR(VALUE(TRIM(SUBSTITUTE(AW75,CHAR(160),""))),0)) &gt; (IFERROR(VALUE(TRIM(SUBSTITUTE(AU75,CHAR(160),""))),0)),
        "Attention : Le montant retenu HT est supérieur au montant HT raisonnable. Merci de revoir la ligne de dépense, plafonner son montant, ou justifier la reventillation HT / TVA.",
        (IFERROR(VALUE(TRIM(SUBSTITUTE(AY75,CHAR(160),""))),0))=0,
        "",
        (IFERROR(VALUE(TRIM(SUBSTITUTE(AV75,CHAR(160),""))),0))=(IFERROR(VALUE(TRIM(SUBSTITUTE(AY75,CHAR(160),""))),0)),
        "OK",
        (IFERROR(VALUE(TRIM(SUBSTITUTE(AV75,CHAR(160),""))),0))&gt;(IFERROR(VALUE(TRIM(SUBSTITUTE(AY75,CHAR(160),""))),0)),
        " OK : Montant instruit inférieur au montant raisonnable.",
        TRUE,
        ""
    )
)</f>
        <v/>
      </c>
      <c r="BB75" s="92" t="str" cm="1">
        <f t="array" ref="BB75">IF(OR(AY75="",X75="",AW75="",V75="",AX75="",W75=""),"",_xlfn.IFS((IFERROR(VALUE(TRIM(SUBSTITUTE(AY75,CHAR(160),""))),0))&gt;(IFERROR(VALUE(TRIM(SUBSTITUTE(X75,CHAR(160),""))),0)),"KO : Le montant retenu TTC est supérieur au montant présenté TTC. Merci de revoir la ligne de dépense ou plafonner son montant.",(IFERROR(VALUE(TRIM(SUBSTITUTE(AW75,CHAR(160),""))),0))&gt;(IFERROR(VALUE(TRIM(SUBSTITUTE(V75,CHAR(160),""))),0)),"Attention : Le montant retenu HT est supérieur au montant HT présenté. Merci de revoir la ligne de dépense, plafonner son montant, ou justifier la reventillation HT / TVA.",(IFERROR(VALUE(TRIM(SUBSTITUTE(AX75,CHAR(160),""))),0))&gt;(IFERROR(VALUE(TRIM(SUBSTITUTE(W75,CHAR(160),""))),0)),"Attention : Le montant TVA retenu est supérieur au montant TVA présenté. Merci de revoir la ligne de dépense, plafonner son montant, ou justifier la reventillation HT / TVA.",(IFERROR(VALUE(TRIM(SUBSTITUTE(X75,CHAR(160),""))),0))=0,"",(IFERROR(VALUE(TRIM(SUBSTITUTE(AY75,CHAR(160),""))),0))=(IFERROR(VALUE(TRIM(SUBSTITUTE(X75,CHAR(160),""))),0)),"OK",AND((IFERROR(VALUE(TRIM(SUBSTITUTE(AY75,CHAR(160),""))),0))&lt;(IFERROR(VALUE(TRIM(SUBSTITUTE(X75,CHAR(160),""))),0)),((IFERROR(VALUE(TRIM(SUBSTITUTE(X75,CHAR(160),""))),0))-(IFERROR(VALUE(TRIM(SUBSTITUTE(AY75,CHAR(160),""))),0)))&lt;0.01),"OK",(IFERROR(VALUE(TRIM(SUBSTITUTE(AY75,CHAR(160),""))),0))&lt;(IFERROR(VALUE(TRIM(SUBSTITUTE(X75,CHAR(160),""))),0)),"Montant instruit inférieur au montant présenté.",TRUE,""))</f>
        <v/>
      </c>
      <c r="BC75" s="212" t="str">
        <f t="shared" si="50"/>
        <v/>
      </c>
      <c r="BD75" s="212" t="str">
        <f t="shared" si="51"/>
        <v/>
      </c>
      <c r="BE75" s="93" t="str">
        <f t="shared" si="52"/>
        <v/>
      </c>
    </row>
    <row r="76" spans="1:57" s="68" customFormat="1" ht="20.149999999999999" customHeight="1">
      <c r="A76" s="195">
        <v>68</v>
      </c>
      <c r="B76" s="2"/>
      <c r="C76" s="37"/>
      <c r="D76" s="2"/>
      <c r="E76" s="2"/>
      <c r="F76" s="89" t="str">
        <f>IF(B76&lt;&gt;"",IF('0-Présentation poste-typeaction'!$B$12&lt;&gt;"",'0-Présentation poste-typeaction'!$B$12,""),"")</f>
        <v/>
      </c>
      <c r="G76" s="2"/>
      <c r="H76" s="2"/>
      <c r="I76" s="12"/>
      <c r="J76" s="2"/>
      <c r="K76" s="36"/>
      <c r="L76" s="4"/>
      <c r="M76" s="3"/>
      <c r="N76" s="196" t="str">
        <f t="shared" si="54"/>
        <v/>
      </c>
      <c r="O76" s="5"/>
      <c r="P76" s="3"/>
      <c r="Q76" s="196" t="str">
        <f t="shared" si="55"/>
        <v/>
      </c>
      <c r="R76" s="6"/>
      <c r="S76" s="3"/>
      <c r="T76" s="197" t="str">
        <f t="shared" si="56"/>
        <v/>
      </c>
      <c r="U76" s="7"/>
      <c r="V76" s="213" t="str" cm="1">
        <f t="array" ref="V76">IF((_xlfn.IFS(TRIM(SUBSTITUTE(U76,CHAR(160),""))="Devis 1",IFERROR(VALUE(TRIM(SUBSTITUTE(L76,CHAR(160),""))),0),TRIM(SUBSTITUTE(U76,CHAR(160),""))="Devis 2",IFERROR(VALUE(TRIM(SUBSTITUTE(O76,CHAR(160),""))),0),TRIM(SUBSTITUTE(U76,CHAR(160),""))="Devis 3",IFERROR(VALUE(TRIM(SUBSTITUTE(R76,CHAR(160),""))),0),TRUE,0)*IFERROR(VALUE(TRIM(SUBSTITUTE(C76,CHAR(160),""))),0))=0,"",_xlfn.IFS(TRIM(SUBSTITUTE(U76,CHAR(160),""))="Devis 1",IFERROR(VALUE(TRIM(SUBSTITUTE(L76,CHAR(160),""))),0),TRIM(SUBSTITUTE(U76,CHAR(160),""))="Devis 2",IFERROR(VALUE(TRIM(SUBSTITUTE(O76,CHAR(160),""))),0),TRIM(SUBSTITUTE(U76,CHAR(160),""))="Devis 3",IFERROR(VALUE(TRIM(SUBSTITUTE(R76,CHAR(160),""))),0),TRUE,0)*IFERROR(VALUE(TRIM(SUBSTITUTE(C76,CHAR(160),""))),0))</f>
        <v/>
      </c>
      <c r="W76" s="214" t="str" cm="1">
        <f t="array" ref="W76">IF(ROUND((_xlfn.IFS(TRIM(SUBSTITUTE(U76,CHAR(160),""))="Devis 1",IFERROR(VALUE(TRIM(SUBSTITUTE(M76,CHAR(160),""))),0),TRIM(SUBSTITUTE(U76,CHAR(160),""))="Devis 2",IFERROR(VALUE(TRIM(SUBSTITUTE(P76,CHAR(160),""))),0),TRIM(SUBSTITUTE(U76,CHAR(160),""))="Devis 3",IFERROR(VALUE(TRIM(SUBSTITUTE(S76,CHAR(160),""))),0),TRUE,0)*IFERROR(VALUE(TRIM(SUBSTITUTE(C76,CHAR(160),""))),0)),2)=0,IF(V76&lt;&gt;"",0,""),ROUND((_xlfn.IFS(TRIM(SUBSTITUTE(U76,CHAR(160),""))="Devis 1",IFERROR(VALUE(TRIM(SUBSTITUTE(M76,CHAR(160),""))),0),TRIM(SUBSTITUTE(U76,CHAR(160),""))="Devis 2",IFERROR(VALUE(TRIM(SUBSTITUTE(P76,CHAR(160),""))),0),TRIM(SUBSTITUTE(U76,CHAR(160),""))="Devis 3",IFERROR(VALUE(TRIM(SUBSTITUTE(S76,CHAR(160),""))),0),TRUE,0)*IFERROR(VALUE(TRIM(SUBSTITUTE(C76,CHAR(160),""))),0)),2))</f>
        <v/>
      </c>
      <c r="X76" s="200" t="str">
        <f t="shared" si="57"/>
        <v/>
      </c>
      <c r="Y76" s="34"/>
      <c r="Z76" s="88" t="str">
        <f t="shared" si="46"/>
        <v/>
      </c>
      <c r="AA76" s="201" t="str">
        <f t="shared" si="46"/>
        <v/>
      </c>
      <c r="AB76" s="89" t="str">
        <f t="shared" si="46"/>
        <v/>
      </c>
      <c r="AC76" s="89" t="str">
        <f t="shared" si="46"/>
        <v/>
      </c>
      <c r="AD76" s="89" t="str">
        <f t="shared" si="46"/>
        <v/>
      </c>
      <c r="AE76" s="89" t="str">
        <f t="shared" si="46"/>
        <v/>
      </c>
      <c r="AF76" s="89" t="str">
        <f t="shared" si="53"/>
        <v/>
      </c>
      <c r="AG76" s="202" t="str">
        <f t="shared" si="53"/>
        <v/>
      </c>
      <c r="AH76" s="89" t="str">
        <f t="shared" si="53"/>
        <v/>
      </c>
      <c r="AI76" s="203" t="str">
        <f t="shared" si="53"/>
        <v/>
      </c>
      <c r="AJ76" s="204" t="str">
        <f t="shared" si="53"/>
        <v/>
      </c>
      <c r="AK76" s="90" t="str">
        <f t="shared" si="53"/>
        <v/>
      </c>
      <c r="AL76" s="196" t="str">
        <f t="shared" si="58"/>
        <v/>
      </c>
      <c r="AM76" s="205" t="str">
        <f t="shared" si="47"/>
        <v/>
      </c>
      <c r="AN76" s="90" t="str">
        <f t="shared" si="47"/>
        <v/>
      </c>
      <c r="AO76" s="196" t="str">
        <f t="shared" si="59"/>
        <v/>
      </c>
      <c r="AP76" s="206" t="str">
        <f t="shared" si="48"/>
        <v/>
      </c>
      <c r="AQ76" s="90" t="str">
        <f t="shared" si="48"/>
        <v/>
      </c>
      <c r="AR76" s="207" t="str">
        <f t="shared" si="60"/>
        <v/>
      </c>
      <c r="AS76" s="208" t="str">
        <f t="shared" si="49"/>
        <v/>
      </c>
      <c r="AT76" s="91"/>
      <c r="AU76" s="93" t="str">
        <f t="shared" si="61"/>
        <v/>
      </c>
      <c r="AV76" s="209" t="str">
        <f t="shared" si="62"/>
        <v/>
      </c>
      <c r="AW76" s="211" t="str" cm="1">
        <f t="array" ref="AW76">IF($AA76="","",IF((IFERROR(_xlfn.IFS($AS76="Devis 1",(IFERROR(VALUE(TRIM(SUBSTITUTE(AJ76,CHAR(160),""))),0)),$AS76="Devis 2",(IFERROR(VALUE(TRIM(SUBSTITUTE(AM76,CHAR(160),""))),0)),$AS76="Devis 3",(IFERROR(VALUE(TRIM(SUBSTITUTE(AP76,CHAR(160),""))),0))),0))*(IFERROR(VALUE(TRIM(SUBSTITUTE($AA76,CHAR(160),""))),0))=0,"",(IFERROR(_xlfn.IFS($AS76="Devis 1",(IFERROR(VALUE(TRIM(SUBSTITUTE(AJ76,CHAR(160),""))),0)),$AS76="Devis 2",(IFERROR(VALUE(TRIM(SUBSTITUTE(AM76,CHAR(160),""))),0)),$AS76="Devis 3",(IFERROR(VALUE(TRIM(SUBSTITUTE(AP76,CHAR(160),""))),0))),0))*(IFERROR(VALUE(TRIM(SUBSTITUTE($AA76,CHAR(160),""))),0))))</f>
        <v/>
      </c>
      <c r="AX76" s="211" t="str" cm="1">
        <f t="array" ref="AX76">IF($AA76="","",IF(ROUND((IFERROR(_xlfn.IFS(TRIM(SUBSTITUTE($AS76,CHAR(160),""))="Devis 1",IFERROR(VALUE(TRIM(SUBSTITUTE(AK76,CHAR(160),""))),0),TRIM(SUBSTITUTE($AS76,CHAR(160),""))="Devis 2",IFERROR(VALUE(TRIM(SUBSTITUTE(AN76,CHAR(160),""))),0),TRIM(SUBSTITUTE($AS76,CHAR(160),""))="Devis 3",IFERROR(VALUE(TRIM(SUBSTITUTE(AQ76,CHAR(160),""))),0)),0))*(IFERROR(VALUE(TRIM(SUBSTITUTE($AA76,CHAR(160),""))),0)),2)=0,IF(AW76&lt;&gt;"",0,""),ROUND((IFERROR(_xlfn.IFS(TRIM(SUBSTITUTE($AS76,CHAR(160),""))="Devis 1",IFERROR(VALUE(TRIM(SUBSTITUTE(AK76,CHAR(160),""))),0),TRIM(SUBSTITUTE($AS76,CHAR(160),""))="Devis 2",IFERROR(VALUE(TRIM(SUBSTITUTE(AN76,CHAR(160),""))),0),TRIM(SUBSTITUTE($AS76,CHAR(160),""))="Devis 3",IFERROR(VALUE(TRIM(SUBSTITUTE(AQ76,CHAR(160),""))),0)),0))*(IFERROR(VALUE(TRIM(SUBSTITUTE($AA76,CHAR(160),""))),0)),2)))</f>
        <v/>
      </c>
      <c r="AY76" s="211" t="str">
        <f t="shared" si="63"/>
        <v/>
      </c>
      <c r="AZ76" s="91"/>
      <c r="BA76" s="92" t="str" cm="1">
        <f t="array" ref="BA76">IF(OR(AY76="",AV76="",AW76="",AU76=""),"",
    _xlfn.IFS(
        (IFERROR(VALUE(TRIM(SUBSTITUTE(AY76,CHAR(160),""))),0)) &gt; (IFERROR(VALUE(TRIM(SUBSTITUTE(AV76,CHAR(160),""))),0)),
        "KO : Le montant retenu TTC est supérieur au montant raisonnable TTC. Merci de revoir la ligne de dépense ou plafonner son montant.",
        (IFERROR(VALUE(TRIM(SUBSTITUTE(AW76,CHAR(160),""))),0)) &gt; (IFERROR(VALUE(TRIM(SUBSTITUTE(AU76,CHAR(160),""))),0)),
        "Attention : Le montant retenu HT est supérieur au montant HT raisonnable. Merci de revoir la ligne de dépense, plafonner son montant, ou justifier la reventillation HT / TVA.",
        (IFERROR(VALUE(TRIM(SUBSTITUTE(AY76,CHAR(160),""))),0))=0,
        "",
        (IFERROR(VALUE(TRIM(SUBSTITUTE(AV76,CHAR(160),""))),0))=(IFERROR(VALUE(TRIM(SUBSTITUTE(AY76,CHAR(160),""))),0)),
        "OK",
        (IFERROR(VALUE(TRIM(SUBSTITUTE(AV76,CHAR(160),""))),0))&gt;(IFERROR(VALUE(TRIM(SUBSTITUTE(AY76,CHAR(160),""))),0)),
        " OK : Montant instruit inférieur au montant raisonnable.",
        TRUE,
        ""
    )
)</f>
        <v/>
      </c>
      <c r="BB76" s="92" t="str" cm="1">
        <f t="array" ref="BB76">IF(OR(AY76="",X76="",AW76="",V76="",AX76="",W76=""),"",_xlfn.IFS((IFERROR(VALUE(TRIM(SUBSTITUTE(AY76,CHAR(160),""))),0))&gt;(IFERROR(VALUE(TRIM(SUBSTITUTE(X76,CHAR(160),""))),0)),"KO : Le montant retenu TTC est supérieur au montant présenté TTC. Merci de revoir la ligne de dépense ou plafonner son montant.",(IFERROR(VALUE(TRIM(SUBSTITUTE(AW76,CHAR(160),""))),0))&gt;(IFERROR(VALUE(TRIM(SUBSTITUTE(V76,CHAR(160),""))),0)),"Attention : Le montant retenu HT est supérieur au montant HT présenté. Merci de revoir la ligne de dépense, plafonner son montant, ou justifier la reventillation HT / TVA.",(IFERROR(VALUE(TRIM(SUBSTITUTE(AX76,CHAR(160),""))),0))&gt;(IFERROR(VALUE(TRIM(SUBSTITUTE(W76,CHAR(160),""))),0)),"Attention : Le montant TVA retenu est supérieur au montant TVA présenté. Merci de revoir la ligne de dépense, plafonner son montant, ou justifier la reventillation HT / TVA.",(IFERROR(VALUE(TRIM(SUBSTITUTE(X76,CHAR(160),""))),0))=0,"",(IFERROR(VALUE(TRIM(SUBSTITUTE(AY76,CHAR(160),""))),0))=(IFERROR(VALUE(TRIM(SUBSTITUTE(X76,CHAR(160),""))),0)),"OK",AND((IFERROR(VALUE(TRIM(SUBSTITUTE(AY76,CHAR(160),""))),0))&lt;(IFERROR(VALUE(TRIM(SUBSTITUTE(X76,CHAR(160),""))),0)),((IFERROR(VALUE(TRIM(SUBSTITUTE(X76,CHAR(160),""))),0))-(IFERROR(VALUE(TRIM(SUBSTITUTE(AY76,CHAR(160),""))),0)))&lt;0.01),"OK",(IFERROR(VALUE(TRIM(SUBSTITUTE(AY76,CHAR(160),""))),0))&lt;(IFERROR(VALUE(TRIM(SUBSTITUTE(X76,CHAR(160),""))),0)),"Montant instruit inférieur au montant présenté.",TRUE,""))</f>
        <v/>
      </c>
      <c r="BC76" s="212" t="str">
        <f t="shared" si="50"/>
        <v/>
      </c>
      <c r="BD76" s="212" t="str">
        <f t="shared" si="51"/>
        <v/>
      </c>
      <c r="BE76" s="93" t="str">
        <f t="shared" si="52"/>
        <v/>
      </c>
    </row>
    <row r="77" spans="1:57" s="68" customFormat="1" ht="20.149999999999999" customHeight="1">
      <c r="A77" s="195">
        <v>69</v>
      </c>
      <c r="B77" s="2"/>
      <c r="C77" s="37"/>
      <c r="D77" s="2"/>
      <c r="E77" s="2"/>
      <c r="F77" s="89" t="str">
        <f>IF(B77&lt;&gt;"",IF('0-Présentation poste-typeaction'!$B$12&lt;&gt;"",'0-Présentation poste-typeaction'!$B$12,""),"")</f>
        <v/>
      </c>
      <c r="G77" s="2"/>
      <c r="H77" s="2"/>
      <c r="I77" s="12"/>
      <c r="J77" s="2"/>
      <c r="K77" s="36"/>
      <c r="L77" s="4"/>
      <c r="M77" s="3"/>
      <c r="N77" s="196" t="str">
        <f t="shared" si="54"/>
        <v/>
      </c>
      <c r="O77" s="5"/>
      <c r="P77" s="3"/>
      <c r="Q77" s="196" t="str">
        <f t="shared" si="55"/>
        <v/>
      </c>
      <c r="R77" s="6"/>
      <c r="S77" s="3"/>
      <c r="T77" s="197" t="str">
        <f t="shared" si="56"/>
        <v/>
      </c>
      <c r="U77" s="7"/>
      <c r="V77" s="213" t="str" cm="1">
        <f t="array" ref="V77">IF((_xlfn.IFS(TRIM(SUBSTITUTE(U77,CHAR(160),""))="Devis 1",IFERROR(VALUE(TRIM(SUBSTITUTE(L77,CHAR(160),""))),0),TRIM(SUBSTITUTE(U77,CHAR(160),""))="Devis 2",IFERROR(VALUE(TRIM(SUBSTITUTE(O77,CHAR(160),""))),0),TRIM(SUBSTITUTE(U77,CHAR(160),""))="Devis 3",IFERROR(VALUE(TRIM(SUBSTITUTE(R77,CHAR(160),""))),0),TRUE,0)*IFERROR(VALUE(TRIM(SUBSTITUTE(C77,CHAR(160),""))),0))=0,"",_xlfn.IFS(TRIM(SUBSTITUTE(U77,CHAR(160),""))="Devis 1",IFERROR(VALUE(TRIM(SUBSTITUTE(L77,CHAR(160),""))),0),TRIM(SUBSTITUTE(U77,CHAR(160),""))="Devis 2",IFERROR(VALUE(TRIM(SUBSTITUTE(O77,CHAR(160),""))),0),TRIM(SUBSTITUTE(U77,CHAR(160),""))="Devis 3",IFERROR(VALUE(TRIM(SUBSTITUTE(R77,CHAR(160),""))),0),TRUE,0)*IFERROR(VALUE(TRIM(SUBSTITUTE(C77,CHAR(160),""))),0))</f>
        <v/>
      </c>
      <c r="W77" s="214" t="str" cm="1">
        <f t="array" ref="W77">IF(ROUND((_xlfn.IFS(TRIM(SUBSTITUTE(U77,CHAR(160),""))="Devis 1",IFERROR(VALUE(TRIM(SUBSTITUTE(M77,CHAR(160),""))),0),TRIM(SUBSTITUTE(U77,CHAR(160),""))="Devis 2",IFERROR(VALUE(TRIM(SUBSTITUTE(P77,CHAR(160),""))),0),TRIM(SUBSTITUTE(U77,CHAR(160),""))="Devis 3",IFERROR(VALUE(TRIM(SUBSTITUTE(S77,CHAR(160),""))),0),TRUE,0)*IFERROR(VALUE(TRIM(SUBSTITUTE(C77,CHAR(160),""))),0)),2)=0,IF(V77&lt;&gt;"",0,""),ROUND((_xlfn.IFS(TRIM(SUBSTITUTE(U77,CHAR(160),""))="Devis 1",IFERROR(VALUE(TRIM(SUBSTITUTE(M77,CHAR(160),""))),0),TRIM(SUBSTITUTE(U77,CHAR(160),""))="Devis 2",IFERROR(VALUE(TRIM(SUBSTITUTE(P77,CHAR(160),""))),0),TRIM(SUBSTITUTE(U77,CHAR(160),""))="Devis 3",IFERROR(VALUE(TRIM(SUBSTITUTE(S77,CHAR(160),""))),0),TRUE,0)*IFERROR(VALUE(TRIM(SUBSTITUTE(C77,CHAR(160),""))),0)),2))</f>
        <v/>
      </c>
      <c r="X77" s="200" t="str">
        <f t="shared" si="57"/>
        <v/>
      </c>
      <c r="Y77" s="34"/>
      <c r="Z77" s="88" t="str">
        <f t="shared" si="46"/>
        <v/>
      </c>
      <c r="AA77" s="201" t="str">
        <f t="shared" si="46"/>
        <v/>
      </c>
      <c r="AB77" s="89" t="str">
        <f t="shared" si="46"/>
        <v/>
      </c>
      <c r="AC77" s="89" t="str">
        <f t="shared" si="46"/>
        <v/>
      </c>
      <c r="AD77" s="89" t="str">
        <f t="shared" si="46"/>
        <v/>
      </c>
      <c r="AE77" s="89" t="str">
        <f t="shared" si="46"/>
        <v/>
      </c>
      <c r="AF77" s="89" t="str">
        <f t="shared" si="53"/>
        <v/>
      </c>
      <c r="AG77" s="202" t="str">
        <f t="shared" si="53"/>
        <v/>
      </c>
      <c r="AH77" s="89" t="str">
        <f t="shared" si="53"/>
        <v/>
      </c>
      <c r="AI77" s="203" t="str">
        <f t="shared" si="53"/>
        <v/>
      </c>
      <c r="AJ77" s="204" t="str">
        <f t="shared" si="53"/>
        <v/>
      </c>
      <c r="AK77" s="90" t="str">
        <f t="shared" si="53"/>
        <v/>
      </c>
      <c r="AL77" s="196" t="str">
        <f t="shared" si="58"/>
        <v/>
      </c>
      <c r="AM77" s="205" t="str">
        <f t="shared" si="47"/>
        <v/>
      </c>
      <c r="AN77" s="90" t="str">
        <f t="shared" si="47"/>
        <v/>
      </c>
      <c r="AO77" s="196" t="str">
        <f t="shared" si="59"/>
        <v/>
      </c>
      <c r="AP77" s="206" t="str">
        <f t="shared" si="48"/>
        <v/>
      </c>
      <c r="AQ77" s="90" t="str">
        <f t="shared" si="48"/>
        <v/>
      </c>
      <c r="AR77" s="207" t="str">
        <f t="shared" si="60"/>
        <v/>
      </c>
      <c r="AS77" s="208" t="str">
        <f t="shared" si="49"/>
        <v/>
      </c>
      <c r="AT77" s="91"/>
      <c r="AU77" s="93" t="str">
        <f t="shared" si="61"/>
        <v/>
      </c>
      <c r="AV77" s="209" t="str">
        <f t="shared" si="62"/>
        <v/>
      </c>
      <c r="AW77" s="211" t="str" cm="1">
        <f t="array" ref="AW77">IF($AA77="","",IF((IFERROR(_xlfn.IFS($AS77="Devis 1",(IFERROR(VALUE(TRIM(SUBSTITUTE(AJ77,CHAR(160),""))),0)),$AS77="Devis 2",(IFERROR(VALUE(TRIM(SUBSTITUTE(AM77,CHAR(160),""))),0)),$AS77="Devis 3",(IFERROR(VALUE(TRIM(SUBSTITUTE(AP77,CHAR(160),""))),0))),0))*(IFERROR(VALUE(TRIM(SUBSTITUTE($AA77,CHAR(160),""))),0))=0,"",(IFERROR(_xlfn.IFS($AS77="Devis 1",(IFERROR(VALUE(TRIM(SUBSTITUTE(AJ77,CHAR(160),""))),0)),$AS77="Devis 2",(IFERROR(VALUE(TRIM(SUBSTITUTE(AM77,CHAR(160),""))),0)),$AS77="Devis 3",(IFERROR(VALUE(TRIM(SUBSTITUTE(AP77,CHAR(160),""))),0))),0))*(IFERROR(VALUE(TRIM(SUBSTITUTE($AA77,CHAR(160),""))),0))))</f>
        <v/>
      </c>
      <c r="AX77" s="211" t="str" cm="1">
        <f t="array" ref="AX77">IF($AA77="","",IF(ROUND((IFERROR(_xlfn.IFS(TRIM(SUBSTITUTE($AS77,CHAR(160),""))="Devis 1",IFERROR(VALUE(TRIM(SUBSTITUTE(AK77,CHAR(160),""))),0),TRIM(SUBSTITUTE($AS77,CHAR(160),""))="Devis 2",IFERROR(VALUE(TRIM(SUBSTITUTE(AN77,CHAR(160),""))),0),TRIM(SUBSTITUTE($AS77,CHAR(160),""))="Devis 3",IFERROR(VALUE(TRIM(SUBSTITUTE(AQ77,CHAR(160),""))),0)),0))*(IFERROR(VALUE(TRIM(SUBSTITUTE($AA77,CHAR(160),""))),0)),2)=0,IF(AW77&lt;&gt;"",0,""),ROUND((IFERROR(_xlfn.IFS(TRIM(SUBSTITUTE($AS77,CHAR(160),""))="Devis 1",IFERROR(VALUE(TRIM(SUBSTITUTE(AK77,CHAR(160),""))),0),TRIM(SUBSTITUTE($AS77,CHAR(160),""))="Devis 2",IFERROR(VALUE(TRIM(SUBSTITUTE(AN77,CHAR(160),""))),0),TRIM(SUBSTITUTE($AS77,CHAR(160),""))="Devis 3",IFERROR(VALUE(TRIM(SUBSTITUTE(AQ77,CHAR(160),""))),0)),0))*(IFERROR(VALUE(TRIM(SUBSTITUTE($AA77,CHAR(160),""))),0)),2)))</f>
        <v/>
      </c>
      <c r="AY77" s="211" t="str">
        <f t="shared" si="63"/>
        <v/>
      </c>
      <c r="AZ77" s="91"/>
      <c r="BA77" s="92" t="str" cm="1">
        <f t="array" ref="BA77">IF(OR(AY77="",AV77="",AW77="",AU77=""),"",
    _xlfn.IFS(
        (IFERROR(VALUE(TRIM(SUBSTITUTE(AY77,CHAR(160),""))),0)) &gt; (IFERROR(VALUE(TRIM(SUBSTITUTE(AV77,CHAR(160),""))),0)),
        "KO : Le montant retenu TTC est supérieur au montant raisonnable TTC. Merci de revoir la ligne de dépense ou plafonner son montant.",
        (IFERROR(VALUE(TRIM(SUBSTITUTE(AW77,CHAR(160),""))),0)) &gt; (IFERROR(VALUE(TRIM(SUBSTITUTE(AU77,CHAR(160),""))),0)),
        "Attention : Le montant retenu HT est supérieur au montant HT raisonnable. Merci de revoir la ligne de dépense, plafonner son montant, ou justifier la reventillation HT / TVA.",
        (IFERROR(VALUE(TRIM(SUBSTITUTE(AY77,CHAR(160),""))),0))=0,
        "",
        (IFERROR(VALUE(TRIM(SUBSTITUTE(AV77,CHAR(160),""))),0))=(IFERROR(VALUE(TRIM(SUBSTITUTE(AY77,CHAR(160),""))),0)),
        "OK",
        (IFERROR(VALUE(TRIM(SUBSTITUTE(AV77,CHAR(160),""))),0))&gt;(IFERROR(VALUE(TRIM(SUBSTITUTE(AY77,CHAR(160),""))),0)),
        " OK : Montant instruit inférieur au montant raisonnable.",
        TRUE,
        ""
    )
)</f>
        <v/>
      </c>
      <c r="BB77" s="92" t="str" cm="1">
        <f t="array" ref="BB77">IF(OR(AY77="",X77="",AW77="",V77="",AX77="",W77=""),"",_xlfn.IFS((IFERROR(VALUE(TRIM(SUBSTITUTE(AY77,CHAR(160),""))),0))&gt;(IFERROR(VALUE(TRIM(SUBSTITUTE(X77,CHAR(160),""))),0)),"KO : Le montant retenu TTC est supérieur au montant présenté TTC. Merci de revoir la ligne de dépense ou plafonner son montant.",(IFERROR(VALUE(TRIM(SUBSTITUTE(AW77,CHAR(160),""))),0))&gt;(IFERROR(VALUE(TRIM(SUBSTITUTE(V77,CHAR(160),""))),0)),"Attention : Le montant retenu HT est supérieur au montant HT présenté. Merci de revoir la ligne de dépense, plafonner son montant, ou justifier la reventillation HT / TVA.",(IFERROR(VALUE(TRIM(SUBSTITUTE(AX77,CHAR(160),""))),0))&gt;(IFERROR(VALUE(TRIM(SUBSTITUTE(W77,CHAR(160),""))),0)),"Attention : Le montant TVA retenu est supérieur au montant TVA présenté. Merci de revoir la ligne de dépense, plafonner son montant, ou justifier la reventillation HT / TVA.",(IFERROR(VALUE(TRIM(SUBSTITUTE(X77,CHAR(160),""))),0))=0,"",(IFERROR(VALUE(TRIM(SUBSTITUTE(AY77,CHAR(160),""))),0))=(IFERROR(VALUE(TRIM(SUBSTITUTE(X77,CHAR(160),""))),0)),"OK",AND((IFERROR(VALUE(TRIM(SUBSTITUTE(AY77,CHAR(160),""))),0))&lt;(IFERROR(VALUE(TRIM(SUBSTITUTE(X77,CHAR(160),""))),0)),((IFERROR(VALUE(TRIM(SUBSTITUTE(X77,CHAR(160),""))),0))-(IFERROR(VALUE(TRIM(SUBSTITUTE(AY77,CHAR(160),""))),0)))&lt;0.01),"OK",(IFERROR(VALUE(TRIM(SUBSTITUTE(AY77,CHAR(160),""))),0))&lt;(IFERROR(VALUE(TRIM(SUBSTITUTE(X77,CHAR(160),""))),0)),"Montant instruit inférieur au montant présenté.",TRUE,""))</f>
        <v/>
      </c>
      <c r="BC77" s="212" t="str">
        <f t="shared" si="50"/>
        <v/>
      </c>
      <c r="BD77" s="212" t="str">
        <f t="shared" si="51"/>
        <v/>
      </c>
      <c r="BE77" s="93" t="str">
        <f t="shared" si="52"/>
        <v/>
      </c>
    </row>
    <row r="78" spans="1:57" s="68" customFormat="1" ht="20.149999999999999" customHeight="1">
      <c r="A78" s="195">
        <v>70</v>
      </c>
      <c r="B78" s="2"/>
      <c r="C78" s="37"/>
      <c r="D78" s="2"/>
      <c r="E78" s="2"/>
      <c r="F78" s="89" t="str">
        <f>IF(B78&lt;&gt;"",IF('0-Présentation poste-typeaction'!$B$12&lt;&gt;"",'0-Présentation poste-typeaction'!$B$12,""),"")</f>
        <v/>
      </c>
      <c r="G78" s="2"/>
      <c r="H78" s="2"/>
      <c r="I78" s="12"/>
      <c r="J78" s="2"/>
      <c r="K78" s="36"/>
      <c r="L78" s="4"/>
      <c r="M78" s="3"/>
      <c r="N78" s="196" t="str">
        <f t="shared" si="54"/>
        <v/>
      </c>
      <c r="O78" s="5"/>
      <c r="P78" s="3"/>
      <c r="Q78" s="196" t="str">
        <f t="shared" si="55"/>
        <v/>
      </c>
      <c r="R78" s="6"/>
      <c r="S78" s="3"/>
      <c r="T78" s="197" t="str">
        <f t="shared" si="56"/>
        <v/>
      </c>
      <c r="U78" s="7"/>
      <c r="V78" s="213" t="str" cm="1">
        <f t="array" ref="V78">IF((_xlfn.IFS(TRIM(SUBSTITUTE(U78,CHAR(160),""))="Devis 1",IFERROR(VALUE(TRIM(SUBSTITUTE(L78,CHAR(160),""))),0),TRIM(SUBSTITUTE(U78,CHAR(160),""))="Devis 2",IFERROR(VALUE(TRIM(SUBSTITUTE(O78,CHAR(160),""))),0),TRIM(SUBSTITUTE(U78,CHAR(160),""))="Devis 3",IFERROR(VALUE(TRIM(SUBSTITUTE(R78,CHAR(160),""))),0),TRUE,0)*IFERROR(VALUE(TRIM(SUBSTITUTE(C78,CHAR(160),""))),0))=0,"",_xlfn.IFS(TRIM(SUBSTITUTE(U78,CHAR(160),""))="Devis 1",IFERROR(VALUE(TRIM(SUBSTITUTE(L78,CHAR(160),""))),0),TRIM(SUBSTITUTE(U78,CHAR(160),""))="Devis 2",IFERROR(VALUE(TRIM(SUBSTITUTE(O78,CHAR(160),""))),0),TRIM(SUBSTITUTE(U78,CHAR(160),""))="Devis 3",IFERROR(VALUE(TRIM(SUBSTITUTE(R78,CHAR(160),""))),0),TRUE,0)*IFERROR(VALUE(TRIM(SUBSTITUTE(C78,CHAR(160),""))),0))</f>
        <v/>
      </c>
      <c r="W78" s="214" t="str" cm="1">
        <f t="array" ref="W78">IF(ROUND((_xlfn.IFS(TRIM(SUBSTITUTE(U78,CHAR(160),""))="Devis 1",IFERROR(VALUE(TRIM(SUBSTITUTE(M78,CHAR(160),""))),0),TRIM(SUBSTITUTE(U78,CHAR(160),""))="Devis 2",IFERROR(VALUE(TRIM(SUBSTITUTE(P78,CHAR(160),""))),0),TRIM(SUBSTITUTE(U78,CHAR(160),""))="Devis 3",IFERROR(VALUE(TRIM(SUBSTITUTE(S78,CHAR(160),""))),0),TRUE,0)*IFERROR(VALUE(TRIM(SUBSTITUTE(C78,CHAR(160),""))),0)),2)=0,IF(V78&lt;&gt;"",0,""),ROUND((_xlfn.IFS(TRIM(SUBSTITUTE(U78,CHAR(160),""))="Devis 1",IFERROR(VALUE(TRIM(SUBSTITUTE(M78,CHAR(160),""))),0),TRIM(SUBSTITUTE(U78,CHAR(160),""))="Devis 2",IFERROR(VALUE(TRIM(SUBSTITUTE(P78,CHAR(160),""))),0),TRIM(SUBSTITUTE(U78,CHAR(160),""))="Devis 3",IFERROR(VALUE(TRIM(SUBSTITUTE(S78,CHAR(160),""))),0),TRUE,0)*IFERROR(VALUE(TRIM(SUBSTITUTE(C78,CHAR(160),""))),0)),2))</f>
        <v/>
      </c>
      <c r="X78" s="200" t="str">
        <f t="shared" si="57"/>
        <v/>
      </c>
      <c r="Y78" s="34"/>
      <c r="Z78" s="88" t="str">
        <f t="shared" ref="Z78:AE108" si="64">IF(B78="","",B78)</f>
        <v/>
      </c>
      <c r="AA78" s="201" t="str">
        <f t="shared" si="64"/>
        <v/>
      </c>
      <c r="AB78" s="89" t="str">
        <f t="shared" si="64"/>
        <v/>
      </c>
      <c r="AC78" s="89" t="str">
        <f t="shared" si="64"/>
        <v/>
      </c>
      <c r="AD78" s="89" t="str">
        <f t="shared" si="64"/>
        <v/>
      </c>
      <c r="AE78" s="89" t="str">
        <f t="shared" si="64"/>
        <v/>
      </c>
      <c r="AF78" s="89" t="str">
        <f t="shared" si="53"/>
        <v/>
      </c>
      <c r="AG78" s="202" t="str">
        <f t="shared" si="53"/>
        <v/>
      </c>
      <c r="AH78" s="89" t="str">
        <f t="shared" si="53"/>
        <v/>
      </c>
      <c r="AI78" s="203" t="str">
        <f t="shared" si="53"/>
        <v/>
      </c>
      <c r="AJ78" s="204" t="str">
        <f t="shared" si="53"/>
        <v/>
      </c>
      <c r="AK78" s="90" t="str">
        <f t="shared" si="53"/>
        <v/>
      </c>
      <c r="AL78" s="196" t="str">
        <f t="shared" si="58"/>
        <v/>
      </c>
      <c r="AM78" s="205" t="str">
        <f t="shared" si="47"/>
        <v/>
      </c>
      <c r="AN78" s="90" t="str">
        <f t="shared" si="47"/>
        <v/>
      </c>
      <c r="AO78" s="196" t="str">
        <f t="shared" si="59"/>
        <v/>
      </c>
      <c r="AP78" s="206" t="str">
        <f t="shared" si="48"/>
        <v/>
      </c>
      <c r="AQ78" s="90" t="str">
        <f t="shared" si="48"/>
        <v/>
      </c>
      <c r="AR78" s="207" t="str">
        <f t="shared" si="60"/>
        <v/>
      </c>
      <c r="AS78" s="208" t="str">
        <f t="shared" si="49"/>
        <v/>
      </c>
      <c r="AT78" s="91"/>
      <c r="AU78" s="93" t="str">
        <f t="shared" si="61"/>
        <v/>
      </c>
      <c r="AV78" s="209" t="str">
        <f t="shared" si="62"/>
        <v/>
      </c>
      <c r="AW78" s="211" t="str" cm="1">
        <f t="array" ref="AW78">IF($AA78="","",IF((IFERROR(_xlfn.IFS($AS78="Devis 1",(IFERROR(VALUE(TRIM(SUBSTITUTE(AJ78,CHAR(160),""))),0)),$AS78="Devis 2",(IFERROR(VALUE(TRIM(SUBSTITUTE(AM78,CHAR(160),""))),0)),$AS78="Devis 3",(IFERROR(VALUE(TRIM(SUBSTITUTE(AP78,CHAR(160),""))),0))),0))*(IFERROR(VALUE(TRIM(SUBSTITUTE($AA78,CHAR(160),""))),0))=0,"",(IFERROR(_xlfn.IFS($AS78="Devis 1",(IFERROR(VALUE(TRIM(SUBSTITUTE(AJ78,CHAR(160),""))),0)),$AS78="Devis 2",(IFERROR(VALUE(TRIM(SUBSTITUTE(AM78,CHAR(160),""))),0)),$AS78="Devis 3",(IFERROR(VALUE(TRIM(SUBSTITUTE(AP78,CHAR(160),""))),0))),0))*(IFERROR(VALUE(TRIM(SUBSTITUTE($AA78,CHAR(160),""))),0))))</f>
        <v/>
      </c>
      <c r="AX78" s="211" t="str" cm="1">
        <f t="array" ref="AX78">IF($AA78="","",IF(ROUND((IFERROR(_xlfn.IFS(TRIM(SUBSTITUTE($AS78,CHAR(160),""))="Devis 1",IFERROR(VALUE(TRIM(SUBSTITUTE(AK78,CHAR(160),""))),0),TRIM(SUBSTITUTE($AS78,CHAR(160),""))="Devis 2",IFERROR(VALUE(TRIM(SUBSTITUTE(AN78,CHAR(160),""))),0),TRIM(SUBSTITUTE($AS78,CHAR(160),""))="Devis 3",IFERROR(VALUE(TRIM(SUBSTITUTE(AQ78,CHAR(160),""))),0)),0))*(IFERROR(VALUE(TRIM(SUBSTITUTE($AA78,CHAR(160),""))),0)),2)=0,IF(AW78&lt;&gt;"",0,""),ROUND((IFERROR(_xlfn.IFS(TRIM(SUBSTITUTE($AS78,CHAR(160),""))="Devis 1",IFERROR(VALUE(TRIM(SUBSTITUTE(AK78,CHAR(160),""))),0),TRIM(SUBSTITUTE($AS78,CHAR(160),""))="Devis 2",IFERROR(VALUE(TRIM(SUBSTITUTE(AN78,CHAR(160),""))),0),TRIM(SUBSTITUTE($AS78,CHAR(160),""))="Devis 3",IFERROR(VALUE(TRIM(SUBSTITUTE(AQ78,CHAR(160),""))),0)),0))*(IFERROR(VALUE(TRIM(SUBSTITUTE($AA78,CHAR(160),""))),0)),2)))</f>
        <v/>
      </c>
      <c r="AY78" s="211" t="str">
        <f t="shared" si="63"/>
        <v/>
      </c>
      <c r="AZ78" s="91"/>
      <c r="BA78" s="92" t="str" cm="1">
        <f t="array" ref="BA78">IF(OR(AY78="",AV78="",AW78="",AU78=""),"",
    _xlfn.IFS(
        (IFERROR(VALUE(TRIM(SUBSTITUTE(AY78,CHAR(160),""))),0)) &gt; (IFERROR(VALUE(TRIM(SUBSTITUTE(AV78,CHAR(160),""))),0)),
        "KO : Le montant retenu TTC est supérieur au montant raisonnable TTC. Merci de revoir la ligne de dépense ou plafonner son montant.",
        (IFERROR(VALUE(TRIM(SUBSTITUTE(AW78,CHAR(160),""))),0)) &gt; (IFERROR(VALUE(TRIM(SUBSTITUTE(AU78,CHAR(160),""))),0)),
        "Attention : Le montant retenu HT est supérieur au montant HT raisonnable. Merci de revoir la ligne de dépense, plafonner son montant, ou justifier la reventillation HT / TVA.",
        (IFERROR(VALUE(TRIM(SUBSTITUTE(AY78,CHAR(160),""))),0))=0,
        "",
        (IFERROR(VALUE(TRIM(SUBSTITUTE(AV78,CHAR(160),""))),0))=(IFERROR(VALUE(TRIM(SUBSTITUTE(AY78,CHAR(160),""))),0)),
        "OK",
        (IFERROR(VALUE(TRIM(SUBSTITUTE(AV78,CHAR(160),""))),0))&gt;(IFERROR(VALUE(TRIM(SUBSTITUTE(AY78,CHAR(160),""))),0)),
        " OK : Montant instruit inférieur au montant raisonnable.",
        TRUE,
        ""
    )
)</f>
        <v/>
      </c>
      <c r="BB78" s="92" t="str" cm="1">
        <f t="array" ref="BB78">IF(OR(AY78="",X78="",AW78="",V78="",AX78="",W78=""),"",_xlfn.IFS((IFERROR(VALUE(TRIM(SUBSTITUTE(AY78,CHAR(160),""))),0))&gt;(IFERROR(VALUE(TRIM(SUBSTITUTE(X78,CHAR(160),""))),0)),"KO : Le montant retenu TTC est supérieur au montant présenté TTC. Merci de revoir la ligne de dépense ou plafonner son montant.",(IFERROR(VALUE(TRIM(SUBSTITUTE(AW78,CHAR(160),""))),0))&gt;(IFERROR(VALUE(TRIM(SUBSTITUTE(V78,CHAR(160),""))),0)),"Attention : Le montant retenu HT est supérieur au montant HT présenté. Merci de revoir la ligne de dépense, plafonner son montant, ou justifier la reventillation HT / TVA.",(IFERROR(VALUE(TRIM(SUBSTITUTE(AX78,CHAR(160),""))),0))&gt;(IFERROR(VALUE(TRIM(SUBSTITUTE(W78,CHAR(160),""))),0)),"Attention : Le montant TVA retenu est supérieur au montant TVA présenté. Merci de revoir la ligne de dépense, plafonner son montant, ou justifier la reventillation HT / TVA.",(IFERROR(VALUE(TRIM(SUBSTITUTE(X78,CHAR(160),""))),0))=0,"",(IFERROR(VALUE(TRIM(SUBSTITUTE(AY78,CHAR(160),""))),0))=(IFERROR(VALUE(TRIM(SUBSTITUTE(X78,CHAR(160),""))),0)),"OK",AND((IFERROR(VALUE(TRIM(SUBSTITUTE(AY78,CHAR(160),""))),0))&lt;(IFERROR(VALUE(TRIM(SUBSTITUTE(X78,CHAR(160),""))),0)),((IFERROR(VALUE(TRIM(SUBSTITUTE(X78,CHAR(160),""))),0))-(IFERROR(VALUE(TRIM(SUBSTITUTE(AY78,CHAR(160),""))),0)))&lt;0.01),"OK",(IFERROR(VALUE(TRIM(SUBSTITUTE(AY78,CHAR(160),""))),0))&lt;(IFERROR(VALUE(TRIM(SUBSTITUTE(X78,CHAR(160),""))),0)),"Montant instruit inférieur au montant présenté.",TRUE,""))</f>
        <v/>
      </c>
      <c r="BC78" s="212" t="str">
        <f t="shared" si="50"/>
        <v/>
      </c>
      <c r="BD78" s="212" t="str">
        <f t="shared" si="51"/>
        <v/>
      </c>
      <c r="BE78" s="93" t="str">
        <f t="shared" si="52"/>
        <v/>
      </c>
    </row>
    <row r="79" spans="1:57" s="68" customFormat="1" ht="20.149999999999999" customHeight="1">
      <c r="A79" s="195">
        <v>71</v>
      </c>
      <c r="B79" s="2"/>
      <c r="C79" s="37"/>
      <c r="D79" s="2"/>
      <c r="E79" s="2"/>
      <c r="F79" s="89" t="str">
        <f>IF(B79&lt;&gt;"",IF('0-Présentation poste-typeaction'!$B$12&lt;&gt;"",'0-Présentation poste-typeaction'!$B$12,""),"")</f>
        <v/>
      </c>
      <c r="G79" s="2"/>
      <c r="H79" s="2"/>
      <c r="I79" s="12"/>
      <c r="J79" s="2"/>
      <c r="K79" s="36"/>
      <c r="L79" s="4"/>
      <c r="M79" s="3"/>
      <c r="N79" s="196" t="str">
        <f t="shared" si="54"/>
        <v/>
      </c>
      <c r="O79" s="5"/>
      <c r="P79" s="3"/>
      <c r="Q79" s="196" t="str">
        <f t="shared" si="55"/>
        <v/>
      </c>
      <c r="R79" s="6"/>
      <c r="S79" s="3"/>
      <c r="T79" s="197" t="str">
        <f t="shared" si="56"/>
        <v/>
      </c>
      <c r="U79" s="7"/>
      <c r="V79" s="213" t="str" cm="1">
        <f t="array" ref="V79">IF((_xlfn.IFS(TRIM(SUBSTITUTE(U79,CHAR(160),""))="Devis 1",IFERROR(VALUE(TRIM(SUBSTITUTE(L79,CHAR(160),""))),0),TRIM(SUBSTITUTE(U79,CHAR(160),""))="Devis 2",IFERROR(VALUE(TRIM(SUBSTITUTE(O79,CHAR(160),""))),0),TRIM(SUBSTITUTE(U79,CHAR(160),""))="Devis 3",IFERROR(VALUE(TRIM(SUBSTITUTE(R79,CHAR(160),""))),0),TRUE,0)*IFERROR(VALUE(TRIM(SUBSTITUTE(C79,CHAR(160),""))),0))=0,"",_xlfn.IFS(TRIM(SUBSTITUTE(U79,CHAR(160),""))="Devis 1",IFERROR(VALUE(TRIM(SUBSTITUTE(L79,CHAR(160),""))),0),TRIM(SUBSTITUTE(U79,CHAR(160),""))="Devis 2",IFERROR(VALUE(TRIM(SUBSTITUTE(O79,CHAR(160),""))),0),TRIM(SUBSTITUTE(U79,CHAR(160),""))="Devis 3",IFERROR(VALUE(TRIM(SUBSTITUTE(R79,CHAR(160),""))),0),TRUE,0)*IFERROR(VALUE(TRIM(SUBSTITUTE(C79,CHAR(160),""))),0))</f>
        <v/>
      </c>
      <c r="W79" s="214" t="str" cm="1">
        <f t="array" ref="W79">IF(ROUND((_xlfn.IFS(TRIM(SUBSTITUTE(U79,CHAR(160),""))="Devis 1",IFERROR(VALUE(TRIM(SUBSTITUTE(M79,CHAR(160),""))),0),TRIM(SUBSTITUTE(U79,CHAR(160),""))="Devis 2",IFERROR(VALUE(TRIM(SUBSTITUTE(P79,CHAR(160),""))),0),TRIM(SUBSTITUTE(U79,CHAR(160),""))="Devis 3",IFERROR(VALUE(TRIM(SUBSTITUTE(S79,CHAR(160),""))),0),TRUE,0)*IFERROR(VALUE(TRIM(SUBSTITUTE(C79,CHAR(160),""))),0)),2)=0,IF(V79&lt;&gt;"",0,""),ROUND((_xlfn.IFS(TRIM(SUBSTITUTE(U79,CHAR(160),""))="Devis 1",IFERROR(VALUE(TRIM(SUBSTITUTE(M79,CHAR(160),""))),0),TRIM(SUBSTITUTE(U79,CHAR(160),""))="Devis 2",IFERROR(VALUE(TRIM(SUBSTITUTE(P79,CHAR(160),""))),0),TRIM(SUBSTITUTE(U79,CHAR(160),""))="Devis 3",IFERROR(VALUE(TRIM(SUBSTITUTE(S79,CHAR(160),""))),0),TRUE,0)*IFERROR(VALUE(TRIM(SUBSTITUTE(C79,CHAR(160),""))),0)),2))</f>
        <v/>
      </c>
      <c r="X79" s="200" t="str">
        <f t="shared" si="57"/>
        <v/>
      </c>
      <c r="Y79" s="34"/>
      <c r="Z79" s="88" t="str">
        <f t="shared" si="64"/>
        <v/>
      </c>
      <c r="AA79" s="201" t="str">
        <f t="shared" si="64"/>
        <v/>
      </c>
      <c r="AB79" s="89" t="str">
        <f t="shared" si="64"/>
        <v/>
      </c>
      <c r="AC79" s="89" t="str">
        <f t="shared" si="64"/>
        <v/>
      </c>
      <c r="AD79" s="89" t="str">
        <f t="shared" si="64"/>
        <v/>
      </c>
      <c r="AE79" s="89" t="str">
        <f t="shared" si="64"/>
        <v/>
      </c>
      <c r="AF79" s="89" t="str">
        <f t="shared" si="53"/>
        <v/>
      </c>
      <c r="AG79" s="202" t="str">
        <f t="shared" si="53"/>
        <v/>
      </c>
      <c r="AH79" s="89" t="str">
        <f t="shared" si="53"/>
        <v/>
      </c>
      <c r="AI79" s="203" t="str">
        <f t="shared" si="53"/>
        <v/>
      </c>
      <c r="AJ79" s="204" t="str">
        <f t="shared" si="53"/>
        <v/>
      </c>
      <c r="AK79" s="90" t="str">
        <f t="shared" si="53"/>
        <v/>
      </c>
      <c r="AL79" s="196" t="str">
        <f t="shared" si="58"/>
        <v/>
      </c>
      <c r="AM79" s="205" t="str">
        <f t="shared" si="47"/>
        <v/>
      </c>
      <c r="AN79" s="90" t="str">
        <f t="shared" si="47"/>
        <v/>
      </c>
      <c r="AO79" s="196" t="str">
        <f t="shared" si="59"/>
        <v/>
      </c>
      <c r="AP79" s="206" t="str">
        <f t="shared" si="48"/>
        <v/>
      </c>
      <c r="AQ79" s="90" t="str">
        <f t="shared" si="48"/>
        <v/>
      </c>
      <c r="AR79" s="207" t="str">
        <f t="shared" si="60"/>
        <v/>
      </c>
      <c r="AS79" s="208" t="str">
        <f t="shared" si="49"/>
        <v/>
      </c>
      <c r="AT79" s="91"/>
      <c r="AU79" s="93" t="str">
        <f t="shared" si="61"/>
        <v/>
      </c>
      <c r="AV79" s="209" t="str">
        <f t="shared" si="62"/>
        <v/>
      </c>
      <c r="AW79" s="211" t="str" cm="1">
        <f t="array" ref="AW79">IF($AA79="","",IF((IFERROR(_xlfn.IFS($AS79="Devis 1",(IFERROR(VALUE(TRIM(SUBSTITUTE(AJ79,CHAR(160),""))),0)),$AS79="Devis 2",(IFERROR(VALUE(TRIM(SUBSTITUTE(AM79,CHAR(160),""))),0)),$AS79="Devis 3",(IFERROR(VALUE(TRIM(SUBSTITUTE(AP79,CHAR(160),""))),0))),0))*(IFERROR(VALUE(TRIM(SUBSTITUTE($AA79,CHAR(160),""))),0))=0,"",(IFERROR(_xlfn.IFS($AS79="Devis 1",(IFERROR(VALUE(TRIM(SUBSTITUTE(AJ79,CHAR(160),""))),0)),$AS79="Devis 2",(IFERROR(VALUE(TRIM(SUBSTITUTE(AM79,CHAR(160),""))),0)),$AS79="Devis 3",(IFERROR(VALUE(TRIM(SUBSTITUTE(AP79,CHAR(160),""))),0))),0))*(IFERROR(VALUE(TRIM(SUBSTITUTE($AA79,CHAR(160),""))),0))))</f>
        <v/>
      </c>
      <c r="AX79" s="211" t="str" cm="1">
        <f t="array" ref="AX79">IF($AA79="","",IF(ROUND((IFERROR(_xlfn.IFS(TRIM(SUBSTITUTE($AS79,CHAR(160),""))="Devis 1",IFERROR(VALUE(TRIM(SUBSTITUTE(AK79,CHAR(160),""))),0),TRIM(SUBSTITUTE($AS79,CHAR(160),""))="Devis 2",IFERROR(VALUE(TRIM(SUBSTITUTE(AN79,CHAR(160),""))),0),TRIM(SUBSTITUTE($AS79,CHAR(160),""))="Devis 3",IFERROR(VALUE(TRIM(SUBSTITUTE(AQ79,CHAR(160),""))),0)),0))*(IFERROR(VALUE(TRIM(SUBSTITUTE($AA79,CHAR(160),""))),0)),2)=0,IF(AW79&lt;&gt;"",0,""),ROUND((IFERROR(_xlfn.IFS(TRIM(SUBSTITUTE($AS79,CHAR(160),""))="Devis 1",IFERROR(VALUE(TRIM(SUBSTITUTE(AK79,CHAR(160),""))),0),TRIM(SUBSTITUTE($AS79,CHAR(160),""))="Devis 2",IFERROR(VALUE(TRIM(SUBSTITUTE(AN79,CHAR(160),""))),0),TRIM(SUBSTITUTE($AS79,CHAR(160),""))="Devis 3",IFERROR(VALUE(TRIM(SUBSTITUTE(AQ79,CHAR(160),""))),0)),0))*(IFERROR(VALUE(TRIM(SUBSTITUTE($AA79,CHAR(160),""))),0)),2)))</f>
        <v/>
      </c>
      <c r="AY79" s="211" t="str">
        <f t="shared" si="63"/>
        <v/>
      </c>
      <c r="AZ79" s="91"/>
      <c r="BA79" s="92" t="str" cm="1">
        <f t="array" ref="BA79">IF(OR(AY79="",AV79="",AW79="",AU79=""),"",
    _xlfn.IFS(
        (IFERROR(VALUE(TRIM(SUBSTITUTE(AY79,CHAR(160),""))),0)) &gt; (IFERROR(VALUE(TRIM(SUBSTITUTE(AV79,CHAR(160),""))),0)),
        "KO : Le montant retenu TTC est supérieur au montant raisonnable TTC. Merci de revoir la ligne de dépense ou plafonner son montant.",
        (IFERROR(VALUE(TRIM(SUBSTITUTE(AW79,CHAR(160),""))),0)) &gt; (IFERROR(VALUE(TRIM(SUBSTITUTE(AU79,CHAR(160),""))),0)),
        "Attention : Le montant retenu HT est supérieur au montant HT raisonnable. Merci de revoir la ligne de dépense, plafonner son montant, ou justifier la reventillation HT / TVA.",
        (IFERROR(VALUE(TRIM(SUBSTITUTE(AY79,CHAR(160),""))),0))=0,
        "",
        (IFERROR(VALUE(TRIM(SUBSTITUTE(AV79,CHAR(160),""))),0))=(IFERROR(VALUE(TRIM(SUBSTITUTE(AY79,CHAR(160),""))),0)),
        "OK",
        (IFERROR(VALUE(TRIM(SUBSTITUTE(AV79,CHAR(160),""))),0))&gt;(IFERROR(VALUE(TRIM(SUBSTITUTE(AY79,CHAR(160),""))),0)),
        " OK : Montant instruit inférieur au montant raisonnable.",
        TRUE,
        ""
    )
)</f>
        <v/>
      </c>
      <c r="BB79" s="92" t="str" cm="1">
        <f t="array" ref="BB79">IF(OR(AY79="",X79="",AW79="",V79="",AX79="",W79=""),"",_xlfn.IFS((IFERROR(VALUE(TRIM(SUBSTITUTE(AY79,CHAR(160),""))),0))&gt;(IFERROR(VALUE(TRIM(SUBSTITUTE(X79,CHAR(160),""))),0)),"KO : Le montant retenu TTC est supérieur au montant présenté TTC. Merci de revoir la ligne de dépense ou plafonner son montant.",(IFERROR(VALUE(TRIM(SUBSTITUTE(AW79,CHAR(160),""))),0))&gt;(IFERROR(VALUE(TRIM(SUBSTITUTE(V79,CHAR(160),""))),0)),"Attention : Le montant retenu HT est supérieur au montant HT présenté. Merci de revoir la ligne de dépense, plafonner son montant, ou justifier la reventillation HT / TVA.",(IFERROR(VALUE(TRIM(SUBSTITUTE(AX79,CHAR(160),""))),0))&gt;(IFERROR(VALUE(TRIM(SUBSTITUTE(W79,CHAR(160),""))),0)),"Attention : Le montant TVA retenu est supérieur au montant TVA présenté. Merci de revoir la ligne de dépense, plafonner son montant, ou justifier la reventillation HT / TVA.",(IFERROR(VALUE(TRIM(SUBSTITUTE(X79,CHAR(160),""))),0))=0,"",(IFERROR(VALUE(TRIM(SUBSTITUTE(AY79,CHAR(160),""))),0))=(IFERROR(VALUE(TRIM(SUBSTITUTE(X79,CHAR(160),""))),0)),"OK",AND((IFERROR(VALUE(TRIM(SUBSTITUTE(AY79,CHAR(160),""))),0))&lt;(IFERROR(VALUE(TRIM(SUBSTITUTE(X79,CHAR(160),""))),0)),((IFERROR(VALUE(TRIM(SUBSTITUTE(X79,CHAR(160),""))),0))-(IFERROR(VALUE(TRIM(SUBSTITUTE(AY79,CHAR(160),""))),0)))&lt;0.01),"OK",(IFERROR(VALUE(TRIM(SUBSTITUTE(AY79,CHAR(160),""))),0))&lt;(IFERROR(VALUE(TRIM(SUBSTITUTE(X79,CHAR(160),""))),0)),"Montant instruit inférieur au montant présenté.",TRUE,""))</f>
        <v/>
      </c>
      <c r="BC79" s="212" t="str">
        <f t="shared" si="50"/>
        <v/>
      </c>
      <c r="BD79" s="212" t="str">
        <f t="shared" si="51"/>
        <v/>
      </c>
      <c r="BE79" s="93" t="str">
        <f t="shared" si="52"/>
        <v/>
      </c>
    </row>
    <row r="80" spans="1:57" s="68" customFormat="1" ht="20.149999999999999" customHeight="1">
      <c r="A80" s="195">
        <v>72</v>
      </c>
      <c r="B80" s="2"/>
      <c r="C80" s="37"/>
      <c r="D80" s="2"/>
      <c r="E80" s="2"/>
      <c r="F80" s="89" t="str">
        <f>IF(B80&lt;&gt;"",IF('0-Présentation poste-typeaction'!$B$12&lt;&gt;"",'0-Présentation poste-typeaction'!$B$12,""),"")</f>
        <v/>
      </c>
      <c r="G80" s="2"/>
      <c r="H80" s="2"/>
      <c r="I80" s="12"/>
      <c r="J80" s="2"/>
      <c r="K80" s="36"/>
      <c r="L80" s="4"/>
      <c r="M80" s="3"/>
      <c r="N80" s="196" t="str">
        <f t="shared" si="54"/>
        <v/>
      </c>
      <c r="O80" s="5"/>
      <c r="P80" s="3"/>
      <c r="Q80" s="196" t="str">
        <f t="shared" si="55"/>
        <v/>
      </c>
      <c r="R80" s="6"/>
      <c r="S80" s="3"/>
      <c r="T80" s="197" t="str">
        <f t="shared" si="56"/>
        <v/>
      </c>
      <c r="U80" s="7"/>
      <c r="V80" s="213" t="str" cm="1">
        <f t="array" ref="V80">IF((_xlfn.IFS(TRIM(SUBSTITUTE(U80,CHAR(160),""))="Devis 1",IFERROR(VALUE(TRIM(SUBSTITUTE(L80,CHAR(160),""))),0),TRIM(SUBSTITUTE(U80,CHAR(160),""))="Devis 2",IFERROR(VALUE(TRIM(SUBSTITUTE(O80,CHAR(160),""))),0),TRIM(SUBSTITUTE(U80,CHAR(160),""))="Devis 3",IFERROR(VALUE(TRIM(SUBSTITUTE(R80,CHAR(160),""))),0),TRUE,0)*IFERROR(VALUE(TRIM(SUBSTITUTE(C80,CHAR(160),""))),0))=0,"",_xlfn.IFS(TRIM(SUBSTITUTE(U80,CHAR(160),""))="Devis 1",IFERROR(VALUE(TRIM(SUBSTITUTE(L80,CHAR(160),""))),0),TRIM(SUBSTITUTE(U80,CHAR(160),""))="Devis 2",IFERROR(VALUE(TRIM(SUBSTITUTE(O80,CHAR(160),""))),0),TRIM(SUBSTITUTE(U80,CHAR(160),""))="Devis 3",IFERROR(VALUE(TRIM(SUBSTITUTE(R80,CHAR(160),""))),0),TRUE,0)*IFERROR(VALUE(TRIM(SUBSTITUTE(C80,CHAR(160),""))),0))</f>
        <v/>
      </c>
      <c r="W80" s="214" t="str" cm="1">
        <f t="array" ref="W80">IF(ROUND((_xlfn.IFS(TRIM(SUBSTITUTE(U80,CHAR(160),""))="Devis 1",IFERROR(VALUE(TRIM(SUBSTITUTE(M80,CHAR(160),""))),0),TRIM(SUBSTITUTE(U80,CHAR(160),""))="Devis 2",IFERROR(VALUE(TRIM(SUBSTITUTE(P80,CHAR(160),""))),0),TRIM(SUBSTITUTE(U80,CHAR(160),""))="Devis 3",IFERROR(VALUE(TRIM(SUBSTITUTE(S80,CHAR(160),""))),0),TRUE,0)*IFERROR(VALUE(TRIM(SUBSTITUTE(C80,CHAR(160),""))),0)),2)=0,IF(V80&lt;&gt;"",0,""),ROUND((_xlfn.IFS(TRIM(SUBSTITUTE(U80,CHAR(160),""))="Devis 1",IFERROR(VALUE(TRIM(SUBSTITUTE(M80,CHAR(160),""))),0),TRIM(SUBSTITUTE(U80,CHAR(160),""))="Devis 2",IFERROR(VALUE(TRIM(SUBSTITUTE(P80,CHAR(160),""))),0),TRIM(SUBSTITUTE(U80,CHAR(160),""))="Devis 3",IFERROR(VALUE(TRIM(SUBSTITUTE(S80,CHAR(160),""))),0),TRUE,0)*IFERROR(VALUE(TRIM(SUBSTITUTE(C80,CHAR(160),""))),0)),2))</f>
        <v/>
      </c>
      <c r="X80" s="200" t="str">
        <f t="shared" si="57"/>
        <v/>
      </c>
      <c r="Y80" s="34"/>
      <c r="Z80" s="88" t="str">
        <f t="shared" si="64"/>
        <v/>
      </c>
      <c r="AA80" s="201" t="str">
        <f t="shared" si="64"/>
        <v/>
      </c>
      <c r="AB80" s="89" t="str">
        <f t="shared" si="64"/>
        <v/>
      </c>
      <c r="AC80" s="89" t="str">
        <f t="shared" si="64"/>
        <v/>
      </c>
      <c r="AD80" s="89" t="str">
        <f t="shared" si="64"/>
        <v/>
      </c>
      <c r="AE80" s="89" t="str">
        <f t="shared" si="64"/>
        <v/>
      </c>
      <c r="AF80" s="89" t="str">
        <f t="shared" si="53"/>
        <v/>
      </c>
      <c r="AG80" s="202" t="str">
        <f t="shared" si="53"/>
        <v/>
      </c>
      <c r="AH80" s="89" t="str">
        <f t="shared" si="53"/>
        <v/>
      </c>
      <c r="AI80" s="203" t="str">
        <f t="shared" si="53"/>
        <v/>
      </c>
      <c r="AJ80" s="204" t="str">
        <f t="shared" si="53"/>
        <v/>
      </c>
      <c r="AK80" s="90" t="str">
        <f t="shared" si="53"/>
        <v/>
      </c>
      <c r="AL80" s="196" t="str">
        <f t="shared" si="58"/>
        <v/>
      </c>
      <c r="AM80" s="205" t="str">
        <f t="shared" si="47"/>
        <v/>
      </c>
      <c r="AN80" s="90" t="str">
        <f t="shared" si="47"/>
        <v/>
      </c>
      <c r="AO80" s="196" t="str">
        <f t="shared" si="59"/>
        <v/>
      </c>
      <c r="AP80" s="206" t="str">
        <f t="shared" si="48"/>
        <v/>
      </c>
      <c r="AQ80" s="90" t="str">
        <f t="shared" si="48"/>
        <v/>
      </c>
      <c r="AR80" s="207" t="str">
        <f t="shared" si="60"/>
        <v/>
      </c>
      <c r="AS80" s="208" t="str">
        <f t="shared" si="49"/>
        <v/>
      </c>
      <c r="AT80" s="91"/>
      <c r="AU80" s="93" t="str">
        <f t="shared" si="61"/>
        <v/>
      </c>
      <c r="AV80" s="209" t="str">
        <f t="shared" si="62"/>
        <v/>
      </c>
      <c r="AW80" s="211" t="str" cm="1">
        <f t="array" ref="AW80">IF($AA80="","",IF((IFERROR(_xlfn.IFS($AS80="Devis 1",(IFERROR(VALUE(TRIM(SUBSTITUTE(AJ80,CHAR(160),""))),0)),$AS80="Devis 2",(IFERROR(VALUE(TRIM(SUBSTITUTE(AM80,CHAR(160),""))),0)),$AS80="Devis 3",(IFERROR(VALUE(TRIM(SUBSTITUTE(AP80,CHAR(160),""))),0))),0))*(IFERROR(VALUE(TRIM(SUBSTITUTE($AA80,CHAR(160),""))),0))=0,"",(IFERROR(_xlfn.IFS($AS80="Devis 1",(IFERROR(VALUE(TRIM(SUBSTITUTE(AJ80,CHAR(160),""))),0)),$AS80="Devis 2",(IFERROR(VALUE(TRIM(SUBSTITUTE(AM80,CHAR(160),""))),0)),$AS80="Devis 3",(IFERROR(VALUE(TRIM(SUBSTITUTE(AP80,CHAR(160),""))),0))),0))*(IFERROR(VALUE(TRIM(SUBSTITUTE($AA80,CHAR(160),""))),0))))</f>
        <v/>
      </c>
      <c r="AX80" s="211" t="str" cm="1">
        <f t="array" ref="AX80">IF($AA80="","",IF(ROUND((IFERROR(_xlfn.IFS(TRIM(SUBSTITUTE($AS80,CHAR(160),""))="Devis 1",IFERROR(VALUE(TRIM(SUBSTITUTE(AK80,CHAR(160),""))),0),TRIM(SUBSTITUTE($AS80,CHAR(160),""))="Devis 2",IFERROR(VALUE(TRIM(SUBSTITUTE(AN80,CHAR(160),""))),0),TRIM(SUBSTITUTE($AS80,CHAR(160),""))="Devis 3",IFERROR(VALUE(TRIM(SUBSTITUTE(AQ80,CHAR(160),""))),0)),0))*(IFERROR(VALUE(TRIM(SUBSTITUTE($AA80,CHAR(160),""))),0)),2)=0,IF(AW80&lt;&gt;"",0,""),ROUND((IFERROR(_xlfn.IFS(TRIM(SUBSTITUTE($AS80,CHAR(160),""))="Devis 1",IFERROR(VALUE(TRIM(SUBSTITUTE(AK80,CHAR(160),""))),0),TRIM(SUBSTITUTE($AS80,CHAR(160),""))="Devis 2",IFERROR(VALUE(TRIM(SUBSTITUTE(AN80,CHAR(160),""))),0),TRIM(SUBSTITUTE($AS80,CHAR(160),""))="Devis 3",IFERROR(VALUE(TRIM(SUBSTITUTE(AQ80,CHAR(160),""))),0)),0))*(IFERROR(VALUE(TRIM(SUBSTITUTE($AA80,CHAR(160),""))),0)),2)))</f>
        <v/>
      </c>
      <c r="AY80" s="211" t="str">
        <f t="shared" si="63"/>
        <v/>
      </c>
      <c r="AZ80" s="91"/>
      <c r="BA80" s="92" t="str" cm="1">
        <f t="array" ref="BA80">IF(OR(AY80="",AV80="",AW80="",AU80=""),"",
    _xlfn.IFS(
        (IFERROR(VALUE(TRIM(SUBSTITUTE(AY80,CHAR(160),""))),0)) &gt; (IFERROR(VALUE(TRIM(SUBSTITUTE(AV80,CHAR(160),""))),0)),
        "KO : Le montant retenu TTC est supérieur au montant raisonnable TTC. Merci de revoir la ligne de dépense ou plafonner son montant.",
        (IFERROR(VALUE(TRIM(SUBSTITUTE(AW80,CHAR(160),""))),0)) &gt; (IFERROR(VALUE(TRIM(SUBSTITUTE(AU80,CHAR(160),""))),0)),
        "Attention : Le montant retenu HT est supérieur au montant HT raisonnable. Merci de revoir la ligne de dépense, plafonner son montant, ou justifier la reventillation HT / TVA.",
        (IFERROR(VALUE(TRIM(SUBSTITUTE(AY80,CHAR(160),""))),0))=0,
        "",
        (IFERROR(VALUE(TRIM(SUBSTITUTE(AV80,CHAR(160),""))),0))=(IFERROR(VALUE(TRIM(SUBSTITUTE(AY80,CHAR(160),""))),0)),
        "OK",
        (IFERROR(VALUE(TRIM(SUBSTITUTE(AV80,CHAR(160),""))),0))&gt;(IFERROR(VALUE(TRIM(SUBSTITUTE(AY80,CHAR(160),""))),0)),
        " OK : Montant instruit inférieur au montant raisonnable.",
        TRUE,
        ""
    )
)</f>
        <v/>
      </c>
      <c r="BB80" s="92" t="str" cm="1">
        <f t="array" ref="BB80">IF(OR(AY80="",X80="",AW80="",V80="",AX80="",W80=""),"",_xlfn.IFS((IFERROR(VALUE(TRIM(SUBSTITUTE(AY80,CHAR(160),""))),0))&gt;(IFERROR(VALUE(TRIM(SUBSTITUTE(X80,CHAR(160),""))),0)),"KO : Le montant retenu TTC est supérieur au montant présenté TTC. Merci de revoir la ligne de dépense ou plafonner son montant.",(IFERROR(VALUE(TRIM(SUBSTITUTE(AW80,CHAR(160),""))),0))&gt;(IFERROR(VALUE(TRIM(SUBSTITUTE(V80,CHAR(160),""))),0)),"Attention : Le montant retenu HT est supérieur au montant HT présenté. Merci de revoir la ligne de dépense, plafonner son montant, ou justifier la reventillation HT / TVA.",(IFERROR(VALUE(TRIM(SUBSTITUTE(AX80,CHAR(160),""))),0))&gt;(IFERROR(VALUE(TRIM(SUBSTITUTE(W80,CHAR(160),""))),0)),"Attention : Le montant TVA retenu est supérieur au montant TVA présenté. Merci de revoir la ligne de dépense, plafonner son montant, ou justifier la reventillation HT / TVA.",(IFERROR(VALUE(TRIM(SUBSTITUTE(X80,CHAR(160),""))),0))=0,"",(IFERROR(VALUE(TRIM(SUBSTITUTE(AY80,CHAR(160),""))),0))=(IFERROR(VALUE(TRIM(SUBSTITUTE(X80,CHAR(160),""))),0)),"OK",AND((IFERROR(VALUE(TRIM(SUBSTITUTE(AY80,CHAR(160),""))),0))&lt;(IFERROR(VALUE(TRIM(SUBSTITUTE(X80,CHAR(160),""))),0)),((IFERROR(VALUE(TRIM(SUBSTITUTE(X80,CHAR(160),""))),0))-(IFERROR(VALUE(TRIM(SUBSTITUTE(AY80,CHAR(160),""))),0)))&lt;0.01),"OK",(IFERROR(VALUE(TRIM(SUBSTITUTE(AY80,CHAR(160),""))),0))&lt;(IFERROR(VALUE(TRIM(SUBSTITUTE(X80,CHAR(160),""))),0)),"Montant instruit inférieur au montant présenté.",TRUE,""))</f>
        <v/>
      </c>
      <c r="BC80" s="212" t="str">
        <f t="shared" si="50"/>
        <v/>
      </c>
      <c r="BD80" s="212" t="str">
        <f t="shared" si="51"/>
        <v/>
      </c>
      <c r="BE80" s="93" t="str">
        <f t="shared" si="52"/>
        <v/>
      </c>
    </row>
    <row r="81" spans="1:57" s="68" customFormat="1" ht="20.149999999999999" customHeight="1">
      <c r="A81" s="195">
        <v>73</v>
      </c>
      <c r="B81" s="2"/>
      <c r="C81" s="37"/>
      <c r="D81" s="2"/>
      <c r="E81" s="2"/>
      <c r="F81" s="89" t="str">
        <f>IF(B81&lt;&gt;"",IF('0-Présentation poste-typeaction'!$B$12&lt;&gt;"",'0-Présentation poste-typeaction'!$B$12,""),"")</f>
        <v/>
      </c>
      <c r="G81" s="2"/>
      <c r="H81" s="2"/>
      <c r="I81" s="12"/>
      <c r="J81" s="2"/>
      <c r="K81" s="36"/>
      <c r="L81" s="4"/>
      <c r="M81" s="3"/>
      <c r="N81" s="196" t="str">
        <f t="shared" si="54"/>
        <v/>
      </c>
      <c r="O81" s="5"/>
      <c r="P81" s="3"/>
      <c r="Q81" s="196" t="str">
        <f t="shared" si="55"/>
        <v/>
      </c>
      <c r="R81" s="6"/>
      <c r="S81" s="3"/>
      <c r="T81" s="197" t="str">
        <f t="shared" si="56"/>
        <v/>
      </c>
      <c r="U81" s="7"/>
      <c r="V81" s="213" t="str" cm="1">
        <f t="array" ref="V81">IF((_xlfn.IFS(TRIM(SUBSTITUTE(U81,CHAR(160),""))="Devis 1",IFERROR(VALUE(TRIM(SUBSTITUTE(L81,CHAR(160),""))),0),TRIM(SUBSTITUTE(U81,CHAR(160),""))="Devis 2",IFERROR(VALUE(TRIM(SUBSTITUTE(O81,CHAR(160),""))),0),TRIM(SUBSTITUTE(U81,CHAR(160),""))="Devis 3",IFERROR(VALUE(TRIM(SUBSTITUTE(R81,CHAR(160),""))),0),TRUE,0)*IFERROR(VALUE(TRIM(SUBSTITUTE(C81,CHAR(160),""))),0))=0,"",_xlfn.IFS(TRIM(SUBSTITUTE(U81,CHAR(160),""))="Devis 1",IFERROR(VALUE(TRIM(SUBSTITUTE(L81,CHAR(160),""))),0),TRIM(SUBSTITUTE(U81,CHAR(160),""))="Devis 2",IFERROR(VALUE(TRIM(SUBSTITUTE(O81,CHAR(160),""))),0),TRIM(SUBSTITUTE(U81,CHAR(160),""))="Devis 3",IFERROR(VALUE(TRIM(SUBSTITUTE(R81,CHAR(160),""))),0),TRUE,0)*IFERROR(VALUE(TRIM(SUBSTITUTE(C81,CHAR(160),""))),0))</f>
        <v/>
      </c>
      <c r="W81" s="214" t="str" cm="1">
        <f t="array" ref="W81">IF(ROUND((_xlfn.IFS(TRIM(SUBSTITUTE(U81,CHAR(160),""))="Devis 1",IFERROR(VALUE(TRIM(SUBSTITUTE(M81,CHAR(160),""))),0),TRIM(SUBSTITUTE(U81,CHAR(160),""))="Devis 2",IFERROR(VALUE(TRIM(SUBSTITUTE(P81,CHAR(160),""))),0),TRIM(SUBSTITUTE(U81,CHAR(160),""))="Devis 3",IFERROR(VALUE(TRIM(SUBSTITUTE(S81,CHAR(160),""))),0),TRUE,0)*IFERROR(VALUE(TRIM(SUBSTITUTE(C81,CHAR(160),""))),0)),2)=0,IF(V81&lt;&gt;"",0,""),ROUND((_xlfn.IFS(TRIM(SUBSTITUTE(U81,CHAR(160),""))="Devis 1",IFERROR(VALUE(TRIM(SUBSTITUTE(M81,CHAR(160),""))),0),TRIM(SUBSTITUTE(U81,CHAR(160),""))="Devis 2",IFERROR(VALUE(TRIM(SUBSTITUTE(P81,CHAR(160),""))),0),TRIM(SUBSTITUTE(U81,CHAR(160),""))="Devis 3",IFERROR(VALUE(TRIM(SUBSTITUTE(S81,CHAR(160),""))),0),TRUE,0)*IFERROR(VALUE(TRIM(SUBSTITUTE(C81,CHAR(160),""))),0)),2))</f>
        <v/>
      </c>
      <c r="X81" s="200" t="str">
        <f t="shared" si="57"/>
        <v/>
      </c>
      <c r="Y81" s="34"/>
      <c r="Z81" s="88" t="str">
        <f t="shared" si="64"/>
        <v/>
      </c>
      <c r="AA81" s="201" t="str">
        <f t="shared" si="64"/>
        <v/>
      </c>
      <c r="AB81" s="89" t="str">
        <f t="shared" si="64"/>
        <v/>
      </c>
      <c r="AC81" s="89" t="str">
        <f t="shared" si="64"/>
        <v/>
      </c>
      <c r="AD81" s="89" t="str">
        <f t="shared" si="64"/>
        <v/>
      </c>
      <c r="AE81" s="89" t="str">
        <f t="shared" si="64"/>
        <v/>
      </c>
      <c r="AF81" s="89" t="str">
        <f t="shared" si="53"/>
        <v/>
      </c>
      <c r="AG81" s="202" t="str">
        <f t="shared" si="53"/>
        <v/>
      </c>
      <c r="AH81" s="89" t="str">
        <f t="shared" si="53"/>
        <v/>
      </c>
      <c r="AI81" s="203" t="str">
        <f t="shared" si="53"/>
        <v/>
      </c>
      <c r="AJ81" s="204" t="str">
        <f t="shared" si="53"/>
        <v/>
      </c>
      <c r="AK81" s="90" t="str">
        <f t="shared" si="53"/>
        <v/>
      </c>
      <c r="AL81" s="196" t="str">
        <f t="shared" si="58"/>
        <v/>
      </c>
      <c r="AM81" s="205" t="str">
        <f t="shared" si="47"/>
        <v/>
      </c>
      <c r="AN81" s="90" t="str">
        <f t="shared" si="47"/>
        <v/>
      </c>
      <c r="AO81" s="196" t="str">
        <f t="shared" si="59"/>
        <v/>
      </c>
      <c r="AP81" s="206" t="str">
        <f t="shared" si="48"/>
        <v/>
      </c>
      <c r="AQ81" s="90" t="str">
        <f t="shared" si="48"/>
        <v/>
      </c>
      <c r="AR81" s="207" t="str">
        <f t="shared" si="60"/>
        <v/>
      </c>
      <c r="AS81" s="208" t="str">
        <f t="shared" si="49"/>
        <v/>
      </c>
      <c r="AT81" s="91"/>
      <c r="AU81" s="93" t="str">
        <f t="shared" si="61"/>
        <v/>
      </c>
      <c r="AV81" s="209" t="str">
        <f t="shared" si="62"/>
        <v/>
      </c>
      <c r="AW81" s="211" t="str" cm="1">
        <f t="array" ref="AW81">IF($AA81="","",IF((IFERROR(_xlfn.IFS($AS81="Devis 1",(IFERROR(VALUE(TRIM(SUBSTITUTE(AJ81,CHAR(160),""))),0)),$AS81="Devis 2",(IFERROR(VALUE(TRIM(SUBSTITUTE(AM81,CHAR(160),""))),0)),$AS81="Devis 3",(IFERROR(VALUE(TRIM(SUBSTITUTE(AP81,CHAR(160),""))),0))),0))*(IFERROR(VALUE(TRIM(SUBSTITUTE($AA81,CHAR(160),""))),0))=0,"",(IFERROR(_xlfn.IFS($AS81="Devis 1",(IFERROR(VALUE(TRIM(SUBSTITUTE(AJ81,CHAR(160),""))),0)),$AS81="Devis 2",(IFERROR(VALUE(TRIM(SUBSTITUTE(AM81,CHAR(160),""))),0)),$AS81="Devis 3",(IFERROR(VALUE(TRIM(SUBSTITUTE(AP81,CHAR(160),""))),0))),0))*(IFERROR(VALUE(TRIM(SUBSTITUTE($AA81,CHAR(160),""))),0))))</f>
        <v/>
      </c>
      <c r="AX81" s="211" t="str" cm="1">
        <f t="array" ref="AX81">IF($AA81="","",IF(ROUND((IFERROR(_xlfn.IFS(TRIM(SUBSTITUTE($AS81,CHAR(160),""))="Devis 1",IFERROR(VALUE(TRIM(SUBSTITUTE(AK81,CHAR(160),""))),0),TRIM(SUBSTITUTE($AS81,CHAR(160),""))="Devis 2",IFERROR(VALUE(TRIM(SUBSTITUTE(AN81,CHAR(160),""))),0),TRIM(SUBSTITUTE($AS81,CHAR(160),""))="Devis 3",IFERROR(VALUE(TRIM(SUBSTITUTE(AQ81,CHAR(160),""))),0)),0))*(IFERROR(VALUE(TRIM(SUBSTITUTE($AA81,CHAR(160),""))),0)),2)=0,IF(AW81&lt;&gt;"",0,""),ROUND((IFERROR(_xlfn.IFS(TRIM(SUBSTITUTE($AS81,CHAR(160),""))="Devis 1",IFERROR(VALUE(TRIM(SUBSTITUTE(AK81,CHAR(160),""))),0),TRIM(SUBSTITUTE($AS81,CHAR(160),""))="Devis 2",IFERROR(VALUE(TRIM(SUBSTITUTE(AN81,CHAR(160),""))),0),TRIM(SUBSTITUTE($AS81,CHAR(160),""))="Devis 3",IFERROR(VALUE(TRIM(SUBSTITUTE(AQ81,CHAR(160),""))),0)),0))*(IFERROR(VALUE(TRIM(SUBSTITUTE($AA81,CHAR(160),""))),0)),2)))</f>
        <v/>
      </c>
      <c r="AY81" s="211" t="str">
        <f t="shared" si="63"/>
        <v/>
      </c>
      <c r="AZ81" s="91"/>
      <c r="BA81" s="92" t="str" cm="1">
        <f t="array" ref="BA81">IF(OR(AY81="",AV81="",AW81="",AU81=""),"",
    _xlfn.IFS(
        (IFERROR(VALUE(TRIM(SUBSTITUTE(AY81,CHAR(160),""))),0)) &gt; (IFERROR(VALUE(TRIM(SUBSTITUTE(AV81,CHAR(160),""))),0)),
        "KO : Le montant retenu TTC est supérieur au montant raisonnable TTC. Merci de revoir la ligne de dépense ou plafonner son montant.",
        (IFERROR(VALUE(TRIM(SUBSTITUTE(AW81,CHAR(160),""))),0)) &gt; (IFERROR(VALUE(TRIM(SUBSTITUTE(AU81,CHAR(160),""))),0)),
        "Attention : Le montant retenu HT est supérieur au montant HT raisonnable. Merci de revoir la ligne de dépense, plafonner son montant, ou justifier la reventillation HT / TVA.",
        (IFERROR(VALUE(TRIM(SUBSTITUTE(AY81,CHAR(160),""))),0))=0,
        "",
        (IFERROR(VALUE(TRIM(SUBSTITUTE(AV81,CHAR(160),""))),0))=(IFERROR(VALUE(TRIM(SUBSTITUTE(AY81,CHAR(160),""))),0)),
        "OK",
        (IFERROR(VALUE(TRIM(SUBSTITUTE(AV81,CHAR(160),""))),0))&gt;(IFERROR(VALUE(TRIM(SUBSTITUTE(AY81,CHAR(160),""))),0)),
        " OK : Montant instruit inférieur au montant raisonnable.",
        TRUE,
        ""
    )
)</f>
        <v/>
      </c>
      <c r="BB81" s="92" t="str" cm="1">
        <f t="array" ref="BB81">IF(OR(AY81="",X81="",AW81="",V81="",AX81="",W81=""),"",_xlfn.IFS((IFERROR(VALUE(TRIM(SUBSTITUTE(AY81,CHAR(160),""))),0))&gt;(IFERROR(VALUE(TRIM(SUBSTITUTE(X81,CHAR(160),""))),0)),"KO : Le montant retenu TTC est supérieur au montant présenté TTC. Merci de revoir la ligne de dépense ou plafonner son montant.",(IFERROR(VALUE(TRIM(SUBSTITUTE(AW81,CHAR(160),""))),0))&gt;(IFERROR(VALUE(TRIM(SUBSTITUTE(V81,CHAR(160),""))),0)),"Attention : Le montant retenu HT est supérieur au montant HT présenté. Merci de revoir la ligne de dépense, plafonner son montant, ou justifier la reventillation HT / TVA.",(IFERROR(VALUE(TRIM(SUBSTITUTE(AX81,CHAR(160),""))),0))&gt;(IFERROR(VALUE(TRIM(SUBSTITUTE(W81,CHAR(160),""))),0)),"Attention : Le montant TVA retenu est supérieur au montant TVA présenté. Merci de revoir la ligne de dépense, plafonner son montant, ou justifier la reventillation HT / TVA.",(IFERROR(VALUE(TRIM(SUBSTITUTE(X81,CHAR(160),""))),0))=0,"",(IFERROR(VALUE(TRIM(SUBSTITUTE(AY81,CHAR(160),""))),0))=(IFERROR(VALUE(TRIM(SUBSTITUTE(X81,CHAR(160),""))),0)),"OK",AND((IFERROR(VALUE(TRIM(SUBSTITUTE(AY81,CHAR(160),""))),0))&lt;(IFERROR(VALUE(TRIM(SUBSTITUTE(X81,CHAR(160),""))),0)),((IFERROR(VALUE(TRIM(SUBSTITUTE(X81,CHAR(160),""))),0))-(IFERROR(VALUE(TRIM(SUBSTITUTE(AY81,CHAR(160),""))),0)))&lt;0.01),"OK",(IFERROR(VALUE(TRIM(SUBSTITUTE(AY81,CHAR(160),""))),0))&lt;(IFERROR(VALUE(TRIM(SUBSTITUTE(X81,CHAR(160),""))),0)),"Montant instruit inférieur au montant présenté.",TRUE,""))</f>
        <v/>
      </c>
      <c r="BC81" s="212" t="str">
        <f t="shared" si="50"/>
        <v/>
      </c>
      <c r="BD81" s="212" t="str">
        <f t="shared" si="51"/>
        <v/>
      </c>
      <c r="BE81" s="93" t="str">
        <f t="shared" si="52"/>
        <v/>
      </c>
    </row>
    <row r="82" spans="1:57" s="68" customFormat="1" ht="20.149999999999999" customHeight="1">
      <c r="A82" s="195">
        <v>74</v>
      </c>
      <c r="B82" s="2"/>
      <c r="C82" s="37"/>
      <c r="D82" s="2"/>
      <c r="E82" s="2"/>
      <c r="F82" s="89" t="str">
        <f>IF(B82&lt;&gt;"",IF('0-Présentation poste-typeaction'!$B$12&lt;&gt;"",'0-Présentation poste-typeaction'!$B$12,""),"")</f>
        <v/>
      </c>
      <c r="G82" s="2"/>
      <c r="H82" s="2"/>
      <c r="I82" s="12"/>
      <c r="J82" s="2"/>
      <c r="K82" s="36"/>
      <c r="L82" s="4"/>
      <c r="M82" s="3"/>
      <c r="N82" s="196" t="str">
        <f t="shared" si="54"/>
        <v/>
      </c>
      <c r="O82" s="5"/>
      <c r="P82" s="3"/>
      <c r="Q82" s="196" t="str">
        <f t="shared" si="55"/>
        <v/>
      </c>
      <c r="R82" s="6"/>
      <c r="S82" s="3"/>
      <c r="T82" s="197" t="str">
        <f t="shared" si="56"/>
        <v/>
      </c>
      <c r="U82" s="7"/>
      <c r="V82" s="213" t="str" cm="1">
        <f t="array" ref="V82">IF((_xlfn.IFS(TRIM(SUBSTITUTE(U82,CHAR(160),""))="Devis 1",IFERROR(VALUE(TRIM(SUBSTITUTE(L82,CHAR(160),""))),0),TRIM(SUBSTITUTE(U82,CHAR(160),""))="Devis 2",IFERROR(VALUE(TRIM(SUBSTITUTE(O82,CHAR(160),""))),0),TRIM(SUBSTITUTE(U82,CHAR(160),""))="Devis 3",IFERROR(VALUE(TRIM(SUBSTITUTE(R82,CHAR(160),""))),0),TRUE,0)*IFERROR(VALUE(TRIM(SUBSTITUTE(C82,CHAR(160),""))),0))=0,"",_xlfn.IFS(TRIM(SUBSTITUTE(U82,CHAR(160),""))="Devis 1",IFERROR(VALUE(TRIM(SUBSTITUTE(L82,CHAR(160),""))),0),TRIM(SUBSTITUTE(U82,CHAR(160),""))="Devis 2",IFERROR(VALUE(TRIM(SUBSTITUTE(O82,CHAR(160),""))),0),TRIM(SUBSTITUTE(U82,CHAR(160),""))="Devis 3",IFERROR(VALUE(TRIM(SUBSTITUTE(R82,CHAR(160),""))),0),TRUE,0)*IFERROR(VALUE(TRIM(SUBSTITUTE(C82,CHAR(160),""))),0))</f>
        <v/>
      </c>
      <c r="W82" s="214" t="str" cm="1">
        <f t="array" ref="W82">IF(ROUND((_xlfn.IFS(TRIM(SUBSTITUTE(U82,CHAR(160),""))="Devis 1",IFERROR(VALUE(TRIM(SUBSTITUTE(M82,CHAR(160),""))),0),TRIM(SUBSTITUTE(U82,CHAR(160),""))="Devis 2",IFERROR(VALUE(TRIM(SUBSTITUTE(P82,CHAR(160),""))),0),TRIM(SUBSTITUTE(U82,CHAR(160),""))="Devis 3",IFERROR(VALUE(TRIM(SUBSTITUTE(S82,CHAR(160),""))),0),TRUE,0)*IFERROR(VALUE(TRIM(SUBSTITUTE(C82,CHAR(160),""))),0)),2)=0,IF(V82&lt;&gt;"",0,""),ROUND((_xlfn.IFS(TRIM(SUBSTITUTE(U82,CHAR(160),""))="Devis 1",IFERROR(VALUE(TRIM(SUBSTITUTE(M82,CHAR(160),""))),0),TRIM(SUBSTITUTE(U82,CHAR(160),""))="Devis 2",IFERROR(VALUE(TRIM(SUBSTITUTE(P82,CHAR(160),""))),0),TRIM(SUBSTITUTE(U82,CHAR(160),""))="Devis 3",IFERROR(VALUE(TRIM(SUBSTITUTE(S82,CHAR(160),""))),0),TRUE,0)*IFERROR(VALUE(TRIM(SUBSTITUTE(C82,CHAR(160),""))),0)),2))</f>
        <v/>
      </c>
      <c r="X82" s="200" t="str">
        <f t="shared" si="57"/>
        <v/>
      </c>
      <c r="Y82" s="34"/>
      <c r="Z82" s="88" t="str">
        <f t="shared" si="64"/>
        <v/>
      </c>
      <c r="AA82" s="201" t="str">
        <f t="shared" si="64"/>
        <v/>
      </c>
      <c r="AB82" s="89" t="str">
        <f t="shared" si="64"/>
        <v/>
      </c>
      <c r="AC82" s="89" t="str">
        <f t="shared" si="64"/>
        <v/>
      </c>
      <c r="AD82" s="89" t="str">
        <f t="shared" si="64"/>
        <v/>
      </c>
      <c r="AE82" s="89" t="str">
        <f t="shared" si="64"/>
        <v/>
      </c>
      <c r="AF82" s="89" t="str">
        <f t="shared" si="53"/>
        <v/>
      </c>
      <c r="AG82" s="202" t="str">
        <f t="shared" si="53"/>
        <v/>
      </c>
      <c r="AH82" s="89" t="str">
        <f t="shared" si="53"/>
        <v/>
      </c>
      <c r="AI82" s="203" t="str">
        <f t="shared" si="53"/>
        <v/>
      </c>
      <c r="AJ82" s="204" t="str">
        <f t="shared" si="53"/>
        <v/>
      </c>
      <c r="AK82" s="90" t="str">
        <f t="shared" si="53"/>
        <v/>
      </c>
      <c r="AL82" s="196" t="str">
        <f t="shared" si="58"/>
        <v/>
      </c>
      <c r="AM82" s="205" t="str">
        <f t="shared" si="47"/>
        <v/>
      </c>
      <c r="AN82" s="90" t="str">
        <f t="shared" si="47"/>
        <v/>
      </c>
      <c r="AO82" s="196" t="str">
        <f t="shared" si="59"/>
        <v/>
      </c>
      <c r="AP82" s="206" t="str">
        <f t="shared" si="48"/>
        <v/>
      </c>
      <c r="AQ82" s="90" t="str">
        <f t="shared" si="48"/>
        <v/>
      </c>
      <c r="AR82" s="207" t="str">
        <f t="shared" si="60"/>
        <v/>
      </c>
      <c r="AS82" s="208" t="str">
        <f t="shared" si="49"/>
        <v/>
      </c>
      <c r="AT82" s="91"/>
      <c r="AU82" s="93" t="str">
        <f t="shared" si="61"/>
        <v/>
      </c>
      <c r="AV82" s="209" t="str">
        <f t="shared" si="62"/>
        <v/>
      </c>
      <c r="AW82" s="211" t="str" cm="1">
        <f t="array" ref="AW82">IF($AA82="","",IF((IFERROR(_xlfn.IFS($AS82="Devis 1",(IFERROR(VALUE(TRIM(SUBSTITUTE(AJ82,CHAR(160),""))),0)),$AS82="Devis 2",(IFERROR(VALUE(TRIM(SUBSTITUTE(AM82,CHAR(160),""))),0)),$AS82="Devis 3",(IFERROR(VALUE(TRIM(SUBSTITUTE(AP82,CHAR(160),""))),0))),0))*(IFERROR(VALUE(TRIM(SUBSTITUTE($AA82,CHAR(160),""))),0))=0,"",(IFERROR(_xlfn.IFS($AS82="Devis 1",(IFERROR(VALUE(TRIM(SUBSTITUTE(AJ82,CHAR(160),""))),0)),$AS82="Devis 2",(IFERROR(VALUE(TRIM(SUBSTITUTE(AM82,CHAR(160),""))),0)),$AS82="Devis 3",(IFERROR(VALUE(TRIM(SUBSTITUTE(AP82,CHAR(160),""))),0))),0))*(IFERROR(VALUE(TRIM(SUBSTITUTE($AA82,CHAR(160),""))),0))))</f>
        <v/>
      </c>
      <c r="AX82" s="211" t="str" cm="1">
        <f t="array" ref="AX82">IF($AA82="","",IF(ROUND((IFERROR(_xlfn.IFS(TRIM(SUBSTITUTE($AS82,CHAR(160),""))="Devis 1",IFERROR(VALUE(TRIM(SUBSTITUTE(AK82,CHAR(160),""))),0),TRIM(SUBSTITUTE($AS82,CHAR(160),""))="Devis 2",IFERROR(VALUE(TRIM(SUBSTITUTE(AN82,CHAR(160),""))),0),TRIM(SUBSTITUTE($AS82,CHAR(160),""))="Devis 3",IFERROR(VALUE(TRIM(SUBSTITUTE(AQ82,CHAR(160),""))),0)),0))*(IFERROR(VALUE(TRIM(SUBSTITUTE($AA82,CHAR(160),""))),0)),2)=0,IF(AW82&lt;&gt;"",0,""),ROUND((IFERROR(_xlfn.IFS(TRIM(SUBSTITUTE($AS82,CHAR(160),""))="Devis 1",IFERROR(VALUE(TRIM(SUBSTITUTE(AK82,CHAR(160),""))),0),TRIM(SUBSTITUTE($AS82,CHAR(160),""))="Devis 2",IFERROR(VALUE(TRIM(SUBSTITUTE(AN82,CHAR(160),""))),0),TRIM(SUBSTITUTE($AS82,CHAR(160),""))="Devis 3",IFERROR(VALUE(TRIM(SUBSTITUTE(AQ82,CHAR(160),""))),0)),0))*(IFERROR(VALUE(TRIM(SUBSTITUTE($AA82,CHAR(160),""))),0)),2)))</f>
        <v/>
      </c>
      <c r="AY82" s="211" t="str">
        <f t="shared" si="63"/>
        <v/>
      </c>
      <c r="AZ82" s="91"/>
      <c r="BA82" s="92" t="str" cm="1">
        <f t="array" ref="BA82">IF(OR(AY82="",AV82="",AW82="",AU82=""),"",
    _xlfn.IFS(
        (IFERROR(VALUE(TRIM(SUBSTITUTE(AY82,CHAR(160),""))),0)) &gt; (IFERROR(VALUE(TRIM(SUBSTITUTE(AV82,CHAR(160),""))),0)),
        "KO : Le montant retenu TTC est supérieur au montant raisonnable TTC. Merci de revoir la ligne de dépense ou plafonner son montant.",
        (IFERROR(VALUE(TRIM(SUBSTITUTE(AW82,CHAR(160),""))),0)) &gt; (IFERROR(VALUE(TRIM(SUBSTITUTE(AU82,CHAR(160),""))),0)),
        "Attention : Le montant retenu HT est supérieur au montant HT raisonnable. Merci de revoir la ligne de dépense, plafonner son montant, ou justifier la reventillation HT / TVA.",
        (IFERROR(VALUE(TRIM(SUBSTITUTE(AY82,CHAR(160),""))),0))=0,
        "",
        (IFERROR(VALUE(TRIM(SUBSTITUTE(AV82,CHAR(160),""))),0))=(IFERROR(VALUE(TRIM(SUBSTITUTE(AY82,CHAR(160),""))),0)),
        "OK",
        (IFERROR(VALUE(TRIM(SUBSTITUTE(AV82,CHAR(160),""))),0))&gt;(IFERROR(VALUE(TRIM(SUBSTITUTE(AY82,CHAR(160),""))),0)),
        " OK : Montant instruit inférieur au montant raisonnable.",
        TRUE,
        ""
    )
)</f>
        <v/>
      </c>
      <c r="BB82" s="92" t="str" cm="1">
        <f t="array" ref="BB82">IF(OR(AY82="",X82="",AW82="",V82="",AX82="",W82=""),"",_xlfn.IFS((IFERROR(VALUE(TRIM(SUBSTITUTE(AY82,CHAR(160),""))),0))&gt;(IFERROR(VALUE(TRIM(SUBSTITUTE(X82,CHAR(160),""))),0)),"KO : Le montant retenu TTC est supérieur au montant présenté TTC. Merci de revoir la ligne de dépense ou plafonner son montant.",(IFERROR(VALUE(TRIM(SUBSTITUTE(AW82,CHAR(160),""))),0))&gt;(IFERROR(VALUE(TRIM(SUBSTITUTE(V82,CHAR(160),""))),0)),"Attention : Le montant retenu HT est supérieur au montant HT présenté. Merci de revoir la ligne de dépense, plafonner son montant, ou justifier la reventillation HT / TVA.",(IFERROR(VALUE(TRIM(SUBSTITUTE(AX82,CHAR(160),""))),0))&gt;(IFERROR(VALUE(TRIM(SUBSTITUTE(W82,CHAR(160),""))),0)),"Attention : Le montant TVA retenu est supérieur au montant TVA présenté. Merci de revoir la ligne de dépense, plafonner son montant, ou justifier la reventillation HT / TVA.",(IFERROR(VALUE(TRIM(SUBSTITUTE(X82,CHAR(160),""))),0))=0,"",(IFERROR(VALUE(TRIM(SUBSTITUTE(AY82,CHAR(160),""))),0))=(IFERROR(VALUE(TRIM(SUBSTITUTE(X82,CHAR(160),""))),0)),"OK",AND((IFERROR(VALUE(TRIM(SUBSTITUTE(AY82,CHAR(160),""))),0))&lt;(IFERROR(VALUE(TRIM(SUBSTITUTE(X82,CHAR(160),""))),0)),((IFERROR(VALUE(TRIM(SUBSTITUTE(X82,CHAR(160),""))),0))-(IFERROR(VALUE(TRIM(SUBSTITUTE(AY82,CHAR(160),""))),0)))&lt;0.01),"OK",(IFERROR(VALUE(TRIM(SUBSTITUTE(AY82,CHAR(160),""))),0))&lt;(IFERROR(VALUE(TRIM(SUBSTITUTE(X82,CHAR(160),""))),0)),"Montant instruit inférieur au montant présenté.",TRUE,""))</f>
        <v/>
      </c>
      <c r="BC82" s="212" t="str">
        <f t="shared" si="50"/>
        <v/>
      </c>
      <c r="BD82" s="212" t="str">
        <f t="shared" si="51"/>
        <v/>
      </c>
      <c r="BE82" s="93" t="str">
        <f t="shared" si="52"/>
        <v/>
      </c>
    </row>
    <row r="83" spans="1:57" s="68" customFormat="1" ht="20.149999999999999" customHeight="1">
      <c r="A83" s="195">
        <v>75</v>
      </c>
      <c r="B83" s="2"/>
      <c r="C83" s="37"/>
      <c r="D83" s="2"/>
      <c r="E83" s="2"/>
      <c r="F83" s="89" t="str">
        <f>IF(B83&lt;&gt;"",IF('0-Présentation poste-typeaction'!$B$12&lt;&gt;"",'0-Présentation poste-typeaction'!$B$12,""),"")</f>
        <v/>
      </c>
      <c r="G83" s="2"/>
      <c r="H83" s="2"/>
      <c r="I83" s="12"/>
      <c r="J83" s="2"/>
      <c r="K83" s="36"/>
      <c r="L83" s="4"/>
      <c r="M83" s="3"/>
      <c r="N83" s="196" t="str">
        <f t="shared" si="54"/>
        <v/>
      </c>
      <c r="O83" s="5"/>
      <c r="P83" s="3"/>
      <c r="Q83" s="196" t="str">
        <f t="shared" si="55"/>
        <v/>
      </c>
      <c r="R83" s="6"/>
      <c r="S83" s="3"/>
      <c r="T83" s="197" t="str">
        <f t="shared" si="56"/>
        <v/>
      </c>
      <c r="U83" s="7"/>
      <c r="V83" s="213" t="str" cm="1">
        <f t="array" ref="V83">IF((_xlfn.IFS(TRIM(SUBSTITUTE(U83,CHAR(160),""))="Devis 1",IFERROR(VALUE(TRIM(SUBSTITUTE(L83,CHAR(160),""))),0),TRIM(SUBSTITUTE(U83,CHAR(160),""))="Devis 2",IFERROR(VALUE(TRIM(SUBSTITUTE(O83,CHAR(160),""))),0),TRIM(SUBSTITUTE(U83,CHAR(160),""))="Devis 3",IFERROR(VALUE(TRIM(SUBSTITUTE(R83,CHAR(160),""))),0),TRUE,0)*IFERROR(VALUE(TRIM(SUBSTITUTE(C83,CHAR(160),""))),0))=0,"",_xlfn.IFS(TRIM(SUBSTITUTE(U83,CHAR(160),""))="Devis 1",IFERROR(VALUE(TRIM(SUBSTITUTE(L83,CHAR(160),""))),0),TRIM(SUBSTITUTE(U83,CHAR(160),""))="Devis 2",IFERROR(VALUE(TRIM(SUBSTITUTE(O83,CHAR(160),""))),0),TRIM(SUBSTITUTE(U83,CHAR(160),""))="Devis 3",IFERROR(VALUE(TRIM(SUBSTITUTE(R83,CHAR(160),""))),0),TRUE,0)*IFERROR(VALUE(TRIM(SUBSTITUTE(C83,CHAR(160),""))),0))</f>
        <v/>
      </c>
      <c r="W83" s="214" t="str" cm="1">
        <f t="array" ref="W83">IF(ROUND((_xlfn.IFS(TRIM(SUBSTITUTE(U83,CHAR(160),""))="Devis 1",IFERROR(VALUE(TRIM(SUBSTITUTE(M83,CHAR(160),""))),0),TRIM(SUBSTITUTE(U83,CHAR(160),""))="Devis 2",IFERROR(VALUE(TRIM(SUBSTITUTE(P83,CHAR(160),""))),0),TRIM(SUBSTITUTE(U83,CHAR(160),""))="Devis 3",IFERROR(VALUE(TRIM(SUBSTITUTE(S83,CHAR(160),""))),0),TRUE,0)*IFERROR(VALUE(TRIM(SUBSTITUTE(C83,CHAR(160),""))),0)),2)=0,IF(V83&lt;&gt;"",0,""),ROUND((_xlfn.IFS(TRIM(SUBSTITUTE(U83,CHAR(160),""))="Devis 1",IFERROR(VALUE(TRIM(SUBSTITUTE(M83,CHAR(160),""))),0),TRIM(SUBSTITUTE(U83,CHAR(160),""))="Devis 2",IFERROR(VALUE(TRIM(SUBSTITUTE(P83,CHAR(160),""))),0),TRIM(SUBSTITUTE(U83,CHAR(160),""))="Devis 3",IFERROR(VALUE(TRIM(SUBSTITUTE(S83,CHAR(160),""))),0),TRUE,0)*IFERROR(VALUE(TRIM(SUBSTITUTE(C83,CHAR(160),""))),0)),2))</f>
        <v/>
      </c>
      <c r="X83" s="200" t="str">
        <f t="shared" si="57"/>
        <v/>
      </c>
      <c r="Y83" s="34"/>
      <c r="Z83" s="88" t="str">
        <f t="shared" si="64"/>
        <v/>
      </c>
      <c r="AA83" s="201" t="str">
        <f t="shared" si="64"/>
        <v/>
      </c>
      <c r="AB83" s="89" t="str">
        <f t="shared" si="64"/>
        <v/>
      </c>
      <c r="AC83" s="89" t="str">
        <f t="shared" si="64"/>
        <v/>
      </c>
      <c r="AD83" s="89" t="str">
        <f t="shared" si="64"/>
        <v/>
      </c>
      <c r="AE83" s="89" t="str">
        <f t="shared" si="64"/>
        <v/>
      </c>
      <c r="AF83" s="89" t="str">
        <f t="shared" si="53"/>
        <v/>
      </c>
      <c r="AG83" s="202" t="str">
        <f t="shared" si="53"/>
        <v/>
      </c>
      <c r="AH83" s="89" t="str">
        <f t="shared" si="53"/>
        <v/>
      </c>
      <c r="AI83" s="203" t="str">
        <f t="shared" si="53"/>
        <v/>
      </c>
      <c r="AJ83" s="204" t="str">
        <f t="shared" si="53"/>
        <v/>
      </c>
      <c r="AK83" s="90" t="str">
        <f t="shared" si="53"/>
        <v/>
      </c>
      <c r="AL83" s="196" t="str">
        <f t="shared" si="58"/>
        <v/>
      </c>
      <c r="AM83" s="205" t="str">
        <f t="shared" si="47"/>
        <v/>
      </c>
      <c r="AN83" s="90" t="str">
        <f t="shared" si="47"/>
        <v/>
      </c>
      <c r="AO83" s="196" t="str">
        <f t="shared" si="59"/>
        <v/>
      </c>
      <c r="AP83" s="206" t="str">
        <f t="shared" si="48"/>
        <v/>
      </c>
      <c r="AQ83" s="90" t="str">
        <f t="shared" si="48"/>
        <v/>
      </c>
      <c r="AR83" s="207" t="str">
        <f t="shared" si="60"/>
        <v/>
      </c>
      <c r="AS83" s="208" t="str">
        <f t="shared" si="49"/>
        <v/>
      </c>
      <c r="AT83" s="91"/>
      <c r="AU83" s="93" t="str">
        <f t="shared" si="61"/>
        <v/>
      </c>
      <c r="AV83" s="209" t="str">
        <f t="shared" si="62"/>
        <v/>
      </c>
      <c r="AW83" s="211" t="str" cm="1">
        <f t="array" ref="AW83">IF($AA83="","",IF((IFERROR(_xlfn.IFS($AS83="Devis 1",(IFERROR(VALUE(TRIM(SUBSTITUTE(AJ83,CHAR(160),""))),0)),$AS83="Devis 2",(IFERROR(VALUE(TRIM(SUBSTITUTE(AM83,CHAR(160),""))),0)),$AS83="Devis 3",(IFERROR(VALUE(TRIM(SUBSTITUTE(AP83,CHAR(160),""))),0))),0))*(IFERROR(VALUE(TRIM(SUBSTITUTE($AA83,CHAR(160),""))),0))=0,"",(IFERROR(_xlfn.IFS($AS83="Devis 1",(IFERROR(VALUE(TRIM(SUBSTITUTE(AJ83,CHAR(160),""))),0)),$AS83="Devis 2",(IFERROR(VALUE(TRIM(SUBSTITUTE(AM83,CHAR(160),""))),0)),$AS83="Devis 3",(IFERROR(VALUE(TRIM(SUBSTITUTE(AP83,CHAR(160),""))),0))),0))*(IFERROR(VALUE(TRIM(SUBSTITUTE($AA83,CHAR(160),""))),0))))</f>
        <v/>
      </c>
      <c r="AX83" s="211" t="str" cm="1">
        <f t="array" ref="AX83">IF($AA83="","",IF(ROUND((IFERROR(_xlfn.IFS(TRIM(SUBSTITUTE($AS83,CHAR(160),""))="Devis 1",IFERROR(VALUE(TRIM(SUBSTITUTE(AK83,CHAR(160),""))),0),TRIM(SUBSTITUTE($AS83,CHAR(160),""))="Devis 2",IFERROR(VALUE(TRIM(SUBSTITUTE(AN83,CHAR(160),""))),0),TRIM(SUBSTITUTE($AS83,CHAR(160),""))="Devis 3",IFERROR(VALUE(TRIM(SUBSTITUTE(AQ83,CHAR(160),""))),0)),0))*(IFERROR(VALUE(TRIM(SUBSTITUTE($AA83,CHAR(160),""))),0)),2)=0,IF(AW83&lt;&gt;"",0,""),ROUND((IFERROR(_xlfn.IFS(TRIM(SUBSTITUTE($AS83,CHAR(160),""))="Devis 1",IFERROR(VALUE(TRIM(SUBSTITUTE(AK83,CHAR(160),""))),0),TRIM(SUBSTITUTE($AS83,CHAR(160),""))="Devis 2",IFERROR(VALUE(TRIM(SUBSTITUTE(AN83,CHAR(160),""))),0),TRIM(SUBSTITUTE($AS83,CHAR(160),""))="Devis 3",IFERROR(VALUE(TRIM(SUBSTITUTE(AQ83,CHAR(160),""))),0)),0))*(IFERROR(VALUE(TRIM(SUBSTITUTE($AA83,CHAR(160),""))),0)),2)))</f>
        <v/>
      </c>
      <c r="AY83" s="211" t="str">
        <f t="shared" si="63"/>
        <v/>
      </c>
      <c r="AZ83" s="91"/>
      <c r="BA83" s="92" t="str" cm="1">
        <f t="array" ref="BA83">IF(OR(AY83="",AV83="",AW83="",AU83=""),"",
    _xlfn.IFS(
        (IFERROR(VALUE(TRIM(SUBSTITUTE(AY83,CHAR(160),""))),0)) &gt; (IFERROR(VALUE(TRIM(SUBSTITUTE(AV83,CHAR(160),""))),0)),
        "KO : Le montant retenu TTC est supérieur au montant raisonnable TTC. Merci de revoir la ligne de dépense ou plafonner son montant.",
        (IFERROR(VALUE(TRIM(SUBSTITUTE(AW83,CHAR(160),""))),0)) &gt; (IFERROR(VALUE(TRIM(SUBSTITUTE(AU83,CHAR(160),""))),0)),
        "Attention : Le montant retenu HT est supérieur au montant HT raisonnable. Merci de revoir la ligne de dépense, plafonner son montant, ou justifier la reventillation HT / TVA.",
        (IFERROR(VALUE(TRIM(SUBSTITUTE(AY83,CHAR(160),""))),0))=0,
        "",
        (IFERROR(VALUE(TRIM(SUBSTITUTE(AV83,CHAR(160),""))),0))=(IFERROR(VALUE(TRIM(SUBSTITUTE(AY83,CHAR(160),""))),0)),
        "OK",
        (IFERROR(VALUE(TRIM(SUBSTITUTE(AV83,CHAR(160),""))),0))&gt;(IFERROR(VALUE(TRIM(SUBSTITUTE(AY83,CHAR(160),""))),0)),
        " OK : Montant instruit inférieur au montant raisonnable.",
        TRUE,
        ""
    )
)</f>
        <v/>
      </c>
      <c r="BB83" s="92" t="str" cm="1">
        <f t="array" ref="BB83">IF(OR(AY83="",X83="",AW83="",V83="",AX83="",W83=""),"",_xlfn.IFS((IFERROR(VALUE(TRIM(SUBSTITUTE(AY83,CHAR(160),""))),0))&gt;(IFERROR(VALUE(TRIM(SUBSTITUTE(X83,CHAR(160),""))),0)),"KO : Le montant retenu TTC est supérieur au montant présenté TTC. Merci de revoir la ligne de dépense ou plafonner son montant.",(IFERROR(VALUE(TRIM(SUBSTITUTE(AW83,CHAR(160),""))),0))&gt;(IFERROR(VALUE(TRIM(SUBSTITUTE(V83,CHAR(160),""))),0)),"Attention : Le montant retenu HT est supérieur au montant HT présenté. Merci de revoir la ligne de dépense, plafonner son montant, ou justifier la reventillation HT / TVA.",(IFERROR(VALUE(TRIM(SUBSTITUTE(AX83,CHAR(160),""))),0))&gt;(IFERROR(VALUE(TRIM(SUBSTITUTE(W83,CHAR(160),""))),0)),"Attention : Le montant TVA retenu est supérieur au montant TVA présenté. Merci de revoir la ligne de dépense, plafonner son montant, ou justifier la reventillation HT / TVA.",(IFERROR(VALUE(TRIM(SUBSTITUTE(X83,CHAR(160),""))),0))=0,"",(IFERROR(VALUE(TRIM(SUBSTITUTE(AY83,CHAR(160),""))),0))=(IFERROR(VALUE(TRIM(SUBSTITUTE(X83,CHAR(160),""))),0)),"OK",AND((IFERROR(VALUE(TRIM(SUBSTITUTE(AY83,CHAR(160),""))),0))&lt;(IFERROR(VALUE(TRIM(SUBSTITUTE(X83,CHAR(160),""))),0)),((IFERROR(VALUE(TRIM(SUBSTITUTE(X83,CHAR(160),""))),0))-(IFERROR(VALUE(TRIM(SUBSTITUTE(AY83,CHAR(160),""))),0)))&lt;0.01),"OK",(IFERROR(VALUE(TRIM(SUBSTITUTE(AY83,CHAR(160),""))),0))&lt;(IFERROR(VALUE(TRIM(SUBSTITUTE(X83,CHAR(160),""))),0)),"Montant instruit inférieur au montant présenté.",TRUE,""))</f>
        <v/>
      </c>
      <c r="BC83" s="212" t="str">
        <f t="shared" si="50"/>
        <v/>
      </c>
      <c r="BD83" s="212" t="str">
        <f t="shared" si="51"/>
        <v/>
      </c>
      <c r="BE83" s="93" t="str">
        <f t="shared" si="52"/>
        <v/>
      </c>
    </row>
    <row r="84" spans="1:57" s="68" customFormat="1" ht="20.149999999999999" customHeight="1">
      <c r="A84" s="195">
        <v>76</v>
      </c>
      <c r="B84" s="2"/>
      <c r="C84" s="37"/>
      <c r="D84" s="2"/>
      <c r="E84" s="2"/>
      <c r="F84" s="89" t="str">
        <f>IF(B84&lt;&gt;"",IF('0-Présentation poste-typeaction'!$B$12&lt;&gt;"",'0-Présentation poste-typeaction'!$B$12,""),"")</f>
        <v/>
      </c>
      <c r="G84" s="2"/>
      <c r="H84" s="2"/>
      <c r="I84" s="12"/>
      <c r="J84" s="2"/>
      <c r="K84" s="36"/>
      <c r="L84" s="4"/>
      <c r="M84" s="3"/>
      <c r="N84" s="196" t="str">
        <f t="shared" si="54"/>
        <v/>
      </c>
      <c r="O84" s="5"/>
      <c r="P84" s="3"/>
      <c r="Q84" s="196" t="str">
        <f t="shared" si="55"/>
        <v/>
      </c>
      <c r="R84" s="6"/>
      <c r="S84" s="3"/>
      <c r="T84" s="197" t="str">
        <f t="shared" si="56"/>
        <v/>
      </c>
      <c r="U84" s="7"/>
      <c r="V84" s="213" t="str" cm="1">
        <f t="array" ref="V84">IF((_xlfn.IFS(TRIM(SUBSTITUTE(U84,CHAR(160),""))="Devis 1",IFERROR(VALUE(TRIM(SUBSTITUTE(L84,CHAR(160),""))),0),TRIM(SUBSTITUTE(U84,CHAR(160),""))="Devis 2",IFERROR(VALUE(TRIM(SUBSTITUTE(O84,CHAR(160),""))),0),TRIM(SUBSTITUTE(U84,CHAR(160),""))="Devis 3",IFERROR(VALUE(TRIM(SUBSTITUTE(R84,CHAR(160),""))),0),TRUE,0)*IFERROR(VALUE(TRIM(SUBSTITUTE(C84,CHAR(160),""))),0))=0,"",_xlfn.IFS(TRIM(SUBSTITUTE(U84,CHAR(160),""))="Devis 1",IFERROR(VALUE(TRIM(SUBSTITUTE(L84,CHAR(160),""))),0),TRIM(SUBSTITUTE(U84,CHAR(160),""))="Devis 2",IFERROR(VALUE(TRIM(SUBSTITUTE(O84,CHAR(160),""))),0),TRIM(SUBSTITUTE(U84,CHAR(160),""))="Devis 3",IFERROR(VALUE(TRIM(SUBSTITUTE(R84,CHAR(160),""))),0),TRUE,0)*IFERROR(VALUE(TRIM(SUBSTITUTE(C84,CHAR(160),""))),0))</f>
        <v/>
      </c>
      <c r="W84" s="214" t="str" cm="1">
        <f t="array" ref="W84">IF(ROUND((_xlfn.IFS(TRIM(SUBSTITUTE(U84,CHAR(160),""))="Devis 1",IFERROR(VALUE(TRIM(SUBSTITUTE(M84,CHAR(160),""))),0),TRIM(SUBSTITUTE(U84,CHAR(160),""))="Devis 2",IFERROR(VALUE(TRIM(SUBSTITUTE(P84,CHAR(160),""))),0),TRIM(SUBSTITUTE(U84,CHAR(160),""))="Devis 3",IFERROR(VALUE(TRIM(SUBSTITUTE(S84,CHAR(160),""))),0),TRUE,0)*IFERROR(VALUE(TRIM(SUBSTITUTE(C84,CHAR(160),""))),0)),2)=0,IF(V84&lt;&gt;"",0,""),ROUND((_xlfn.IFS(TRIM(SUBSTITUTE(U84,CHAR(160),""))="Devis 1",IFERROR(VALUE(TRIM(SUBSTITUTE(M84,CHAR(160),""))),0),TRIM(SUBSTITUTE(U84,CHAR(160),""))="Devis 2",IFERROR(VALUE(TRIM(SUBSTITUTE(P84,CHAR(160),""))),0),TRIM(SUBSTITUTE(U84,CHAR(160),""))="Devis 3",IFERROR(VALUE(TRIM(SUBSTITUTE(S84,CHAR(160),""))),0),TRUE,0)*IFERROR(VALUE(TRIM(SUBSTITUTE(C84,CHAR(160),""))),0)),2))</f>
        <v/>
      </c>
      <c r="X84" s="200" t="str">
        <f t="shared" si="57"/>
        <v/>
      </c>
      <c r="Y84" s="34"/>
      <c r="Z84" s="88" t="str">
        <f t="shared" si="64"/>
        <v/>
      </c>
      <c r="AA84" s="201" t="str">
        <f t="shared" si="64"/>
        <v/>
      </c>
      <c r="AB84" s="89" t="str">
        <f t="shared" si="64"/>
        <v/>
      </c>
      <c r="AC84" s="89" t="str">
        <f t="shared" si="64"/>
        <v/>
      </c>
      <c r="AD84" s="89" t="str">
        <f t="shared" si="64"/>
        <v/>
      </c>
      <c r="AE84" s="89" t="str">
        <f t="shared" si="64"/>
        <v/>
      </c>
      <c r="AF84" s="89" t="str">
        <f t="shared" si="53"/>
        <v/>
      </c>
      <c r="AG84" s="202" t="str">
        <f t="shared" si="53"/>
        <v/>
      </c>
      <c r="AH84" s="89" t="str">
        <f t="shared" si="53"/>
        <v/>
      </c>
      <c r="AI84" s="203" t="str">
        <f t="shared" si="53"/>
        <v/>
      </c>
      <c r="AJ84" s="204" t="str">
        <f t="shared" si="53"/>
        <v/>
      </c>
      <c r="AK84" s="90" t="str">
        <f t="shared" si="53"/>
        <v/>
      </c>
      <c r="AL84" s="196" t="str">
        <f t="shared" si="58"/>
        <v/>
      </c>
      <c r="AM84" s="205" t="str">
        <f t="shared" si="47"/>
        <v/>
      </c>
      <c r="AN84" s="90" t="str">
        <f t="shared" si="47"/>
        <v/>
      </c>
      <c r="AO84" s="196" t="str">
        <f t="shared" si="59"/>
        <v/>
      </c>
      <c r="AP84" s="206" t="str">
        <f t="shared" si="48"/>
        <v/>
      </c>
      <c r="AQ84" s="90" t="str">
        <f t="shared" si="48"/>
        <v/>
      </c>
      <c r="AR84" s="207" t="str">
        <f t="shared" si="60"/>
        <v/>
      </c>
      <c r="AS84" s="208" t="str">
        <f t="shared" si="49"/>
        <v/>
      </c>
      <c r="AT84" s="91"/>
      <c r="AU84" s="93" t="str">
        <f t="shared" si="61"/>
        <v/>
      </c>
      <c r="AV84" s="209" t="str">
        <f t="shared" si="62"/>
        <v/>
      </c>
      <c r="AW84" s="211" t="str" cm="1">
        <f t="array" ref="AW84">IF($AA84="","",IF((IFERROR(_xlfn.IFS($AS84="Devis 1",(IFERROR(VALUE(TRIM(SUBSTITUTE(AJ84,CHAR(160),""))),0)),$AS84="Devis 2",(IFERROR(VALUE(TRIM(SUBSTITUTE(AM84,CHAR(160),""))),0)),$AS84="Devis 3",(IFERROR(VALUE(TRIM(SUBSTITUTE(AP84,CHAR(160),""))),0))),0))*(IFERROR(VALUE(TRIM(SUBSTITUTE($AA84,CHAR(160),""))),0))=0,"",(IFERROR(_xlfn.IFS($AS84="Devis 1",(IFERROR(VALUE(TRIM(SUBSTITUTE(AJ84,CHAR(160),""))),0)),$AS84="Devis 2",(IFERROR(VALUE(TRIM(SUBSTITUTE(AM84,CHAR(160),""))),0)),$AS84="Devis 3",(IFERROR(VALUE(TRIM(SUBSTITUTE(AP84,CHAR(160),""))),0))),0))*(IFERROR(VALUE(TRIM(SUBSTITUTE($AA84,CHAR(160),""))),0))))</f>
        <v/>
      </c>
      <c r="AX84" s="211" t="str" cm="1">
        <f t="array" ref="AX84">IF($AA84="","",IF(ROUND((IFERROR(_xlfn.IFS(TRIM(SUBSTITUTE($AS84,CHAR(160),""))="Devis 1",IFERROR(VALUE(TRIM(SUBSTITUTE(AK84,CHAR(160),""))),0),TRIM(SUBSTITUTE($AS84,CHAR(160),""))="Devis 2",IFERROR(VALUE(TRIM(SUBSTITUTE(AN84,CHAR(160),""))),0),TRIM(SUBSTITUTE($AS84,CHAR(160),""))="Devis 3",IFERROR(VALUE(TRIM(SUBSTITUTE(AQ84,CHAR(160),""))),0)),0))*(IFERROR(VALUE(TRIM(SUBSTITUTE($AA84,CHAR(160),""))),0)),2)=0,IF(AW84&lt;&gt;"",0,""),ROUND((IFERROR(_xlfn.IFS(TRIM(SUBSTITUTE($AS84,CHAR(160),""))="Devis 1",IFERROR(VALUE(TRIM(SUBSTITUTE(AK84,CHAR(160),""))),0),TRIM(SUBSTITUTE($AS84,CHAR(160),""))="Devis 2",IFERROR(VALUE(TRIM(SUBSTITUTE(AN84,CHAR(160),""))),0),TRIM(SUBSTITUTE($AS84,CHAR(160),""))="Devis 3",IFERROR(VALUE(TRIM(SUBSTITUTE(AQ84,CHAR(160),""))),0)),0))*(IFERROR(VALUE(TRIM(SUBSTITUTE($AA84,CHAR(160),""))),0)),2)))</f>
        <v/>
      </c>
      <c r="AY84" s="211" t="str">
        <f t="shared" si="63"/>
        <v/>
      </c>
      <c r="AZ84" s="91"/>
      <c r="BA84" s="92" t="str" cm="1">
        <f t="array" ref="BA84">IF(OR(AY84="",AV84="",AW84="",AU84=""),"",
    _xlfn.IFS(
        (IFERROR(VALUE(TRIM(SUBSTITUTE(AY84,CHAR(160),""))),0)) &gt; (IFERROR(VALUE(TRIM(SUBSTITUTE(AV84,CHAR(160),""))),0)),
        "KO : Le montant retenu TTC est supérieur au montant raisonnable TTC. Merci de revoir la ligne de dépense ou plafonner son montant.",
        (IFERROR(VALUE(TRIM(SUBSTITUTE(AW84,CHAR(160),""))),0)) &gt; (IFERROR(VALUE(TRIM(SUBSTITUTE(AU84,CHAR(160),""))),0)),
        "Attention : Le montant retenu HT est supérieur au montant HT raisonnable. Merci de revoir la ligne de dépense, plafonner son montant, ou justifier la reventillation HT / TVA.",
        (IFERROR(VALUE(TRIM(SUBSTITUTE(AY84,CHAR(160),""))),0))=0,
        "",
        (IFERROR(VALUE(TRIM(SUBSTITUTE(AV84,CHAR(160),""))),0))=(IFERROR(VALUE(TRIM(SUBSTITUTE(AY84,CHAR(160),""))),0)),
        "OK",
        (IFERROR(VALUE(TRIM(SUBSTITUTE(AV84,CHAR(160),""))),0))&gt;(IFERROR(VALUE(TRIM(SUBSTITUTE(AY84,CHAR(160),""))),0)),
        " OK : Montant instruit inférieur au montant raisonnable.",
        TRUE,
        ""
    )
)</f>
        <v/>
      </c>
      <c r="BB84" s="92" t="str" cm="1">
        <f t="array" ref="BB84">IF(OR(AY84="",X84="",AW84="",V84="",AX84="",W84=""),"",_xlfn.IFS((IFERROR(VALUE(TRIM(SUBSTITUTE(AY84,CHAR(160),""))),0))&gt;(IFERROR(VALUE(TRIM(SUBSTITUTE(X84,CHAR(160),""))),0)),"KO : Le montant retenu TTC est supérieur au montant présenté TTC. Merci de revoir la ligne de dépense ou plafonner son montant.",(IFERROR(VALUE(TRIM(SUBSTITUTE(AW84,CHAR(160),""))),0))&gt;(IFERROR(VALUE(TRIM(SUBSTITUTE(V84,CHAR(160),""))),0)),"Attention : Le montant retenu HT est supérieur au montant HT présenté. Merci de revoir la ligne de dépense, plafonner son montant, ou justifier la reventillation HT / TVA.",(IFERROR(VALUE(TRIM(SUBSTITUTE(AX84,CHAR(160),""))),0))&gt;(IFERROR(VALUE(TRIM(SUBSTITUTE(W84,CHAR(160),""))),0)),"Attention : Le montant TVA retenu est supérieur au montant TVA présenté. Merci de revoir la ligne de dépense, plafonner son montant, ou justifier la reventillation HT / TVA.",(IFERROR(VALUE(TRIM(SUBSTITUTE(X84,CHAR(160),""))),0))=0,"",(IFERROR(VALUE(TRIM(SUBSTITUTE(AY84,CHAR(160),""))),0))=(IFERROR(VALUE(TRIM(SUBSTITUTE(X84,CHAR(160),""))),0)),"OK",AND((IFERROR(VALUE(TRIM(SUBSTITUTE(AY84,CHAR(160),""))),0))&lt;(IFERROR(VALUE(TRIM(SUBSTITUTE(X84,CHAR(160),""))),0)),((IFERROR(VALUE(TRIM(SUBSTITUTE(X84,CHAR(160),""))),0))-(IFERROR(VALUE(TRIM(SUBSTITUTE(AY84,CHAR(160),""))),0)))&lt;0.01),"OK",(IFERROR(VALUE(TRIM(SUBSTITUTE(AY84,CHAR(160),""))),0))&lt;(IFERROR(VALUE(TRIM(SUBSTITUTE(X84,CHAR(160),""))),0)),"Montant instruit inférieur au montant présenté.",TRUE,""))</f>
        <v/>
      </c>
      <c r="BC84" s="212" t="str">
        <f t="shared" si="50"/>
        <v/>
      </c>
      <c r="BD84" s="212" t="str">
        <f t="shared" si="51"/>
        <v/>
      </c>
      <c r="BE84" s="93" t="str">
        <f t="shared" si="52"/>
        <v/>
      </c>
    </row>
    <row r="85" spans="1:57" s="68" customFormat="1" ht="20.149999999999999" customHeight="1">
      <c r="A85" s="195">
        <v>77</v>
      </c>
      <c r="B85" s="2"/>
      <c r="C85" s="37"/>
      <c r="D85" s="2"/>
      <c r="E85" s="2"/>
      <c r="F85" s="89" t="str">
        <f>IF(B85&lt;&gt;"",IF('0-Présentation poste-typeaction'!$B$12&lt;&gt;"",'0-Présentation poste-typeaction'!$B$12,""),"")</f>
        <v/>
      </c>
      <c r="G85" s="2"/>
      <c r="H85" s="2"/>
      <c r="I85" s="12"/>
      <c r="J85" s="2"/>
      <c r="K85" s="36"/>
      <c r="L85" s="4"/>
      <c r="M85" s="3"/>
      <c r="N85" s="196" t="str">
        <f t="shared" si="54"/>
        <v/>
      </c>
      <c r="O85" s="5"/>
      <c r="P85" s="3"/>
      <c r="Q85" s="196" t="str">
        <f t="shared" si="55"/>
        <v/>
      </c>
      <c r="R85" s="6"/>
      <c r="S85" s="3"/>
      <c r="T85" s="197" t="str">
        <f t="shared" si="56"/>
        <v/>
      </c>
      <c r="U85" s="7"/>
      <c r="V85" s="213" t="str" cm="1">
        <f t="array" ref="V85">IF((_xlfn.IFS(TRIM(SUBSTITUTE(U85,CHAR(160),""))="Devis 1",IFERROR(VALUE(TRIM(SUBSTITUTE(L85,CHAR(160),""))),0),TRIM(SUBSTITUTE(U85,CHAR(160),""))="Devis 2",IFERROR(VALUE(TRIM(SUBSTITUTE(O85,CHAR(160),""))),0),TRIM(SUBSTITUTE(U85,CHAR(160),""))="Devis 3",IFERROR(VALUE(TRIM(SUBSTITUTE(R85,CHAR(160),""))),0),TRUE,0)*IFERROR(VALUE(TRIM(SUBSTITUTE(C85,CHAR(160),""))),0))=0,"",_xlfn.IFS(TRIM(SUBSTITUTE(U85,CHAR(160),""))="Devis 1",IFERROR(VALUE(TRIM(SUBSTITUTE(L85,CHAR(160),""))),0),TRIM(SUBSTITUTE(U85,CHAR(160),""))="Devis 2",IFERROR(VALUE(TRIM(SUBSTITUTE(O85,CHAR(160),""))),0),TRIM(SUBSTITUTE(U85,CHAR(160),""))="Devis 3",IFERROR(VALUE(TRIM(SUBSTITUTE(R85,CHAR(160),""))),0),TRUE,0)*IFERROR(VALUE(TRIM(SUBSTITUTE(C85,CHAR(160),""))),0))</f>
        <v/>
      </c>
      <c r="W85" s="214" t="str" cm="1">
        <f t="array" ref="W85">IF(ROUND((_xlfn.IFS(TRIM(SUBSTITUTE(U85,CHAR(160),""))="Devis 1",IFERROR(VALUE(TRIM(SUBSTITUTE(M85,CHAR(160),""))),0),TRIM(SUBSTITUTE(U85,CHAR(160),""))="Devis 2",IFERROR(VALUE(TRIM(SUBSTITUTE(P85,CHAR(160),""))),0),TRIM(SUBSTITUTE(U85,CHAR(160),""))="Devis 3",IFERROR(VALUE(TRIM(SUBSTITUTE(S85,CHAR(160),""))),0),TRUE,0)*IFERROR(VALUE(TRIM(SUBSTITUTE(C85,CHAR(160),""))),0)),2)=0,IF(V85&lt;&gt;"",0,""),ROUND((_xlfn.IFS(TRIM(SUBSTITUTE(U85,CHAR(160),""))="Devis 1",IFERROR(VALUE(TRIM(SUBSTITUTE(M85,CHAR(160),""))),0),TRIM(SUBSTITUTE(U85,CHAR(160),""))="Devis 2",IFERROR(VALUE(TRIM(SUBSTITUTE(P85,CHAR(160),""))),0),TRIM(SUBSTITUTE(U85,CHAR(160),""))="Devis 3",IFERROR(VALUE(TRIM(SUBSTITUTE(S85,CHAR(160),""))),0),TRUE,0)*IFERROR(VALUE(TRIM(SUBSTITUTE(C85,CHAR(160),""))),0)),2))</f>
        <v/>
      </c>
      <c r="X85" s="200" t="str">
        <f t="shared" si="57"/>
        <v/>
      </c>
      <c r="Y85" s="34"/>
      <c r="Z85" s="88" t="str">
        <f t="shared" si="64"/>
        <v/>
      </c>
      <c r="AA85" s="201" t="str">
        <f t="shared" si="64"/>
        <v/>
      </c>
      <c r="AB85" s="89" t="str">
        <f t="shared" si="64"/>
        <v/>
      </c>
      <c r="AC85" s="89" t="str">
        <f t="shared" si="64"/>
        <v/>
      </c>
      <c r="AD85" s="89" t="str">
        <f t="shared" si="64"/>
        <v/>
      </c>
      <c r="AE85" s="89" t="str">
        <f t="shared" si="64"/>
        <v/>
      </c>
      <c r="AF85" s="89" t="str">
        <f t="shared" si="53"/>
        <v/>
      </c>
      <c r="AG85" s="202" t="str">
        <f t="shared" si="53"/>
        <v/>
      </c>
      <c r="AH85" s="89" t="str">
        <f t="shared" si="53"/>
        <v/>
      </c>
      <c r="AI85" s="203" t="str">
        <f t="shared" si="53"/>
        <v/>
      </c>
      <c r="AJ85" s="204" t="str">
        <f t="shared" si="53"/>
        <v/>
      </c>
      <c r="AK85" s="90" t="str">
        <f t="shared" si="53"/>
        <v/>
      </c>
      <c r="AL85" s="196" t="str">
        <f t="shared" si="58"/>
        <v/>
      </c>
      <c r="AM85" s="205" t="str">
        <f t="shared" si="47"/>
        <v/>
      </c>
      <c r="AN85" s="90" t="str">
        <f t="shared" si="47"/>
        <v/>
      </c>
      <c r="AO85" s="196" t="str">
        <f t="shared" si="59"/>
        <v/>
      </c>
      <c r="AP85" s="206" t="str">
        <f t="shared" si="48"/>
        <v/>
      </c>
      <c r="AQ85" s="90" t="str">
        <f t="shared" si="48"/>
        <v/>
      </c>
      <c r="AR85" s="207" t="str">
        <f t="shared" si="60"/>
        <v/>
      </c>
      <c r="AS85" s="208" t="str">
        <f t="shared" si="49"/>
        <v/>
      </c>
      <c r="AT85" s="91"/>
      <c r="AU85" s="93" t="str">
        <f t="shared" si="61"/>
        <v/>
      </c>
      <c r="AV85" s="209" t="str">
        <f t="shared" si="62"/>
        <v/>
      </c>
      <c r="AW85" s="211" t="str" cm="1">
        <f t="array" ref="AW85">IF($AA85="","",IF((IFERROR(_xlfn.IFS($AS85="Devis 1",(IFERROR(VALUE(TRIM(SUBSTITUTE(AJ85,CHAR(160),""))),0)),$AS85="Devis 2",(IFERROR(VALUE(TRIM(SUBSTITUTE(AM85,CHAR(160),""))),0)),$AS85="Devis 3",(IFERROR(VALUE(TRIM(SUBSTITUTE(AP85,CHAR(160),""))),0))),0))*(IFERROR(VALUE(TRIM(SUBSTITUTE($AA85,CHAR(160),""))),0))=0,"",(IFERROR(_xlfn.IFS($AS85="Devis 1",(IFERROR(VALUE(TRIM(SUBSTITUTE(AJ85,CHAR(160),""))),0)),$AS85="Devis 2",(IFERROR(VALUE(TRIM(SUBSTITUTE(AM85,CHAR(160),""))),0)),$AS85="Devis 3",(IFERROR(VALUE(TRIM(SUBSTITUTE(AP85,CHAR(160),""))),0))),0))*(IFERROR(VALUE(TRIM(SUBSTITUTE($AA85,CHAR(160),""))),0))))</f>
        <v/>
      </c>
      <c r="AX85" s="211" t="str" cm="1">
        <f t="array" ref="AX85">IF($AA85="","",IF(ROUND((IFERROR(_xlfn.IFS(TRIM(SUBSTITUTE($AS85,CHAR(160),""))="Devis 1",IFERROR(VALUE(TRIM(SUBSTITUTE(AK85,CHAR(160),""))),0),TRIM(SUBSTITUTE($AS85,CHAR(160),""))="Devis 2",IFERROR(VALUE(TRIM(SUBSTITUTE(AN85,CHAR(160),""))),0),TRIM(SUBSTITUTE($AS85,CHAR(160),""))="Devis 3",IFERROR(VALUE(TRIM(SUBSTITUTE(AQ85,CHAR(160),""))),0)),0))*(IFERROR(VALUE(TRIM(SUBSTITUTE($AA85,CHAR(160),""))),0)),2)=0,IF(AW85&lt;&gt;"",0,""),ROUND((IFERROR(_xlfn.IFS(TRIM(SUBSTITUTE($AS85,CHAR(160),""))="Devis 1",IFERROR(VALUE(TRIM(SUBSTITUTE(AK85,CHAR(160),""))),0),TRIM(SUBSTITUTE($AS85,CHAR(160),""))="Devis 2",IFERROR(VALUE(TRIM(SUBSTITUTE(AN85,CHAR(160),""))),0),TRIM(SUBSTITUTE($AS85,CHAR(160),""))="Devis 3",IFERROR(VALUE(TRIM(SUBSTITUTE(AQ85,CHAR(160),""))),0)),0))*(IFERROR(VALUE(TRIM(SUBSTITUTE($AA85,CHAR(160),""))),0)),2)))</f>
        <v/>
      </c>
      <c r="AY85" s="211" t="str">
        <f t="shared" si="63"/>
        <v/>
      </c>
      <c r="AZ85" s="91"/>
      <c r="BA85" s="92" t="str" cm="1">
        <f t="array" ref="BA85">IF(OR(AY85="",AV85="",AW85="",AU85=""),"",
    _xlfn.IFS(
        (IFERROR(VALUE(TRIM(SUBSTITUTE(AY85,CHAR(160),""))),0)) &gt; (IFERROR(VALUE(TRIM(SUBSTITUTE(AV85,CHAR(160),""))),0)),
        "KO : Le montant retenu TTC est supérieur au montant raisonnable TTC. Merci de revoir la ligne de dépense ou plafonner son montant.",
        (IFERROR(VALUE(TRIM(SUBSTITUTE(AW85,CHAR(160),""))),0)) &gt; (IFERROR(VALUE(TRIM(SUBSTITUTE(AU85,CHAR(160),""))),0)),
        "Attention : Le montant retenu HT est supérieur au montant HT raisonnable. Merci de revoir la ligne de dépense, plafonner son montant, ou justifier la reventillation HT / TVA.",
        (IFERROR(VALUE(TRIM(SUBSTITUTE(AY85,CHAR(160),""))),0))=0,
        "",
        (IFERROR(VALUE(TRIM(SUBSTITUTE(AV85,CHAR(160),""))),0))=(IFERROR(VALUE(TRIM(SUBSTITUTE(AY85,CHAR(160),""))),0)),
        "OK",
        (IFERROR(VALUE(TRIM(SUBSTITUTE(AV85,CHAR(160),""))),0))&gt;(IFERROR(VALUE(TRIM(SUBSTITUTE(AY85,CHAR(160),""))),0)),
        " OK : Montant instruit inférieur au montant raisonnable.",
        TRUE,
        ""
    )
)</f>
        <v/>
      </c>
      <c r="BB85" s="92" t="str" cm="1">
        <f t="array" ref="BB85">IF(OR(AY85="",X85="",AW85="",V85="",AX85="",W85=""),"",_xlfn.IFS((IFERROR(VALUE(TRIM(SUBSTITUTE(AY85,CHAR(160),""))),0))&gt;(IFERROR(VALUE(TRIM(SUBSTITUTE(X85,CHAR(160),""))),0)),"KO : Le montant retenu TTC est supérieur au montant présenté TTC. Merci de revoir la ligne de dépense ou plafonner son montant.",(IFERROR(VALUE(TRIM(SUBSTITUTE(AW85,CHAR(160),""))),0))&gt;(IFERROR(VALUE(TRIM(SUBSTITUTE(V85,CHAR(160),""))),0)),"Attention : Le montant retenu HT est supérieur au montant HT présenté. Merci de revoir la ligne de dépense, plafonner son montant, ou justifier la reventillation HT / TVA.",(IFERROR(VALUE(TRIM(SUBSTITUTE(AX85,CHAR(160),""))),0))&gt;(IFERROR(VALUE(TRIM(SUBSTITUTE(W85,CHAR(160),""))),0)),"Attention : Le montant TVA retenu est supérieur au montant TVA présenté. Merci de revoir la ligne de dépense, plafonner son montant, ou justifier la reventillation HT / TVA.",(IFERROR(VALUE(TRIM(SUBSTITUTE(X85,CHAR(160),""))),0))=0,"",(IFERROR(VALUE(TRIM(SUBSTITUTE(AY85,CHAR(160),""))),0))=(IFERROR(VALUE(TRIM(SUBSTITUTE(X85,CHAR(160),""))),0)),"OK",AND((IFERROR(VALUE(TRIM(SUBSTITUTE(AY85,CHAR(160),""))),0))&lt;(IFERROR(VALUE(TRIM(SUBSTITUTE(X85,CHAR(160),""))),0)),((IFERROR(VALUE(TRIM(SUBSTITUTE(X85,CHAR(160),""))),0))-(IFERROR(VALUE(TRIM(SUBSTITUTE(AY85,CHAR(160),""))),0)))&lt;0.01),"OK",(IFERROR(VALUE(TRIM(SUBSTITUTE(AY85,CHAR(160),""))),0))&lt;(IFERROR(VALUE(TRIM(SUBSTITUTE(X85,CHAR(160),""))),0)),"Montant instruit inférieur au montant présenté.",TRUE,""))</f>
        <v/>
      </c>
      <c r="BC85" s="212" t="str">
        <f t="shared" si="50"/>
        <v/>
      </c>
      <c r="BD85" s="212" t="str">
        <f t="shared" si="51"/>
        <v/>
      </c>
      <c r="BE85" s="93" t="str">
        <f t="shared" si="52"/>
        <v/>
      </c>
    </row>
    <row r="86" spans="1:57" s="68" customFormat="1" ht="20.149999999999999" customHeight="1">
      <c r="A86" s="195">
        <v>78</v>
      </c>
      <c r="B86" s="2"/>
      <c r="C86" s="37"/>
      <c r="D86" s="2"/>
      <c r="E86" s="2"/>
      <c r="F86" s="89" t="str">
        <f>IF(B86&lt;&gt;"",IF('0-Présentation poste-typeaction'!$B$12&lt;&gt;"",'0-Présentation poste-typeaction'!$B$12,""),"")</f>
        <v/>
      </c>
      <c r="G86" s="2"/>
      <c r="H86" s="2"/>
      <c r="I86" s="12"/>
      <c r="J86" s="2"/>
      <c r="K86" s="36"/>
      <c r="L86" s="4"/>
      <c r="M86" s="3"/>
      <c r="N86" s="196" t="str">
        <f t="shared" si="54"/>
        <v/>
      </c>
      <c r="O86" s="5"/>
      <c r="P86" s="3"/>
      <c r="Q86" s="196" t="str">
        <f t="shared" si="55"/>
        <v/>
      </c>
      <c r="R86" s="6"/>
      <c r="S86" s="3"/>
      <c r="T86" s="197" t="str">
        <f t="shared" si="56"/>
        <v/>
      </c>
      <c r="U86" s="7"/>
      <c r="V86" s="213" t="str" cm="1">
        <f t="array" ref="V86">IF((_xlfn.IFS(TRIM(SUBSTITUTE(U86,CHAR(160),""))="Devis 1",IFERROR(VALUE(TRIM(SUBSTITUTE(L86,CHAR(160),""))),0),TRIM(SUBSTITUTE(U86,CHAR(160),""))="Devis 2",IFERROR(VALUE(TRIM(SUBSTITUTE(O86,CHAR(160),""))),0),TRIM(SUBSTITUTE(U86,CHAR(160),""))="Devis 3",IFERROR(VALUE(TRIM(SUBSTITUTE(R86,CHAR(160),""))),0),TRUE,0)*IFERROR(VALUE(TRIM(SUBSTITUTE(C86,CHAR(160),""))),0))=0,"",_xlfn.IFS(TRIM(SUBSTITUTE(U86,CHAR(160),""))="Devis 1",IFERROR(VALUE(TRIM(SUBSTITUTE(L86,CHAR(160),""))),0),TRIM(SUBSTITUTE(U86,CHAR(160),""))="Devis 2",IFERROR(VALUE(TRIM(SUBSTITUTE(O86,CHAR(160),""))),0),TRIM(SUBSTITUTE(U86,CHAR(160),""))="Devis 3",IFERROR(VALUE(TRIM(SUBSTITUTE(R86,CHAR(160),""))),0),TRUE,0)*IFERROR(VALUE(TRIM(SUBSTITUTE(C86,CHAR(160),""))),0))</f>
        <v/>
      </c>
      <c r="W86" s="214" t="str" cm="1">
        <f t="array" ref="W86">IF(ROUND((_xlfn.IFS(TRIM(SUBSTITUTE(U86,CHAR(160),""))="Devis 1",IFERROR(VALUE(TRIM(SUBSTITUTE(M86,CHAR(160),""))),0),TRIM(SUBSTITUTE(U86,CHAR(160),""))="Devis 2",IFERROR(VALUE(TRIM(SUBSTITUTE(P86,CHAR(160),""))),0),TRIM(SUBSTITUTE(U86,CHAR(160),""))="Devis 3",IFERROR(VALUE(TRIM(SUBSTITUTE(S86,CHAR(160),""))),0),TRUE,0)*IFERROR(VALUE(TRIM(SUBSTITUTE(C86,CHAR(160),""))),0)),2)=0,IF(V86&lt;&gt;"",0,""),ROUND((_xlfn.IFS(TRIM(SUBSTITUTE(U86,CHAR(160),""))="Devis 1",IFERROR(VALUE(TRIM(SUBSTITUTE(M86,CHAR(160),""))),0),TRIM(SUBSTITUTE(U86,CHAR(160),""))="Devis 2",IFERROR(VALUE(TRIM(SUBSTITUTE(P86,CHAR(160),""))),0),TRIM(SUBSTITUTE(U86,CHAR(160),""))="Devis 3",IFERROR(VALUE(TRIM(SUBSTITUTE(S86,CHAR(160),""))),0),TRUE,0)*IFERROR(VALUE(TRIM(SUBSTITUTE(C86,CHAR(160),""))),0)),2))</f>
        <v/>
      </c>
      <c r="X86" s="200" t="str">
        <f t="shared" si="57"/>
        <v/>
      </c>
      <c r="Y86" s="34"/>
      <c r="Z86" s="88" t="str">
        <f t="shared" si="64"/>
        <v/>
      </c>
      <c r="AA86" s="201" t="str">
        <f t="shared" si="64"/>
        <v/>
      </c>
      <c r="AB86" s="89" t="str">
        <f t="shared" si="64"/>
        <v/>
      </c>
      <c r="AC86" s="89" t="str">
        <f t="shared" si="64"/>
        <v/>
      </c>
      <c r="AD86" s="89" t="str">
        <f t="shared" si="64"/>
        <v/>
      </c>
      <c r="AE86" s="89" t="str">
        <f t="shared" si="64"/>
        <v/>
      </c>
      <c r="AF86" s="89" t="str">
        <f t="shared" si="53"/>
        <v/>
      </c>
      <c r="AG86" s="202" t="str">
        <f t="shared" si="53"/>
        <v/>
      </c>
      <c r="AH86" s="89" t="str">
        <f t="shared" si="53"/>
        <v/>
      </c>
      <c r="AI86" s="203" t="str">
        <f t="shared" si="53"/>
        <v/>
      </c>
      <c r="AJ86" s="204" t="str">
        <f t="shared" si="53"/>
        <v/>
      </c>
      <c r="AK86" s="90" t="str">
        <f t="shared" si="53"/>
        <v/>
      </c>
      <c r="AL86" s="196" t="str">
        <f t="shared" si="58"/>
        <v/>
      </c>
      <c r="AM86" s="205" t="str">
        <f t="shared" si="47"/>
        <v/>
      </c>
      <c r="AN86" s="90" t="str">
        <f t="shared" si="47"/>
        <v/>
      </c>
      <c r="AO86" s="196" t="str">
        <f t="shared" si="59"/>
        <v/>
      </c>
      <c r="AP86" s="206" t="str">
        <f t="shared" si="48"/>
        <v/>
      </c>
      <c r="AQ86" s="90" t="str">
        <f t="shared" si="48"/>
        <v/>
      </c>
      <c r="AR86" s="207" t="str">
        <f t="shared" si="60"/>
        <v/>
      </c>
      <c r="AS86" s="208" t="str">
        <f t="shared" si="49"/>
        <v/>
      </c>
      <c r="AT86" s="91"/>
      <c r="AU86" s="93" t="str">
        <f t="shared" si="61"/>
        <v/>
      </c>
      <c r="AV86" s="209" t="str">
        <f t="shared" si="62"/>
        <v/>
      </c>
      <c r="AW86" s="211" t="str" cm="1">
        <f t="array" ref="AW86">IF($AA86="","",IF((IFERROR(_xlfn.IFS($AS86="Devis 1",(IFERROR(VALUE(TRIM(SUBSTITUTE(AJ86,CHAR(160),""))),0)),$AS86="Devis 2",(IFERROR(VALUE(TRIM(SUBSTITUTE(AM86,CHAR(160),""))),0)),$AS86="Devis 3",(IFERROR(VALUE(TRIM(SUBSTITUTE(AP86,CHAR(160),""))),0))),0))*(IFERROR(VALUE(TRIM(SUBSTITUTE($AA86,CHAR(160),""))),0))=0,"",(IFERROR(_xlfn.IFS($AS86="Devis 1",(IFERROR(VALUE(TRIM(SUBSTITUTE(AJ86,CHAR(160),""))),0)),$AS86="Devis 2",(IFERROR(VALUE(TRIM(SUBSTITUTE(AM86,CHAR(160),""))),0)),$AS86="Devis 3",(IFERROR(VALUE(TRIM(SUBSTITUTE(AP86,CHAR(160),""))),0))),0))*(IFERROR(VALUE(TRIM(SUBSTITUTE($AA86,CHAR(160),""))),0))))</f>
        <v/>
      </c>
      <c r="AX86" s="211" t="str" cm="1">
        <f t="array" ref="AX86">IF($AA86="","",IF(ROUND((IFERROR(_xlfn.IFS(TRIM(SUBSTITUTE($AS86,CHAR(160),""))="Devis 1",IFERROR(VALUE(TRIM(SUBSTITUTE(AK86,CHAR(160),""))),0),TRIM(SUBSTITUTE($AS86,CHAR(160),""))="Devis 2",IFERROR(VALUE(TRIM(SUBSTITUTE(AN86,CHAR(160),""))),0),TRIM(SUBSTITUTE($AS86,CHAR(160),""))="Devis 3",IFERROR(VALUE(TRIM(SUBSTITUTE(AQ86,CHAR(160),""))),0)),0))*(IFERROR(VALUE(TRIM(SUBSTITUTE($AA86,CHAR(160),""))),0)),2)=0,IF(AW86&lt;&gt;"",0,""),ROUND((IFERROR(_xlfn.IFS(TRIM(SUBSTITUTE($AS86,CHAR(160),""))="Devis 1",IFERROR(VALUE(TRIM(SUBSTITUTE(AK86,CHAR(160),""))),0),TRIM(SUBSTITUTE($AS86,CHAR(160),""))="Devis 2",IFERROR(VALUE(TRIM(SUBSTITUTE(AN86,CHAR(160),""))),0),TRIM(SUBSTITUTE($AS86,CHAR(160),""))="Devis 3",IFERROR(VALUE(TRIM(SUBSTITUTE(AQ86,CHAR(160),""))),0)),0))*(IFERROR(VALUE(TRIM(SUBSTITUTE($AA86,CHAR(160),""))),0)),2)))</f>
        <v/>
      </c>
      <c r="AY86" s="211" t="str">
        <f t="shared" si="63"/>
        <v/>
      </c>
      <c r="AZ86" s="91"/>
      <c r="BA86" s="92" t="str" cm="1">
        <f t="array" ref="BA86">IF(OR(AY86="",AV86="",AW86="",AU86=""),"",
    _xlfn.IFS(
        (IFERROR(VALUE(TRIM(SUBSTITUTE(AY86,CHAR(160),""))),0)) &gt; (IFERROR(VALUE(TRIM(SUBSTITUTE(AV86,CHAR(160),""))),0)),
        "KO : Le montant retenu TTC est supérieur au montant raisonnable TTC. Merci de revoir la ligne de dépense ou plafonner son montant.",
        (IFERROR(VALUE(TRIM(SUBSTITUTE(AW86,CHAR(160),""))),0)) &gt; (IFERROR(VALUE(TRIM(SUBSTITUTE(AU86,CHAR(160),""))),0)),
        "Attention : Le montant retenu HT est supérieur au montant HT raisonnable. Merci de revoir la ligne de dépense, plafonner son montant, ou justifier la reventillation HT / TVA.",
        (IFERROR(VALUE(TRIM(SUBSTITUTE(AY86,CHAR(160),""))),0))=0,
        "",
        (IFERROR(VALUE(TRIM(SUBSTITUTE(AV86,CHAR(160),""))),0))=(IFERROR(VALUE(TRIM(SUBSTITUTE(AY86,CHAR(160),""))),0)),
        "OK",
        (IFERROR(VALUE(TRIM(SUBSTITUTE(AV86,CHAR(160),""))),0))&gt;(IFERROR(VALUE(TRIM(SUBSTITUTE(AY86,CHAR(160),""))),0)),
        " OK : Montant instruit inférieur au montant raisonnable.",
        TRUE,
        ""
    )
)</f>
        <v/>
      </c>
      <c r="BB86" s="92" t="str" cm="1">
        <f t="array" ref="BB86">IF(OR(AY86="",X86="",AW86="",V86="",AX86="",W86=""),"",_xlfn.IFS((IFERROR(VALUE(TRIM(SUBSTITUTE(AY86,CHAR(160),""))),0))&gt;(IFERROR(VALUE(TRIM(SUBSTITUTE(X86,CHAR(160),""))),0)),"KO : Le montant retenu TTC est supérieur au montant présenté TTC. Merci de revoir la ligne de dépense ou plafonner son montant.",(IFERROR(VALUE(TRIM(SUBSTITUTE(AW86,CHAR(160),""))),0))&gt;(IFERROR(VALUE(TRIM(SUBSTITUTE(V86,CHAR(160),""))),0)),"Attention : Le montant retenu HT est supérieur au montant HT présenté. Merci de revoir la ligne de dépense, plafonner son montant, ou justifier la reventillation HT / TVA.",(IFERROR(VALUE(TRIM(SUBSTITUTE(AX86,CHAR(160),""))),0))&gt;(IFERROR(VALUE(TRIM(SUBSTITUTE(W86,CHAR(160),""))),0)),"Attention : Le montant TVA retenu est supérieur au montant TVA présenté. Merci de revoir la ligne de dépense, plafonner son montant, ou justifier la reventillation HT / TVA.",(IFERROR(VALUE(TRIM(SUBSTITUTE(X86,CHAR(160),""))),0))=0,"",(IFERROR(VALUE(TRIM(SUBSTITUTE(AY86,CHAR(160),""))),0))=(IFERROR(VALUE(TRIM(SUBSTITUTE(X86,CHAR(160),""))),0)),"OK",AND((IFERROR(VALUE(TRIM(SUBSTITUTE(AY86,CHAR(160),""))),0))&lt;(IFERROR(VALUE(TRIM(SUBSTITUTE(X86,CHAR(160),""))),0)),((IFERROR(VALUE(TRIM(SUBSTITUTE(X86,CHAR(160),""))),0))-(IFERROR(VALUE(TRIM(SUBSTITUTE(AY86,CHAR(160),""))),0)))&lt;0.01),"OK",(IFERROR(VALUE(TRIM(SUBSTITUTE(AY86,CHAR(160),""))),0))&lt;(IFERROR(VALUE(TRIM(SUBSTITUTE(X86,CHAR(160),""))),0)),"Montant instruit inférieur au montant présenté.",TRUE,""))</f>
        <v/>
      </c>
      <c r="BC86" s="212" t="str">
        <f t="shared" si="50"/>
        <v/>
      </c>
      <c r="BD86" s="212" t="str">
        <f t="shared" si="51"/>
        <v/>
      </c>
      <c r="BE86" s="93" t="str">
        <f t="shared" si="52"/>
        <v/>
      </c>
    </row>
    <row r="87" spans="1:57" s="68" customFormat="1" ht="20.149999999999999" customHeight="1">
      <c r="A87" s="195">
        <v>79</v>
      </c>
      <c r="B87" s="2"/>
      <c r="C87" s="37"/>
      <c r="D87" s="2"/>
      <c r="E87" s="2"/>
      <c r="F87" s="89" t="str">
        <f>IF(B87&lt;&gt;"",IF('0-Présentation poste-typeaction'!$B$12&lt;&gt;"",'0-Présentation poste-typeaction'!$B$12,""),"")</f>
        <v/>
      </c>
      <c r="G87" s="2"/>
      <c r="H87" s="2"/>
      <c r="I87" s="12"/>
      <c r="J87" s="2"/>
      <c r="K87" s="36"/>
      <c r="L87" s="4"/>
      <c r="M87" s="3"/>
      <c r="N87" s="196" t="str">
        <f t="shared" si="54"/>
        <v/>
      </c>
      <c r="O87" s="5"/>
      <c r="P87" s="3"/>
      <c r="Q87" s="196" t="str">
        <f t="shared" si="55"/>
        <v/>
      </c>
      <c r="R87" s="6"/>
      <c r="S87" s="3"/>
      <c r="T87" s="197" t="str">
        <f t="shared" si="56"/>
        <v/>
      </c>
      <c r="U87" s="7"/>
      <c r="V87" s="213" t="str" cm="1">
        <f t="array" ref="V87">IF((_xlfn.IFS(TRIM(SUBSTITUTE(U87,CHAR(160),""))="Devis 1",IFERROR(VALUE(TRIM(SUBSTITUTE(L87,CHAR(160),""))),0),TRIM(SUBSTITUTE(U87,CHAR(160),""))="Devis 2",IFERROR(VALUE(TRIM(SUBSTITUTE(O87,CHAR(160),""))),0),TRIM(SUBSTITUTE(U87,CHAR(160),""))="Devis 3",IFERROR(VALUE(TRIM(SUBSTITUTE(R87,CHAR(160),""))),0),TRUE,0)*IFERROR(VALUE(TRIM(SUBSTITUTE(C87,CHAR(160),""))),0))=0,"",_xlfn.IFS(TRIM(SUBSTITUTE(U87,CHAR(160),""))="Devis 1",IFERROR(VALUE(TRIM(SUBSTITUTE(L87,CHAR(160),""))),0),TRIM(SUBSTITUTE(U87,CHAR(160),""))="Devis 2",IFERROR(VALUE(TRIM(SUBSTITUTE(O87,CHAR(160),""))),0),TRIM(SUBSTITUTE(U87,CHAR(160),""))="Devis 3",IFERROR(VALUE(TRIM(SUBSTITUTE(R87,CHAR(160),""))),0),TRUE,0)*IFERROR(VALUE(TRIM(SUBSTITUTE(C87,CHAR(160),""))),0))</f>
        <v/>
      </c>
      <c r="W87" s="214" t="str" cm="1">
        <f t="array" ref="W87">IF(ROUND((_xlfn.IFS(TRIM(SUBSTITUTE(U87,CHAR(160),""))="Devis 1",IFERROR(VALUE(TRIM(SUBSTITUTE(M87,CHAR(160),""))),0),TRIM(SUBSTITUTE(U87,CHAR(160),""))="Devis 2",IFERROR(VALUE(TRIM(SUBSTITUTE(P87,CHAR(160),""))),0),TRIM(SUBSTITUTE(U87,CHAR(160),""))="Devis 3",IFERROR(VALUE(TRIM(SUBSTITUTE(S87,CHAR(160),""))),0),TRUE,0)*IFERROR(VALUE(TRIM(SUBSTITUTE(C87,CHAR(160),""))),0)),2)=0,IF(V87&lt;&gt;"",0,""),ROUND((_xlfn.IFS(TRIM(SUBSTITUTE(U87,CHAR(160),""))="Devis 1",IFERROR(VALUE(TRIM(SUBSTITUTE(M87,CHAR(160),""))),0),TRIM(SUBSTITUTE(U87,CHAR(160),""))="Devis 2",IFERROR(VALUE(TRIM(SUBSTITUTE(P87,CHAR(160),""))),0),TRIM(SUBSTITUTE(U87,CHAR(160),""))="Devis 3",IFERROR(VALUE(TRIM(SUBSTITUTE(S87,CHAR(160),""))),0),TRUE,0)*IFERROR(VALUE(TRIM(SUBSTITUTE(C87,CHAR(160),""))),0)),2))</f>
        <v/>
      </c>
      <c r="X87" s="200" t="str">
        <f t="shared" si="57"/>
        <v/>
      </c>
      <c r="Y87" s="34"/>
      <c r="Z87" s="88" t="str">
        <f t="shared" si="64"/>
        <v/>
      </c>
      <c r="AA87" s="201" t="str">
        <f t="shared" si="64"/>
        <v/>
      </c>
      <c r="AB87" s="89" t="str">
        <f t="shared" si="64"/>
        <v/>
      </c>
      <c r="AC87" s="89" t="str">
        <f t="shared" si="64"/>
        <v/>
      </c>
      <c r="AD87" s="89" t="str">
        <f t="shared" si="64"/>
        <v/>
      </c>
      <c r="AE87" s="89" t="str">
        <f t="shared" si="64"/>
        <v/>
      </c>
      <c r="AF87" s="89" t="str">
        <f t="shared" si="53"/>
        <v/>
      </c>
      <c r="AG87" s="202" t="str">
        <f t="shared" si="53"/>
        <v/>
      </c>
      <c r="AH87" s="89" t="str">
        <f t="shared" si="53"/>
        <v/>
      </c>
      <c r="AI87" s="203" t="str">
        <f t="shared" si="53"/>
        <v/>
      </c>
      <c r="AJ87" s="204" t="str">
        <f t="shared" si="53"/>
        <v/>
      </c>
      <c r="AK87" s="90" t="str">
        <f t="shared" si="53"/>
        <v/>
      </c>
      <c r="AL87" s="196" t="str">
        <f t="shared" si="58"/>
        <v/>
      </c>
      <c r="AM87" s="205" t="str">
        <f t="shared" si="47"/>
        <v/>
      </c>
      <c r="AN87" s="90" t="str">
        <f t="shared" si="47"/>
        <v/>
      </c>
      <c r="AO87" s="196" t="str">
        <f t="shared" si="59"/>
        <v/>
      </c>
      <c r="AP87" s="206" t="str">
        <f t="shared" si="48"/>
        <v/>
      </c>
      <c r="AQ87" s="90" t="str">
        <f t="shared" si="48"/>
        <v/>
      </c>
      <c r="AR87" s="207" t="str">
        <f t="shared" si="60"/>
        <v/>
      </c>
      <c r="AS87" s="208" t="str">
        <f t="shared" si="49"/>
        <v/>
      </c>
      <c r="AT87" s="91"/>
      <c r="AU87" s="93" t="str">
        <f t="shared" si="61"/>
        <v/>
      </c>
      <c r="AV87" s="209" t="str">
        <f t="shared" si="62"/>
        <v/>
      </c>
      <c r="AW87" s="211" t="str" cm="1">
        <f t="array" ref="AW87">IF($AA87="","",IF((IFERROR(_xlfn.IFS($AS87="Devis 1",(IFERROR(VALUE(TRIM(SUBSTITUTE(AJ87,CHAR(160),""))),0)),$AS87="Devis 2",(IFERROR(VALUE(TRIM(SUBSTITUTE(AM87,CHAR(160),""))),0)),$AS87="Devis 3",(IFERROR(VALUE(TRIM(SUBSTITUTE(AP87,CHAR(160),""))),0))),0))*(IFERROR(VALUE(TRIM(SUBSTITUTE($AA87,CHAR(160),""))),0))=0,"",(IFERROR(_xlfn.IFS($AS87="Devis 1",(IFERROR(VALUE(TRIM(SUBSTITUTE(AJ87,CHAR(160),""))),0)),$AS87="Devis 2",(IFERROR(VALUE(TRIM(SUBSTITUTE(AM87,CHAR(160),""))),0)),$AS87="Devis 3",(IFERROR(VALUE(TRIM(SUBSTITUTE(AP87,CHAR(160),""))),0))),0))*(IFERROR(VALUE(TRIM(SUBSTITUTE($AA87,CHAR(160),""))),0))))</f>
        <v/>
      </c>
      <c r="AX87" s="211" t="str" cm="1">
        <f t="array" ref="AX87">IF($AA87="","",IF(ROUND((IFERROR(_xlfn.IFS(TRIM(SUBSTITUTE($AS87,CHAR(160),""))="Devis 1",IFERROR(VALUE(TRIM(SUBSTITUTE(AK87,CHAR(160),""))),0),TRIM(SUBSTITUTE($AS87,CHAR(160),""))="Devis 2",IFERROR(VALUE(TRIM(SUBSTITUTE(AN87,CHAR(160),""))),0),TRIM(SUBSTITUTE($AS87,CHAR(160),""))="Devis 3",IFERROR(VALUE(TRIM(SUBSTITUTE(AQ87,CHAR(160),""))),0)),0))*(IFERROR(VALUE(TRIM(SUBSTITUTE($AA87,CHAR(160),""))),0)),2)=0,IF(AW87&lt;&gt;"",0,""),ROUND((IFERROR(_xlfn.IFS(TRIM(SUBSTITUTE($AS87,CHAR(160),""))="Devis 1",IFERROR(VALUE(TRIM(SUBSTITUTE(AK87,CHAR(160),""))),0),TRIM(SUBSTITUTE($AS87,CHAR(160),""))="Devis 2",IFERROR(VALUE(TRIM(SUBSTITUTE(AN87,CHAR(160),""))),0),TRIM(SUBSTITUTE($AS87,CHAR(160),""))="Devis 3",IFERROR(VALUE(TRIM(SUBSTITUTE(AQ87,CHAR(160),""))),0)),0))*(IFERROR(VALUE(TRIM(SUBSTITUTE($AA87,CHAR(160),""))),0)),2)))</f>
        <v/>
      </c>
      <c r="AY87" s="211" t="str">
        <f t="shared" si="63"/>
        <v/>
      </c>
      <c r="AZ87" s="91"/>
      <c r="BA87" s="92" t="str" cm="1">
        <f t="array" ref="BA87">IF(OR(AY87="",AV87="",AW87="",AU87=""),"",
    _xlfn.IFS(
        (IFERROR(VALUE(TRIM(SUBSTITUTE(AY87,CHAR(160),""))),0)) &gt; (IFERROR(VALUE(TRIM(SUBSTITUTE(AV87,CHAR(160),""))),0)),
        "KO : Le montant retenu TTC est supérieur au montant raisonnable TTC. Merci de revoir la ligne de dépense ou plafonner son montant.",
        (IFERROR(VALUE(TRIM(SUBSTITUTE(AW87,CHAR(160),""))),0)) &gt; (IFERROR(VALUE(TRIM(SUBSTITUTE(AU87,CHAR(160),""))),0)),
        "Attention : Le montant retenu HT est supérieur au montant HT raisonnable. Merci de revoir la ligne de dépense, plafonner son montant, ou justifier la reventillation HT / TVA.",
        (IFERROR(VALUE(TRIM(SUBSTITUTE(AY87,CHAR(160),""))),0))=0,
        "",
        (IFERROR(VALUE(TRIM(SUBSTITUTE(AV87,CHAR(160),""))),0))=(IFERROR(VALUE(TRIM(SUBSTITUTE(AY87,CHAR(160),""))),0)),
        "OK",
        (IFERROR(VALUE(TRIM(SUBSTITUTE(AV87,CHAR(160),""))),0))&gt;(IFERROR(VALUE(TRIM(SUBSTITUTE(AY87,CHAR(160),""))),0)),
        " OK : Montant instruit inférieur au montant raisonnable.",
        TRUE,
        ""
    )
)</f>
        <v/>
      </c>
      <c r="BB87" s="92" t="str" cm="1">
        <f t="array" ref="BB87">IF(OR(AY87="",X87="",AW87="",V87="",AX87="",W87=""),"",_xlfn.IFS((IFERROR(VALUE(TRIM(SUBSTITUTE(AY87,CHAR(160),""))),0))&gt;(IFERROR(VALUE(TRIM(SUBSTITUTE(X87,CHAR(160),""))),0)),"KO : Le montant retenu TTC est supérieur au montant présenté TTC. Merci de revoir la ligne de dépense ou plafonner son montant.",(IFERROR(VALUE(TRIM(SUBSTITUTE(AW87,CHAR(160),""))),0))&gt;(IFERROR(VALUE(TRIM(SUBSTITUTE(V87,CHAR(160),""))),0)),"Attention : Le montant retenu HT est supérieur au montant HT présenté. Merci de revoir la ligne de dépense, plafonner son montant, ou justifier la reventillation HT / TVA.",(IFERROR(VALUE(TRIM(SUBSTITUTE(AX87,CHAR(160),""))),0))&gt;(IFERROR(VALUE(TRIM(SUBSTITUTE(W87,CHAR(160),""))),0)),"Attention : Le montant TVA retenu est supérieur au montant TVA présenté. Merci de revoir la ligne de dépense, plafonner son montant, ou justifier la reventillation HT / TVA.",(IFERROR(VALUE(TRIM(SUBSTITUTE(X87,CHAR(160),""))),0))=0,"",(IFERROR(VALUE(TRIM(SUBSTITUTE(AY87,CHAR(160),""))),0))=(IFERROR(VALUE(TRIM(SUBSTITUTE(X87,CHAR(160),""))),0)),"OK",AND((IFERROR(VALUE(TRIM(SUBSTITUTE(AY87,CHAR(160),""))),0))&lt;(IFERROR(VALUE(TRIM(SUBSTITUTE(X87,CHAR(160),""))),0)),((IFERROR(VALUE(TRIM(SUBSTITUTE(X87,CHAR(160),""))),0))-(IFERROR(VALUE(TRIM(SUBSTITUTE(AY87,CHAR(160),""))),0)))&lt;0.01),"OK",(IFERROR(VALUE(TRIM(SUBSTITUTE(AY87,CHAR(160),""))),0))&lt;(IFERROR(VALUE(TRIM(SUBSTITUTE(X87,CHAR(160),""))),0)),"Montant instruit inférieur au montant présenté.",TRUE,""))</f>
        <v/>
      </c>
      <c r="BC87" s="212" t="str">
        <f t="shared" si="50"/>
        <v/>
      </c>
      <c r="BD87" s="212" t="str">
        <f t="shared" si="51"/>
        <v/>
      </c>
      <c r="BE87" s="93" t="str">
        <f t="shared" si="52"/>
        <v/>
      </c>
    </row>
    <row r="88" spans="1:57" s="68" customFormat="1" ht="20.149999999999999" customHeight="1">
      <c r="A88" s="195">
        <v>80</v>
      </c>
      <c r="B88" s="2"/>
      <c r="C88" s="37"/>
      <c r="D88" s="2"/>
      <c r="E88" s="2"/>
      <c r="F88" s="89" t="str">
        <f>IF(B88&lt;&gt;"",IF('0-Présentation poste-typeaction'!$B$12&lt;&gt;"",'0-Présentation poste-typeaction'!$B$12,""),"")</f>
        <v/>
      </c>
      <c r="G88" s="2"/>
      <c r="H88" s="2"/>
      <c r="I88" s="12"/>
      <c r="J88" s="2"/>
      <c r="K88" s="36"/>
      <c r="L88" s="4"/>
      <c r="M88" s="3"/>
      <c r="N88" s="196" t="str">
        <f t="shared" si="54"/>
        <v/>
      </c>
      <c r="O88" s="5"/>
      <c r="P88" s="3"/>
      <c r="Q88" s="196" t="str">
        <f t="shared" si="55"/>
        <v/>
      </c>
      <c r="R88" s="6"/>
      <c r="S88" s="3"/>
      <c r="T88" s="197" t="str">
        <f t="shared" si="56"/>
        <v/>
      </c>
      <c r="U88" s="7"/>
      <c r="V88" s="213" t="str" cm="1">
        <f t="array" ref="V88">IF((_xlfn.IFS(TRIM(SUBSTITUTE(U88,CHAR(160),""))="Devis 1",IFERROR(VALUE(TRIM(SUBSTITUTE(L88,CHAR(160),""))),0),TRIM(SUBSTITUTE(U88,CHAR(160),""))="Devis 2",IFERROR(VALUE(TRIM(SUBSTITUTE(O88,CHAR(160),""))),0),TRIM(SUBSTITUTE(U88,CHAR(160),""))="Devis 3",IFERROR(VALUE(TRIM(SUBSTITUTE(R88,CHAR(160),""))),0),TRUE,0)*IFERROR(VALUE(TRIM(SUBSTITUTE(C88,CHAR(160),""))),0))=0,"",_xlfn.IFS(TRIM(SUBSTITUTE(U88,CHAR(160),""))="Devis 1",IFERROR(VALUE(TRIM(SUBSTITUTE(L88,CHAR(160),""))),0),TRIM(SUBSTITUTE(U88,CHAR(160),""))="Devis 2",IFERROR(VALUE(TRIM(SUBSTITUTE(O88,CHAR(160),""))),0),TRIM(SUBSTITUTE(U88,CHAR(160),""))="Devis 3",IFERROR(VALUE(TRIM(SUBSTITUTE(R88,CHAR(160),""))),0),TRUE,0)*IFERROR(VALUE(TRIM(SUBSTITUTE(C88,CHAR(160),""))),0))</f>
        <v/>
      </c>
      <c r="W88" s="214" t="str" cm="1">
        <f t="array" ref="W88">IF(ROUND((_xlfn.IFS(TRIM(SUBSTITUTE(U88,CHAR(160),""))="Devis 1",IFERROR(VALUE(TRIM(SUBSTITUTE(M88,CHAR(160),""))),0),TRIM(SUBSTITUTE(U88,CHAR(160),""))="Devis 2",IFERROR(VALUE(TRIM(SUBSTITUTE(P88,CHAR(160),""))),0),TRIM(SUBSTITUTE(U88,CHAR(160),""))="Devis 3",IFERROR(VALUE(TRIM(SUBSTITUTE(S88,CHAR(160),""))),0),TRUE,0)*IFERROR(VALUE(TRIM(SUBSTITUTE(C88,CHAR(160),""))),0)),2)=0,IF(V88&lt;&gt;"",0,""),ROUND((_xlfn.IFS(TRIM(SUBSTITUTE(U88,CHAR(160),""))="Devis 1",IFERROR(VALUE(TRIM(SUBSTITUTE(M88,CHAR(160),""))),0),TRIM(SUBSTITUTE(U88,CHAR(160),""))="Devis 2",IFERROR(VALUE(TRIM(SUBSTITUTE(P88,CHAR(160),""))),0),TRIM(SUBSTITUTE(U88,CHAR(160),""))="Devis 3",IFERROR(VALUE(TRIM(SUBSTITUTE(S88,CHAR(160),""))),0),TRUE,0)*IFERROR(VALUE(TRIM(SUBSTITUTE(C88,CHAR(160),""))),0)),2))</f>
        <v/>
      </c>
      <c r="X88" s="200" t="str">
        <f t="shared" si="57"/>
        <v/>
      </c>
      <c r="Y88" s="34"/>
      <c r="Z88" s="88" t="str">
        <f t="shared" si="64"/>
        <v/>
      </c>
      <c r="AA88" s="201" t="str">
        <f t="shared" si="64"/>
        <v/>
      </c>
      <c r="AB88" s="89" t="str">
        <f t="shared" si="64"/>
        <v/>
      </c>
      <c r="AC88" s="89" t="str">
        <f t="shared" si="64"/>
        <v/>
      </c>
      <c r="AD88" s="89" t="str">
        <f t="shared" si="64"/>
        <v/>
      </c>
      <c r="AE88" s="89" t="str">
        <f t="shared" si="64"/>
        <v/>
      </c>
      <c r="AF88" s="89" t="str">
        <f t="shared" si="53"/>
        <v/>
      </c>
      <c r="AG88" s="202" t="str">
        <f t="shared" si="53"/>
        <v/>
      </c>
      <c r="AH88" s="89" t="str">
        <f t="shared" si="53"/>
        <v/>
      </c>
      <c r="AI88" s="203" t="str">
        <f t="shared" si="53"/>
        <v/>
      </c>
      <c r="AJ88" s="204" t="str">
        <f t="shared" si="53"/>
        <v/>
      </c>
      <c r="AK88" s="90" t="str">
        <f t="shared" si="53"/>
        <v/>
      </c>
      <c r="AL88" s="196" t="str">
        <f t="shared" si="58"/>
        <v/>
      </c>
      <c r="AM88" s="205" t="str">
        <f t="shared" ref="AM88:AN108" si="65">IF(O88="","",O88)</f>
        <v/>
      </c>
      <c r="AN88" s="90" t="str">
        <f t="shared" si="65"/>
        <v/>
      </c>
      <c r="AO88" s="196" t="str">
        <f t="shared" si="59"/>
        <v/>
      </c>
      <c r="AP88" s="206" t="str">
        <f t="shared" ref="AP88:AQ108" si="66">IF(R88="","",R88)</f>
        <v/>
      </c>
      <c r="AQ88" s="90" t="str">
        <f t="shared" si="66"/>
        <v/>
      </c>
      <c r="AR88" s="207" t="str">
        <f t="shared" si="60"/>
        <v/>
      </c>
      <c r="AS88" s="208" t="str">
        <f t="shared" si="49"/>
        <v/>
      </c>
      <c r="AT88" s="91"/>
      <c r="AU88" s="93" t="str">
        <f t="shared" si="61"/>
        <v/>
      </c>
      <c r="AV88" s="209" t="str">
        <f t="shared" si="62"/>
        <v/>
      </c>
      <c r="AW88" s="211" t="str" cm="1">
        <f t="array" ref="AW88">IF($AA88="","",IF((IFERROR(_xlfn.IFS($AS88="Devis 1",(IFERROR(VALUE(TRIM(SUBSTITUTE(AJ88,CHAR(160),""))),0)),$AS88="Devis 2",(IFERROR(VALUE(TRIM(SUBSTITUTE(AM88,CHAR(160),""))),0)),$AS88="Devis 3",(IFERROR(VALUE(TRIM(SUBSTITUTE(AP88,CHAR(160),""))),0))),0))*(IFERROR(VALUE(TRIM(SUBSTITUTE($AA88,CHAR(160),""))),0))=0,"",(IFERROR(_xlfn.IFS($AS88="Devis 1",(IFERROR(VALUE(TRIM(SUBSTITUTE(AJ88,CHAR(160),""))),0)),$AS88="Devis 2",(IFERROR(VALUE(TRIM(SUBSTITUTE(AM88,CHAR(160),""))),0)),$AS88="Devis 3",(IFERROR(VALUE(TRIM(SUBSTITUTE(AP88,CHAR(160),""))),0))),0))*(IFERROR(VALUE(TRIM(SUBSTITUTE($AA88,CHAR(160),""))),0))))</f>
        <v/>
      </c>
      <c r="AX88" s="211" t="str" cm="1">
        <f t="array" ref="AX88">IF($AA88="","",IF(ROUND((IFERROR(_xlfn.IFS(TRIM(SUBSTITUTE($AS88,CHAR(160),""))="Devis 1",IFERROR(VALUE(TRIM(SUBSTITUTE(AK88,CHAR(160),""))),0),TRIM(SUBSTITUTE($AS88,CHAR(160),""))="Devis 2",IFERROR(VALUE(TRIM(SUBSTITUTE(AN88,CHAR(160),""))),0),TRIM(SUBSTITUTE($AS88,CHAR(160),""))="Devis 3",IFERROR(VALUE(TRIM(SUBSTITUTE(AQ88,CHAR(160),""))),0)),0))*(IFERROR(VALUE(TRIM(SUBSTITUTE($AA88,CHAR(160),""))),0)),2)=0,IF(AW88&lt;&gt;"",0,""),ROUND((IFERROR(_xlfn.IFS(TRIM(SUBSTITUTE($AS88,CHAR(160),""))="Devis 1",IFERROR(VALUE(TRIM(SUBSTITUTE(AK88,CHAR(160),""))),0),TRIM(SUBSTITUTE($AS88,CHAR(160),""))="Devis 2",IFERROR(VALUE(TRIM(SUBSTITUTE(AN88,CHAR(160),""))),0),TRIM(SUBSTITUTE($AS88,CHAR(160),""))="Devis 3",IFERROR(VALUE(TRIM(SUBSTITUTE(AQ88,CHAR(160),""))),0)),0))*(IFERROR(VALUE(TRIM(SUBSTITUTE($AA88,CHAR(160),""))),0)),2)))</f>
        <v/>
      </c>
      <c r="AY88" s="211" t="str">
        <f t="shared" si="63"/>
        <v/>
      </c>
      <c r="AZ88" s="91"/>
      <c r="BA88" s="92" t="str" cm="1">
        <f t="array" ref="BA88">IF(OR(AY88="",AV88="",AW88="",AU88=""),"",
    _xlfn.IFS(
        (IFERROR(VALUE(TRIM(SUBSTITUTE(AY88,CHAR(160),""))),0)) &gt; (IFERROR(VALUE(TRIM(SUBSTITUTE(AV88,CHAR(160),""))),0)),
        "KO : Le montant retenu TTC est supérieur au montant raisonnable TTC. Merci de revoir la ligne de dépense ou plafonner son montant.",
        (IFERROR(VALUE(TRIM(SUBSTITUTE(AW88,CHAR(160),""))),0)) &gt; (IFERROR(VALUE(TRIM(SUBSTITUTE(AU88,CHAR(160),""))),0)),
        "Attention : Le montant retenu HT est supérieur au montant HT raisonnable. Merci de revoir la ligne de dépense, plafonner son montant, ou justifier la reventillation HT / TVA.",
        (IFERROR(VALUE(TRIM(SUBSTITUTE(AY88,CHAR(160),""))),0))=0,
        "",
        (IFERROR(VALUE(TRIM(SUBSTITUTE(AV88,CHAR(160),""))),0))=(IFERROR(VALUE(TRIM(SUBSTITUTE(AY88,CHAR(160),""))),0)),
        "OK",
        (IFERROR(VALUE(TRIM(SUBSTITUTE(AV88,CHAR(160),""))),0))&gt;(IFERROR(VALUE(TRIM(SUBSTITUTE(AY88,CHAR(160),""))),0)),
        " OK : Montant instruit inférieur au montant raisonnable.",
        TRUE,
        ""
    )
)</f>
        <v/>
      </c>
      <c r="BB88" s="92" t="str" cm="1">
        <f t="array" ref="BB88">IF(OR(AY88="",X88="",AW88="",V88="",AX88="",W88=""),"",_xlfn.IFS((IFERROR(VALUE(TRIM(SUBSTITUTE(AY88,CHAR(160),""))),0))&gt;(IFERROR(VALUE(TRIM(SUBSTITUTE(X88,CHAR(160),""))),0)),"KO : Le montant retenu TTC est supérieur au montant présenté TTC. Merci de revoir la ligne de dépense ou plafonner son montant.",(IFERROR(VALUE(TRIM(SUBSTITUTE(AW88,CHAR(160),""))),0))&gt;(IFERROR(VALUE(TRIM(SUBSTITUTE(V88,CHAR(160),""))),0)),"Attention : Le montant retenu HT est supérieur au montant HT présenté. Merci de revoir la ligne de dépense, plafonner son montant, ou justifier la reventillation HT / TVA.",(IFERROR(VALUE(TRIM(SUBSTITUTE(AX88,CHAR(160),""))),0))&gt;(IFERROR(VALUE(TRIM(SUBSTITUTE(W88,CHAR(160),""))),0)),"Attention : Le montant TVA retenu est supérieur au montant TVA présenté. Merci de revoir la ligne de dépense, plafonner son montant, ou justifier la reventillation HT / TVA.",(IFERROR(VALUE(TRIM(SUBSTITUTE(X88,CHAR(160),""))),0))=0,"",(IFERROR(VALUE(TRIM(SUBSTITUTE(AY88,CHAR(160),""))),0))=(IFERROR(VALUE(TRIM(SUBSTITUTE(X88,CHAR(160),""))),0)),"OK",AND((IFERROR(VALUE(TRIM(SUBSTITUTE(AY88,CHAR(160),""))),0))&lt;(IFERROR(VALUE(TRIM(SUBSTITUTE(X88,CHAR(160),""))),0)),((IFERROR(VALUE(TRIM(SUBSTITUTE(X88,CHAR(160),""))),0))-(IFERROR(VALUE(TRIM(SUBSTITUTE(AY88,CHAR(160),""))),0)))&lt;0.01),"OK",(IFERROR(VALUE(TRIM(SUBSTITUTE(AY88,CHAR(160),""))),0))&lt;(IFERROR(VALUE(TRIM(SUBSTITUTE(X88,CHAR(160),""))),0)),"Montant instruit inférieur au montant présenté.",TRUE,""))</f>
        <v/>
      </c>
      <c r="BC88" s="212" t="str">
        <f t="shared" si="50"/>
        <v/>
      </c>
      <c r="BD88" s="212" t="str">
        <f t="shared" si="51"/>
        <v/>
      </c>
      <c r="BE88" s="93" t="str">
        <f t="shared" si="52"/>
        <v/>
      </c>
    </row>
    <row r="89" spans="1:57" s="68" customFormat="1" ht="20.149999999999999" customHeight="1">
      <c r="A89" s="195">
        <v>81</v>
      </c>
      <c r="B89" s="2"/>
      <c r="C89" s="37"/>
      <c r="D89" s="2"/>
      <c r="E89" s="2"/>
      <c r="F89" s="89" t="str">
        <f>IF(B89&lt;&gt;"",IF('0-Présentation poste-typeaction'!$B$12&lt;&gt;"",'0-Présentation poste-typeaction'!$B$12,""),"")</f>
        <v/>
      </c>
      <c r="G89" s="2"/>
      <c r="H89" s="2"/>
      <c r="I89" s="12"/>
      <c r="J89" s="2"/>
      <c r="K89" s="36"/>
      <c r="L89" s="4"/>
      <c r="M89" s="3"/>
      <c r="N89" s="196" t="str">
        <f t="shared" si="54"/>
        <v/>
      </c>
      <c r="O89" s="5"/>
      <c r="P89" s="3"/>
      <c r="Q89" s="196" t="str">
        <f t="shared" si="55"/>
        <v/>
      </c>
      <c r="R89" s="6"/>
      <c r="S89" s="3"/>
      <c r="T89" s="197" t="str">
        <f t="shared" si="56"/>
        <v/>
      </c>
      <c r="U89" s="7"/>
      <c r="V89" s="213" t="str" cm="1">
        <f t="array" ref="V89">IF((_xlfn.IFS(TRIM(SUBSTITUTE(U89,CHAR(160),""))="Devis 1",IFERROR(VALUE(TRIM(SUBSTITUTE(L89,CHAR(160),""))),0),TRIM(SUBSTITUTE(U89,CHAR(160),""))="Devis 2",IFERROR(VALUE(TRIM(SUBSTITUTE(O89,CHAR(160),""))),0),TRIM(SUBSTITUTE(U89,CHAR(160),""))="Devis 3",IFERROR(VALUE(TRIM(SUBSTITUTE(R89,CHAR(160),""))),0),TRUE,0)*IFERROR(VALUE(TRIM(SUBSTITUTE(C89,CHAR(160),""))),0))=0,"",_xlfn.IFS(TRIM(SUBSTITUTE(U89,CHAR(160),""))="Devis 1",IFERROR(VALUE(TRIM(SUBSTITUTE(L89,CHAR(160),""))),0),TRIM(SUBSTITUTE(U89,CHAR(160),""))="Devis 2",IFERROR(VALUE(TRIM(SUBSTITUTE(O89,CHAR(160),""))),0),TRIM(SUBSTITUTE(U89,CHAR(160),""))="Devis 3",IFERROR(VALUE(TRIM(SUBSTITUTE(R89,CHAR(160),""))),0),TRUE,0)*IFERROR(VALUE(TRIM(SUBSTITUTE(C89,CHAR(160),""))),0))</f>
        <v/>
      </c>
      <c r="W89" s="214" t="str" cm="1">
        <f t="array" ref="W89">IF(ROUND((_xlfn.IFS(TRIM(SUBSTITUTE(U89,CHAR(160),""))="Devis 1",IFERROR(VALUE(TRIM(SUBSTITUTE(M89,CHAR(160),""))),0),TRIM(SUBSTITUTE(U89,CHAR(160),""))="Devis 2",IFERROR(VALUE(TRIM(SUBSTITUTE(P89,CHAR(160),""))),0),TRIM(SUBSTITUTE(U89,CHAR(160),""))="Devis 3",IFERROR(VALUE(TRIM(SUBSTITUTE(S89,CHAR(160),""))),0),TRUE,0)*IFERROR(VALUE(TRIM(SUBSTITUTE(C89,CHAR(160),""))),0)),2)=0,IF(V89&lt;&gt;"",0,""),ROUND((_xlfn.IFS(TRIM(SUBSTITUTE(U89,CHAR(160),""))="Devis 1",IFERROR(VALUE(TRIM(SUBSTITUTE(M89,CHAR(160),""))),0),TRIM(SUBSTITUTE(U89,CHAR(160),""))="Devis 2",IFERROR(VALUE(TRIM(SUBSTITUTE(P89,CHAR(160),""))),0),TRIM(SUBSTITUTE(U89,CHAR(160),""))="Devis 3",IFERROR(VALUE(TRIM(SUBSTITUTE(S89,CHAR(160),""))),0),TRUE,0)*IFERROR(VALUE(TRIM(SUBSTITUTE(C89,CHAR(160),""))),0)),2))</f>
        <v/>
      </c>
      <c r="X89" s="200" t="str">
        <f t="shared" si="57"/>
        <v/>
      </c>
      <c r="Y89" s="34"/>
      <c r="Z89" s="88" t="str">
        <f t="shared" si="64"/>
        <v/>
      </c>
      <c r="AA89" s="201" t="str">
        <f t="shared" si="64"/>
        <v/>
      </c>
      <c r="AB89" s="89" t="str">
        <f t="shared" si="64"/>
        <v/>
      </c>
      <c r="AC89" s="89" t="str">
        <f t="shared" si="64"/>
        <v/>
      </c>
      <c r="AD89" s="89" t="str">
        <f t="shared" si="64"/>
        <v/>
      </c>
      <c r="AE89" s="89" t="str">
        <f t="shared" si="64"/>
        <v/>
      </c>
      <c r="AF89" s="89" t="str">
        <f t="shared" si="53"/>
        <v/>
      </c>
      <c r="AG89" s="202" t="str">
        <f t="shared" si="53"/>
        <v/>
      </c>
      <c r="AH89" s="89" t="str">
        <f t="shared" si="53"/>
        <v/>
      </c>
      <c r="AI89" s="203" t="str">
        <f t="shared" si="53"/>
        <v/>
      </c>
      <c r="AJ89" s="204" t="str">
        <f t="shared" si="53"/>
        <v/>
      </c>
      <c r="AK89" s="90" t="str">
        <f t="shared" si="53"/>
        <v/>
      </c>
      <c r="AL89" s="196" t="str">
        <f t="shared" si="58"/>
        <v/>
      </c>
      <c r="AM89" s="205" t="str">
        <f t="shared" si="65"/>
        <v/>
      </c>
      <c r="AN89" s="90" t="str">
        <f t="shared" si="65"/>
        <v/>
      </c>
      <c r="AO89" s="196" t="str">
        <f t="shared" si="59"/>
        <v/>
      </c>
      <c r="AP89" s="206" t="str">
        <f t="shared" si="66"/>
        <v/>
      </c>
      <c r="AQ89" s="90" t="str">
        <f t="shared" si="66"/>
        <v/>
      </c>
      <c r="AR89" s="207" t="str">
        <f t="shared" si="60"/>
        <v/>
      </c>
      <c r="AS89" s="208" t="str">
        <f t="shared" si="49"/>
        <v/>
      </c>
      <c r="AT89" s="91"/>
      <c r="AU89" s="93" t="str">
        <f t="shared" si="61"/>
        <v/>
      </c>
      <c r="AV89" s="209" t="str">
        <f t="shared" si="62"/>
        <v/>
      </c>
      <c r="AW89" s="211" t="str" cm="1">
        <f t="array" ref="AW89">IF($AA89="","",IF((IFERROR(_xlfn.IFS($AS89="Devis 1",(IFERROR(VALUE(TRIM(SUBSTITUTE(AJ89,CHAR(160),""))),0)),$AS89="Devis 2",(IFERROR(VALUE(TRIM(SUBSTITUTE(AM89,CHAR(160),""))),0)),$AS89="Devis 3",(IFERROR(VALUE(TRIM(SUBSTITUTE(AP89,CHAR(160),""))),0))),0))*(IFERROR(VALUE(TRIM(SUBSTITUTE($AA89,CHAR(160),""))),0))=0,"",(IFERROR(_xlfn.IFS($AS89="Devis 1",(IFERROR(VALUE(TRIM(SUBSTITUTE(AJ89,CHAR(160),""))),0)),$AS89="Devis 2",(IFERROR(VALUE(TRIM(SUBSTITUTE(AM89,CHAR(160),""))),0)),$AS89="Devis 3",(IFERROR(VALUE(TRIM(SUBSTITUTE(AP89,CHAR(160),""))),0))),0))*(IFERROR(VALUE(TRIM(SUBSTITUTE($AA89,CHAR(160),""))),0))))</f>
        <v/>
      </c>
      <c r="AX89" s="211" t="str" cm="1">
        <f t="array" ref="AX89">IF($AA89="","",IF(ROUND((IFERROR(_xlfn.IFS(TRIM(SUBSTITUTE($AS89,CHAR(160),""))="Devis 1",IFERROR(VALUE(TRIM(SUBSTITUTE(AK89,CHAR(160),""))),0),TRIM(SUBSTITUTE($AS89,CHAR(160),""))="Devis 2",IFERROR(VALUE(TRIM(SUBSTITUTE(AN89,CHAR(160),""))),0),TRIM(SUBSTITUTE($AS89,CHAR(160),""))="Devis 3",IFERROR(VALUE(TRIM(SUBSTITUTE(AQ89,CHAR(160),""))),0)),0))*(IFERROR(VALUE(TRIM(SUBSTITUTE($AA89,CHAR(160),""))),0)),2)=0,IF(AW89&lt;&gt;"",0,""),ROUND((IFERROR(_xlfn.IFS(TRIM(SUBSTITUTE($AS89,CHAR(160),""))="Devis 1",IFERROR(VALUE(TRIM(SUBSTITUTE(AK89,CHAR(160),""))),0),TRIM(SUBSTITUTE($AS89,CHAR(160),""))="Devis 2",IFERROR(VALUE(TRIM(SUBSTITUTE(AN89,CHAR(160),""))),0),TRIM(SUBSTITUTE($AS89,CHAR(160),""))="Devis 3",IFERROR(VALUE(TRIM(SUBSTITUTE(AQ89,CHAR(160),""))),0)),0))*(IFERROR(VALUE(TRIM(SUBSTITUTE($AA89,CHAR(160),""))),0)),2)))</f>
        <v/>
      </c>
      <c r="AY89" s="211" t="str">
        <f t="shared" si="63"/>
        <v/>
      </c>
      <c r="AZ89" s="91"/>
      <c r="BA89" s="92" t="str" cm="1">
        <f t="array" ref="BA89">IF(OR(AY89="",AV89="",AW89="",AU89=""),"",
    _xlfn.IFS(
        (IFERROR(VALUE(TRIM(SUBSTITUTE(AY89,CHAR(160),""))),0)) &gt; (IFERROR(VALUE(TRIM(SUBSTITUTE(AV89,CHAR(160),""))),0)),
        "KO : Le montant retenu TTC est supérieur au montant raisonnable TTC. Merci de revoir la ligne de dépense ou plafonner son montant.",
        (IFERROR(VALUE(TRIM(SUBSTITUTE(AW89,CHAR(160),""))),0)) &gt; (IFERROR(VALUE(TRIM(SUBSTITUTE(AU89,CHAR(160),""))),0)),
        "Attention : Le montant retenu HT est supérieur au montant HT raisonnable. Merci de revoir la ligne de dépense, plafonner son montant, ou justifier la reventillation HT / TVA.",
        (IFERROR(VALUE(TRIM(SUBSTITUTE(AY89,CHAR(160),""))),0))=0,
        "",
        (IFERROR(VALUE(TRIM(SUBSTITUTE(AV89,CHAR(160),""))),0))=(IFERROR(VALUE(TRIM(SUBSTITUTE(AY89,CHAR(160),""))),0)),
        "OK",
        (IFERROR(VALUE(TRIM(SUBSTITUTE(AV89,CHAR(160),""))),0))&gt;(IFERROR(VALUE(TRIM(SUBSTITUTE(AY89,CHAR(160),""))),0)),
        " OK : Montant instruit inférieur au montant raisonnable.",
        TRUE,
        ""
    )
)</f>
        <v/>
      </c>
      <c r="BB89" s="92" t="str" cm="1">
        <f t="array" ref="BB89">IF(OR(AY89="",X89="",AW89="",V89="",AX89="",W89=""),"",_xlfn.IFS((IFERROR(VALUE(TRIM(SUBSTITUTE(AY89,CHAR(160),""))),0))&gt;(IFERROR(VALUE(TRIM(SUBSTITUTE(X89,CHAR(160),""))),0)),"KO : Le montant retenu TTC est supérieur au montant présenté TTC. Merci de revoir la ligne de dépense ou plafonner son montant.",(IFERROR(VALUE(TRIM(SUBSTITUTE(AW89,CHAR(160),""))),0))&gt;(IFERROR(VALUE(TRIM(SUBSTITUTE(V89,CHAR(160),""))),0)),"Attention : Le montant retenu HT est supérieur au montant HT présenté. Merci de revoir la ligne de dépense, plafonner son montant, ou justifier la reventillation HT / TVA.",(IFERROR(VALUE(TRIM(SUBSTITUTE(AX89,CHAR(160),""))),0))&gt;(IFERROR(VALUE(TRIM(SUBSTITUTE(W89,CHAR(160),""))),0)),"Attention : Le montant TVA retenu est supérieur au montant TVA présenté. Merci de revoir la ligne de dépense, plafonner son montant, ou justifier la reventillation HT / TVA.",(IFERROR(VALUE(TRIM(SUBSTITUTE(X89,CHAR(160),""))),0))=0,"",(IFERROR(VALUE(TRIM(SUBSTITUTE(AY89,CHAR(160),""))),0))=(IFERROR(VALUE(TRIM(SUBSTITUTE(X89,CHAR(160),""))),0)),"OK",AND((IFERROR(VALUE(TRIM(SUBSTITUTE(AY89,CHAR(160),""))),0))&lt;(IFERROR(VALUE(TRIM(SUBSTITUTE(X89,CHAR(160),""))),0)),((IFERROR(VALUE(TRIM(SUBSTITUTE(X89,CHAR(160),""))),0))-(IFERROR(VALUE(TRIM(SUBSTITUTE(AY89,CHAR(160),""))),0)))&lt;0.01),"OK",(IFERROR(VALUE(TRIM(SUBSTITUTE(AY89,CHAR(160),""))),0))&lt;(IFERROR(VALUE(TRIM(SUBSTITUTE(X89,CHAR(160),""))),0)),"Montant instruit inférieur au montant présenté.",TRUE,""))</f>
        <v/>
      </c>
      <c r="BC89" s="212" t="str">
        <f t="shared" si="50"/>
        <v/>
      </c>
      <c r="BD89" s="212" t="str">
        <f t="shared" si="51"/>
        <v/>
      </c>
      <c r="BE89" s="93" t="str">
        <f t="shared" si="52"/>
        <v/>
      </c>
    </row>
    <row r="90" spans="1:57" s="68" customFormat="1" ht="20.149999999999999" customHeight="1">
      <c r="A90" s="195">
        <v>82</v>
      </c>
      <c r="B90" s="2"/>
      <c r="C90" s="37"/>
      <c r="D90" s="2"/>
      <c r="E90" s="2"/>
      <c r="F90" s="89" t="str">
        <f>IF(B90&lt;&gt;"",IF('0-Présentation poste-typeaction'!$B$12&lt;&gt;"",'0-Présentation poste-typeaction'!$B$12,""),"")</f>
        <v/>
      </c>
      <c r="G90" s="2"/>
      <c r="H90" s="2"/>
      <c r="I90" s="12"/>
      <c r="J90" s="2"/>
      <c r="K90" s="36"/>
      <c r="L90" s="4"/>
      <c r="M90" s="3"/>
      <c r="N90" s="196" t="str">
        <f t="shared" si="54"/>
        <v/>
      </c>
      <c r="O90" s="5"/>
      <c r="P90" s="3"/>
      <c r="Q90" s="196" t="str">
        <f t="shared" si="55"/>
        <v/>
      </c>
      <c r="R90" s="6"/>
      <c r="S90" s="3"/>
      <c r="T90" s="197" t="str">
        <f t="shared" si="56"/>
        <v/>
      </c>
      <c r="U90" s="7"/>
      <c r="V90" s="213" t="str" cm="1">
        <f t="array" ref="V90">IF((_xlfn.IFS(TRIM(SUBSTITUTE(U90,CHAR(160),""))="Devis 1",IFERROR(VALUE(TRIM(SUBSTITUTE(L90,CHAR(160),""))),0),TRIM(SUBSTITUTE(U90,CHAR(160),""))="Devis 2",IFERROR(VALUE(TRIM(SUBSTITUTE(O90,CHAR(160),""))),0),TRIM(SUBSTITUTE(U90,CHAR(160),""))="Devis 3",IFERROR(VALUE(TRIM(SUBSTITUTE(R90,CHAR(160),""))),0),TRUE,0)*IFERROR(VALUE(TRIM(SUBSTITUTE(C90,CHAR(160),""))),0))=0,"",_xlfn.IFS(TRIM(SUBSTITUTE(U90,CHAR(160),""))="Devis 1",IFERROR(VALUE(TRIM(SUBSTITUTE(L90,CHAR(160),""))),0),TRIM(SUBSTITUTE(U90,CHAR(160),""))="Devis 2",IFERROR(VALUE(TRIM(SUBSTITUTE(O90,CHAR(160),""))),0),TRIM(SUBSTITUTE(U90,CHAR(160),""))="Devis 3",IFERROR(VALUE(TRIM(SUBSTITUTE(R90,CHAR(160),""))),0),TRUE,0)*IFERROR(VALUE(TRIM(SUBSTITUTE(C90,CHAR(160),""))),0))</f>
        <v/>
      </c>
      <c r="W90" s="214" t="str" cm="1">
        <f t="array" ref="W90">IF(ROUND((_xlfn.IFS(TRIM(SUBSTITUTE(U90,CHAR(160),""))="Devis 1",IFERROR(VALUE(TRIM(SUBSTITUTE(M90,CHAR(160),""))),0),TRIM(SUBSTITUTE(U90,CHAR(160),""))="Devis 2",IFERROR(VALUE(TRIM(SUBSTITUTE(P90,CHAR(160),""))),0),TRIM(SUBSTITUTE(U90,CHAR(160),""))="Devis 3",IFERROR(VALUE(TRIM(SUBSTITUTE(S90,CHAR(160),""))),0),TRUE,0)*IFERROR(VALUE(TRIM(SUBSTITUTE(C90,CHAR(160),""))),0)),2)=0,IF(V90&lt;&gt;"",0,""),ROUND((_xlfn.IFS(TRIM(SUBSTITUTE(U90,CHAR(160),""))="Devis 1",IFERROR(VALUE(TRIM(SUBSTITUTE(M90,CHAR(160),""))),0),TRIM(SUBSTITUTE(U90,CHAR(160),""))="Devis 2",IFERROR(VALUE(TRIM(SUBSTITUTE(P90,CHAR(160),""))),0),TRIM(SUBSTITUTE(U90,CHAR(160),""))="Devis 3",IFERROR(VALUE(TRIM(SUBSTITUTE(S90,CHAR(160),""))),0),TRUE,0)*IFERROR(VALUE(TRIM(SUBSTITUTE(C90,CHAR(160),""))),0)),2))</f>
        <v/>
      </c>
      <c r="X90" s="200" t="str">
        <f t="shared" si="57"/>
        <v/>
      </c>
      <c r="Y90" s="34"/>
      <c r="Z90" s="88" t="str">
        <f t="shared" si="64"/>
        <v/>
      </c>
      <c r="AA90" s="201" t="str">
        <f t="shared" si="64"/>
        <v/>
      </c>
      <c r="AB90" s="89" t="str">
        <f t="shared" si="64"/>
        <v/>
      </c>
      <c r="AC90" s="89" t="str">
        <f t="shared" si="64"/>
        <v/>
      </c>
      <c r="AD90" s="89" t="str">
        <f t="shared" si="64"/>
        <v/>
      </c>
      <c r="AE90" s="89" t="str">
        <f t="shared" si="64"/>
        <v/>
      </c>
      <c r="AF90" s="89" t="str">
        <f t="shared" si="53"/>
        <v/>
      </c>
      <c r="AG90" s="202" t="str">
        <f t="shared" si="53"/>
        <v/>
      </c>
      <c r="AH90" s="89" t="str">
        <f t="shared" si="53"/>
        <v/>
      </c>
      <c r="AI90" s="203" t="str">
        <f t="shared" si="53"/>
        <v/>
      </c>
      <c r="AJ90" s="204" t="str">
        <f t="shared" si="53"/>
        <v/>
      </c>
      <c r="AK90" s="90" t="str">
        <f t="shared" si="53"/>
        <v/>
      </c>
      <c r="AL90" s="196" t="str">
        <f t="shared" si="58"/>
        <v/>
      </c>
      <c r="AM90" s="205" t="str">
        <f t="shared" si="65"/>
        <v/>
      </c>
      <c r="AN90" s="90" t="str">
        <f t="shared" si="65"/>
        <v/>
      </c>
      <c r="AO90" s="196" t="str">
        <f t="shared" si="59"/>
        <v/>
      </c>
      <c r="AP90" s="206" t="str">
        <f t="shared" si="66"/>
        <v/>
      </c>
      <c r="AQ90" s="90" t="str">
        <f t="shared" si="66"/>
        <v/>
      </c>
      <c r="AR90" s="207" t="str">
        <f t="shared" si="60"/>
        <v/>
      </c>
      <c r="AS90" s="208" t="str">
        <f t="shared" si="49"/>
        <v/>
      </c>
      <c r="AT90" s="91"/>
      <c r="AU90" s="93" t="str">
        <f t="shared" si="61"/>
        <v/>
      </c>
      <c r="AV90" s="209" t="str">
        <f t="shared" si="62"/>
        <v/>
      </c>
      <c r="AW90" s="211" t="str" cm="1">
        <f t="array" ref="AW90">IF($AA90="","",IF((IFERROR(_xlfn.IFS($AS90="Devis 1",(IFERROR(VALUE(TRIM(SUBSTITUTE(AJ90,CHAR(160),""))),0)),$AS90="Devis 2",(IFERROR(VALUE(TRIM(SUBSTITUTE(AM90,CHAR(160),""))),0)),$AS90="Devis 3",(IFERROR(VALUE(TRIM(SUBSTITUTE(AP90,CHAR(160),""))),0))),0))*(IFERROR(VALUE(TRIM(SUBSTITUTE($AA90,CHAR(160),""))),0))=0,"",(IFERROR(_xlfn.IFS($AS90="Devis 1",(IFERROR(VALUE(TRIM(SUBSTITUTE(AJ90,CHAR(160),""))),0)),$AS90="Devis 2",(IFERROR(VALUE(TRIM(SUBSTITUTE(AM90,CHAR(160),""))),0)),$AS90="Devis 3",(IFERROR(VALUE(TRIM(SUBSTITUTE(AP90,CHAR(160),""))),0))),0))*(IFERROR(VALUE(TRIM(SUBSTITUTE($AA90,CHAR(160),""))),0))))</f>
        <v/>
      </c>
      <c r="AX90" s="211" t="str" cm="1">
        <f t="array" ref="AX90">IF($AA90="","",IF(ROUND((IFERROR(_xlfn.IFS(TRIM(SUBSTITUTE($AS90,CHAR(160),""))="Devis 1",IFERROR(VALUE(TRIM(SUBSTITUTE(AK90,CHAR(160),""))),0),TRIM(SUBSTITUTE($AS90,CHAR(160),""))="Devis 2",IFERROR(VALUE(TRIM(SUBSTITUTE(AN90,CHAR(160),""))),0),TRIM(SUBSTITUTE($AS90,CHAR(160),""))="Devis 3",IFERROR(VALUE(TRIM(SUBSTITUTE(AQ90,CHAR(160),""))),0)),0))*(IFERROR(VALUE(TRIM(SUBSTITUTE($AA90,CHAR(160),""))),0)),2)=0,IF(AW90&lt;&gt;"",0,""),ROUND((IFERROR(_xlfn.IFS(TRIM(SUBSTITUTE($AS90,CHAR(160),""))="Devis 1",IFERROR(VALUE(TRIM(SUBSTITUTE(AK90,CHAR(160),""))),0),TRIM(SUBSTITUTE($AS90,CHAR(160),""))="Devis 2",IFERROR(VALUE(TRIM(SUBSTITUTE(AN90,CHAR(160),""))),0),TRIM(SUBSTITUTE($AS90,CHAR(160),""))="Devis 3",IFERROR(VALUE(TRIM(SUBSTITUTE(AQ90,CHAR(160),""))),0)),0))*(IFERROR(VALUE(TRIM(SUBSTITUTE($AA90,CHAR(160),""))),0)),2)))</f>
        <v/>
      </c>
      <c r="AY90" s="211" t="str">
        <f t="shared" si="63"/>
        <v/>
      </c>
      <c r="AZ90" s="91"/>
      <c r="BA90" s="92" t="str" cm="1">
        <f t="array" ref="BA90">IF(OR(AY90="",AV90="",AW90="",AU90=""),"",
    _xlfn.IFS(
        (IFERROR(VALUE(TRIM(SUBSTITUTE(AY90,CHAR(160),""))),0)) &gt; (IFERROR(VALUE(TRIM(SUBSTITUTE(AV90,CHAR(160),""))),0)),
        "KO : Le montant retenu TTC est supérieur au montant raisonnable TTC. Merci de revoir la ligne de dépense ou plafonner son montant.",
        (IFERROR(VALUE(TRIM(SUBSTITUTE(AW90,CHAR(160),""))),0)) &gt; (IFERROR(VALUE(TRIM(SUBSTITUTE(AU90,CHAR(160),""))),0)),
        "Attention : Le montant retenu HT est supérieur au montant HT raisonnable. Merci de revoir la ligne de dépense, plafonner son montant, ou justifier la reventillation HT / TVA.",
        (IFERROR(VALUE(TRIM(SUBSTITUTE(AY90,CHAR(160),""))),0))=0,
        "",
        (IFERROR(VALUE(TRIM(SUBSTITUTE(AV90,CHAR(160),""))),0))=(IFERROR(VALUE(TRIM(SUBSTITUTE(AY90,CHAR(160),""))),0)),
        "OK",
        (IFERROR(VALUE(TRIM(SUBSTITUTE(AV90,CHAR(160),""))),0))&gt;(IFERROR(VALUE(TRIM(SUBSTITUTE(AY90,CHAR(160),""))),0)),
        " OK : Montant instruit inférieur au montant raisonnable.",
        TRUE,
        ""
    )
)</f>
        <v/>
      </c>
      <c r="BB90" s="92" t="str" cm="1">
        <f t="array" ref="BB90">IF(OR(AY90="",X90="",AW90="",V90="",AX90="",W90=""),"",_xlfn.IFS((IFERROR(VALUE(TRIM(SUBSTITUTE(AY90,CHAR(160),""))),0))&gt;(IFERROR(VALUE(TRIM(SUBSTITUTE(X90,CHAR(160),""))),0)),"KO : Le montant retenu TTC est supérieur au montant présenté TTC. Merci de revoir la ligne de dépense ou plafonner son montant.",(IFERROR(VALUE(TRIM(SUBSTITUTE(AW90,CHAR(160),""))),0))&gt;(IFERROR(VALUE(TRIM(SUBSTITUTE(V90,CHAR(160),""))),0)),"Attention : Le montant retenu HT est supérieur au montant HT présenté. Merci de revoir la ligne de dépense, plafonner son montant, ou justifier la reventillation HT / TVA.",(IFERROR(VALUE(TRIM(SUBSTITUTE(AX90,CHAR(160),""))),0))&gt;(IFERROR(VALUE(TRIM(SUBSTITUTE(W90,CHAR(160),""))),0)),"Attention : Le montant TVA retenu est supérieur au montant TVA présenté. Merci de revoir la ligne de dépense, plafonner son montant, ou justifier la reventillation HT / TVA.",(IFERROR(VALUE(TRIM(SUBSTITUTE(X90,CHAR(160),""))),0))=0,"",(IFERROR(VALUE(TRIM(SUBSTITUTE(AY90,CHAR(160),""))),0))=(IFERROR(VALUE(TRIM(SUBSTITUTE(X90,CHAR(160),""))),0)),"OK",AND((IFERROR(VALUE(TRIM(SUBSTITUTE(AY90,CHAR(160),""))),0))&lt;(IFERROR(VALUE(TRIM(SUBSTITUTE(X90,CHAR(160),""))),0)),((IFERROR(VALUE(TRIM(SUBSTITUTE(X90,CHAR(160),""))),0))-(IFERROR(VALUE(TRIM(SUBSTITUTE(AY90,CHAR(160),""))),0)))&lt;0.01),"OK",(IFERROR(VALUE(TRIM(SUBSTITUTE(AY90,CHAR(160),""))),0))&lt;(IFERROR(VALUE(TRIM(SUBSTITUTE(X90,CHAR(160),""))),0)),"Montant instruit inférieur au montant présenté.",TRUE,""))</f>
        <v/>
      </c>
      <c r="BC90" s="212" t="str">
        <f t="shared" si="50"/>
        <v/>
      </c>
      <c r="BD90" s="212" t="str">
        <f t="shared" si="51"/>
        <v/>
      </c>
      <c r="BE90" s="93" t="str">
        <f t="shared" si="52"/>
        <v/>
      </c>
    </row>
    <row r="91" spans="1:57" s="68" customFormat="1" ht="20.149999999999999" customHeight="1">
      <c r="A91" s="195">
        <v>83</v>
      </c>
      <c r="B91" s="2"/>
      <c r="C91" s="37"/>
      <c r="D91" s="2"/>
      <c r="E91" s="2"/>
      <c r="F91" s="89" t="str">
        <f>IF(B91&lt;&gt;"",IF('0-Présentation poste-typeaction'!$B$12&lt;&gt;"",'0-Présentation poste-typeaction'!$B$12,""),"")</f>
        <v/>
      </c>
      <c r="G91" s="2"/>
      <c r="H91" s="2"/>
      <c r="I91" s="12"/>
      <c r="J91" s="2"/>
      <c r="K91" s="36"/>
      <c r="L91" s="4"/>
      <c r="M91" s="3"/>
      <c r="N91" s="196" t="str">
        <f t="shared" si="54"/>
        <v/>
      </c>
      <c r="O91" s="5"/>
      <c r="P91" s="3"/>
      <c r="Q91" s="196" t="str">
        <f t="shared" si="55"/>
        <v/>
      </c>
      <c r="R91" s="6"/>
      <c r="S91" s="3"/>
      <c r="T91" s="197" t="str">
        <f t="shared" si="56"/>
        <v/>
      </c>
      <c r="U91" s="7"/>
      <c r="V91" s="213" t="str" cm="1">
        <f t="array" ref="V91">IF((_xlfn.IFS(TRIM(SUBSTITUTE(U91,CHAR(160),""))="Devis 1",IFERROR(VALUE(TRIM(SUBSTITUTE(L91,CHAR(160),""))),0),TRIM(SUBSTITUTE(U91,CHAR(160),""))="Devis 2",IFERROR(VALUE(TRIM(SUBSTITUTE(O91,CHAR(160),""))),0),TRIM(SUBSTITUTE(U91,CHAR(160),""))="Devis 3",IFERROR(VALUE(TRIM(SUBSTITUTE(R91,CHAR(160),""))),0),TRUE,0)*IFERROR(VALUE(TRIM(SUBSTITUTE(C91,CHAR(160),""))),0))=0,"",_xlfn.IFS(TRIM(SUBSTITUTE(U91,CHAR(160),""))="Devis 1",IFERROR(VALUE(TRIM(SUBSTITUTE(L91,CHAR(160),""))),0),TRIM(SUBSTITUTE(U91,CHAR(160),""))="Devis 2",IFERROR(VALUE(TRIM(SUBSTITUTE(O91,CHAR(160),""))),0),TRIM(SUBSTITUTE(U91,CHAR(160),""))="Devis 3",IFERROR(VALUE(TRIM(SUBSTITUTE(R91,CHAR(160),""))),0),TRUE,0)*IFERROR(VALUE(TRIM(SUBSTITUTE(C91,CHAR(160),""))),0))</f>
        <v/>
      </c>
      <c r="W91" s="214" t="str" cm="1">
        <f t="array" ref="W91">IF(ROUND((_xlfn.IFS(TRIM(SUBSTITUTE(U91,CHAR(160),""))="Devis 1",IFERROR(VALUE(TRIM(SUBSTITUTE(M91,CHAR(160),""))),0),TRIM(SUBSTITUTE(U91,CHAR(160),""))="Devis 2",IFERROR(VALUE(TRIM(SUBSTITUTE(P91,CHAR(160),""))),0),TRIM(SUBSTITUTE(U91,CHAR(160),""))="Devis 3",IFERROR(VALUE(TRIM(SUBSTITUTE(S91,CHAR(160),""))),0),TRUE,0)*IFERROR(VALUE(TRIM(SUBSTITUTE(C91,CHAR(160),""))),0)),2)=0,IF(V91&lt;&gt;"",0,""),ROUND((_xlfn.IFS(TRIM(SUBSTITUTE(U91,CHAR(160),""))="Devis 1",IFERROR(VALUE(TRIM(SUBSTITUTE(M91,CHAR(160),""))),0),TRIM(SUBSTITUTE(U91,CHAR(160),""))="Devis 2",IFERROR(VALUE(TRIM(SUBSTITUTE(P91,CHAR(160),""))),0),TRIM(SUBSTITUTE(U91,CHAR(160),""))="Devis 3",IFERROR(VALUE(TRIM(SUBSTITUTE(S91,CHAR(160),""))),0),TRUE,0)*IFERROR(VALUE(TRIM(SUBSTITUTE(C91,CHAR(160),""))),0)),2))</f>
        <v/>
      </c>
      <c r="X91" s="200" t="str">
        <f t="shared" si="57"/>
        <v/>
      </c>
      <c r="Y91" s="34"/>
      <c r="Z91" s="88" t="str">
        <f t="shared" si="64"/>
        <v/>
      </c>
      <c r="AA91" s="201" t="str">
        <f t="shared" si="64"/>
        <v/>
      </c>
      <c r="AB91" s="89" t="str">
        <f t="shared" si="64"/>
        <v/>
      </c>
      <c r="AC91" s="89" t="str">
        <f t="shared" si="64"/>
        <v/>
      </c>
      <c r="AD91" s="89" t="str">
        <f t="shared" si="64"/>
        <v/>
      </c>
      <c r="AE91" s="89" t="str">
        <f t="shared" si="64"/>
        <v/>
      </c>
      <c r="AF91" s="89" t="str">
        <f t="shared" si="53"/>
        <v/>
      </c>
      <c r="AG91" s="202" t="str">
        <f t="shared" si="53"/>
        <v/>
      </c>
      <c r="AH91" s="89" t="str">
        <f t="shared" si="53"/>
        <v/>
      </c>
      <c r="AI91" s="203" t="str">
        <f t="shared" si="53"/>
        <v/>
      </c>
      <c r="AJ91" s="204" t="str">
        <f t="shared" si="53"/>
        <v/>
      </c>
      <c r="AK91" s="90" t="str">
        <f t="shared" si="53"/>
        <v/>
      </c>
      <c r="AL91" s="196" t="str">
        <f t="shared" si="58"/>
        <v/>
      </c>
      <c r="AM91" s="205" t="str">
        <f t="shared" si="65"/>
        <v/>
      </c>
      <c r="AN91" s="90" t="str">
        <f t="shared" si="65"/>
        <v/>
      </c>
      <c r="AO91" s="196" t="str">
        <f t="shared" si="59"/>
        <v/>
      </c>
      <c r="AP91" s="206" t="str">
        <f t="shared" si="66"/>
        <v/>
      </c>
      <c r="AQ91" s="90" t="str">
        <f t="shared" si="66"/>
        <v/>
      </c>
      <c r="AR91" s="207" t="str">
        <f t="shared" si="60"/>
        <v/>
      </c>
      <c r="AS91" s="208" t="str">
        <f t="shared" si="49"/>
        <v/>
      </c>
      <c r="AT91" s="91"/>
      <c r="AU91" s="93" t="str">
        <f t="shared" si="61"/>
        <v/>
      </c>
      <c r="AV91" s="209" t="str">
        <f t="shared" si="62"/>
        <v/>
      </c>
      <c r="AW91" s="211" t="str" cm="1">
        <f t="array" ref="AW91">IF($AA91="","",IF((IFERROR(_xlfn.IFS($AS91="Devis 1",(IFERROR(VALUE(TRIM(SUBSTITUTE(AJ91,CHAR(160),""))),0)),$AS91="Devis 2",(IFERROR(VALUE(TRIM(SUBSTITUTE(AM91,CHAR(160),""))),0)),$AS91="Devis 3",(IFERROR(VALUE(TRIM(SUBSTITUTE(AP91,CHAR(160),""))),0))),0))*(IFERROR(VALUE(TRIM(SUBSTITUTE($AA91,CHAR(160),""))),0))=0,"",(IFERROR(_xlfn.IFS($AS91="Devis 1",(IFERROR(VALUE(TRIM(SUBSTITUTE(AJ91,CHAR(160),""))),0)),$AS91="Devis 2",(IFERROR(VALUE(TRIM(SUBSTITUTE(AM91,CHAR(160),""))),0)),$AS91="Devis 3",(IFERROR(VALUE(TRIM(SUBSTITUTE(AP91,CHAR(160),""))),0))),0))*(IFERROR(VALUE(TRIM(SUBSTITUTE($AA91,CHAR(160),""))),0))))</f>
        <v/>
      </c>
      <c r="AX91" s="211" t="str" cm="1">
        <f t="array" ref="AX91">IF($AA91="","",IF(ROUND((IFERROR(_xlfn.IFS(TRIM(SUBSTITUTE($AS91,CHAR(160),""))="Devis 1",IFERROR(VALUE(TRIM(SUBSTITUTE(AK91,CHAR(160),""))),0),TRIM(SUBSTITUTE($AS91,CHAR(160),""))="Devis 2",IFERROR(VALUE(TRIM(SUBSTITUTE(AN91,CHAR(160),""))),0),TRIM(SUBSTITUTE($AS91,CHAR(160),""))="Devis 3",IFERROR(VALUE(TRIM(SUBSTITUTE(AQ91,CHAR(160),""))),0)),0))*(IFERROR(VALUE(TRIM(SUBSTITUTE($AA91,CHAR(160),""))),0)),2)=0,IF(AW91&lt;&gt;"",0,""),ROUND((IFERROR(_xlfn.IFS(TRIM(SUBSTITUTE($AS91,CHAR(160),""))="Devis 1",IFERROR(VALUE(TRIM(SUBSTITUTE(AK91,CHAR(160),""))),0),TRIM(SUBSTITUTE($AS91,CHAR(160),""))="Devis 2",IFERROR(VALUE(TRIM(SUBSTITUTE(AN91,CHAR(160),""))),0),TRIM(SUBSTITUTE($AS91,CHAR(160),""))="Devis 3",IFERROR(VALUE(TRIM(SUBSTITUTE(AQ91,CHAR(160),""))),0)),0))*(IFERROR(VALUE(TRIM(SUBSTITUTE($AA91,CHAR(160),""))),0)),2)))</f>
        <v/>
      </c>
      <c r="AY91" s="211" t="str">
        <f t="shared" si="63"/>
        <v/>
      </c>
      <c r="AZ91" s="91"/>
      <c r="BA91" s="92" t="str" cm="1">
        <f t="array" ref="BA91">IF(OR(AY91="",AV91="",AW91="",AU91=""),"",
    _xlfn.IFS(
        (IFERROR(VALUE(TRIM(SUBSTITUTE(AY91,CHAR(160),""))),0)) &gt; (IFERROR(VALUE(TRIM(SUBSTITUTE(AV91,CHAR(160),""))),0)),
        "KO : Le montant retenu TTC est supérieur au montant raisonnable TTC. Merci de revoir la ligne de dépense ou plafonner son montant.",
        (IFERROR(VALUE(TRIM(SUBSTITUTE(AW91,CHAR(160),""))),0)) &gt; (IFERROR(VALUE(TRIM(SUBSTITUTE(AU91,CHAR(160),""))),0)),
        "Attention : Le montant retenu HT est supérieur au montant HT raisonnable. Merci de revoir la ligne de dépense, plafonner son montant, ou justifier la reventillation HT / TVA.",
        (IFERROR(VALUE(TRIM(SUBSTITUTE(AY91,CHAR(160),""))),0))=0,
        "",
        (IFERROR(VALUE(TRIM(SUBSTITUTE(AV91,CHAR(160),""))),0))=(IFERROR(VALUE(TRIM(SUBSTITUTE(AY91,CHAR(160),""))),0)),
        "OK",
        (IFERROR(VALUE(TRIM(SUBSTITUTE(AV91,CHAR(160),""))),0))&gt;(IFERROR(VALUE(TRIM(SUBSTITUTE(AY91,CHAR(160),""))),0)),
        " OK : Montant instruit inférieur au montant raisonnable.",
        TRUE,
        ""
    )
)</f>
        <v/>
      </c>
      <c r="BB91" s="92" t="str" cm="1">
        <f t="array" ref="BB91">IF(OR(AY91="",X91="",AW91="",V91="",AX91="",W91=""),"",_xlfn.IFS((IFERROR(VALUE(TRIM(SUBSTITUTE(AY91,CHAR(160),""))),0))&gt;(IFERROR(VALUE(TRIM(SUBSTITUTE(X91,CHAR(160),""))),0)),"KO : Le montant retenu TTC est supérieur au montant présenté TTC. Merci de revoir la ligne de dépense ou plafonner son montant.",(IFERROR(VALUE(TRIM(SUBSTITUTE(AW91,CHAR(160),""))),0))&gt;(IFERROR(VALUE(TRIM(SUBSTITUTE(V91,CHAR(160),""))),0)),"Attention : Le montant retenu HT est supérieur au montant HT présenté. Merci de revoir la ligne de dépense, plafonner son montant, ou justifier la reventillation HT / TVA.",(IFERROR(VALUE(TRIM(SUBSTITUTE(AX91,CHAR(160),""))),0))&gt;(IFERROR(VALUE(TRIM(SUBSTITUTE(W91,CHAR(160),""))),0)),"Attention : Le montant TVA retenu est supérieur au montant TVA présenté. Merci de revoir la ligne de dépense, plafonner son montant, ou justifier la reventillation HT / TVA.",(IFERROR(VALUE(TRIM(SUBSTITUTE(X91,CHAR(160),""))),0))=0,"",(IFERROR(VALUE(TRIM(SUBSTITUTE(AY91,CHAR(160),""))),0))=(IFERROR(VALUE(TRIM(SUBSTITUTE(X91,CHAR(160),""))),0)),"OK",AND((IFERROR(VALUE(TRIM(SUBSTITUTE(AY91,CHAR(160),""))),0))&lt;(IFERROR(VALUE(TRIM(SUBSTITUTE(X91,CHAR(160),""))),0)),((IFERROR(VALUE(TRIM(SUBSTITUTE(X91,CHAR(160),""))),0))-(IFERROR(VALUE(TRIM(SUBSTITUTE(AY91,CHAR(160),""))),0)))&lt;0.01),"OK",(IFERROR(VALUE(TRIM(SUBSTITUTE(AY91,CHAR(160),""))),0))&lt;(IFERROR(VALUE(TRIM(SUBSTITUTE(X91,CHAR(160),""))),0)),"Montant instruit inférieur au montant présenté.",TRUE,""))</f>
        <v/>
      </c>
      <c r="BC91" s="212" t="str">
        <f t="shared" si="50"/>
        <v/>
      </c>
      <c r="BD91" s="212" t="str">
        <f t="shared" si="51"/>
        <v/>
      </c>
      <c r="BE91" s="93" t="str">
        <f t="shared" si="52"/>
        <v/>
      </c>
    </row>
    <row r="92" spans="1:57" s="68" customFormat="1" ht="20.149999999999999" customHeight="1">
      <c r="A92" s="195">
        <v>84</v>
      </c>
      <c r="B92" s="2"/>
      <c r="C92" s="37"/>
      <c r="D92" s="2"/>
      <c r="E92" s="2"/>
      <c r="F92" s="89" t="str">
        <f>IF(B92&lt;&gt;"",IF('0-Présentation poste-typeaction'!$B$12&lt;&gt;"",'0-Présentation poste-typeaction'!$B$12,""),"")</f>
        <v/>
      </c>
      <c r="G92" s="2"/>
      <c r="H92" s="2"/>
      <c r="I92" s="12"/>
      <c r="J92" s="2"/>
      <c r="K92" s="36"/>
      <c r="L92" s="4"/>
      <c r="M92" s="3"/>
      <c r="N92" s="196" t="str">
        <f t="shared" si="54"/>
        <v/>
      </c>
      <c r="O92" s="5"/>
      <c r="P92" s="3"/>
      <c r="Q92" s="196" t="str">
        <f t="shared" si="55"/>
        <v/>
      </c>
      <c r="R92" s="6"/>
      <c r="S92" s="3"/>
      <c r="T92" s="197" t="str">
        <f t="shared" si="56"/>
        <v/>
      </c>
      <c r="U92" s="7"/>
      <c r="V92" s="213" t="str" cm="1">
        <f t="array" ref="V92">IF((_xlfn.IFS(TRIM(SUBSTITUTE(U92,CHAR(160),""))="Devis 1",IFERROR(VALUE(TRIM(SUBSTITUTE(L92,CHAR(160),""))),0),TRIM(SUBSTITUTE(U92,CHAR(160),""))="Devis 2",IFERROR(VALUE(TRIM(SUBSTITUTE(O92,CHAR(160),""))),0),TRIM(SUBSTITUTE(U92,CHAR(160),""))="Devis 3",IFERROR(VALUE(TRIM(SUBSTITUTE(R92,CHAR(160),""))),0),TRUE,0)*IFERROR(VALUE(TRIM(SUBSTITUTE(C92,CHAR(160),""))),0))=0,"",_xlfn.IFS(TRIM(SUBSTITUTE(U92,CHAR(160),""))="Devis 1",IFERROR(VALUE(TRIM(SUBSTITUTE(L92,CHAR(160),""))),0),TRIM(SUBSTITUTE(U92,CHAR(160),""))="Devis 2",IFERROR(VALUE(TRIM(SUBSTITUTE(O92,CHAR(160),""))),0),TRIM(SUBSTITUTE(U92,CHAR(160),""))="Devis 3",IFERROR(VALUE(TRIM(SUBSTITUTE(R92,CHAR(160),""))),0),TRUE,0)*IFERROR(VALUE(TRIM(SUBSTITUTE(C92,CHAR(160),""))),0))</f>
        <v/>
      </c>
      <c r="W92" s="214" t="str" cm="1">
        <f t="array" ref="W92">IF(ROUND((_xlfn.IFS(TRIM(SUBSTITUTE(U92,CHAR(160),""))="Devis 1",IFERROR(VALUE(TRIM(SUBSTITUTE(M92,CHAR(160),""))),0),TRIM(SUBSTITUTE(U92,CHAR(160),""))="Devis 2",IFERROR(VALUE(TRIM(SUBSTITUTE(P92,CHAR(160),""))),0),TRIM(SUBSTITUTE(U92,CHAR(160),""))="Devis 3",IFERROR(VALUE(TRIM(SUBSTITUTE(S92,CHAR(160),""))),0),TRUE,0)*IFERROR(VALUE(TRIM(SUBSTITUTE(C92,CHAR(160),""))),0)),2)=0,IF(V92&lt;&gt;"",0,""),ROUND((_xlfn.IFS(TRIM(SUBSTITUTE(U92,CHAR(160),""))="Devis 1",IFERROR(VALUE(TRIM(SUBSTITUTE(M92,CHAR(160),""))),0),TRIM(SUBSTITUTE(U92,CHAR(160),""))="Devis 2",IFERROR(VALUE(TRIM(SUBSTITUTE(P92,CHAR(160),""))),0),TRIM(SUBSTITUTE(U92,CHAR(160),""))="Devis 3",IFERROR(VALUE(TRIM(SUBSTITUTE(S92,CHAR(160),""))),0),TRUE,0)*IFERROR(VALUE(TRIM(SUBSTITUTE(C92,CHAR(160),""))),0)),2))</f>
        <v/>
      </c>
      <c r="X92" s="200" t="str">
        <f t="shared" si="57"/>
        <v/>
      </c>
      <c r="Y92" s="34"/>
      <c r="Z92" s="88" t="str">
        <f t="shared" si="64"/>
        <v/>
      </c>
      <c r="AA92" s="201" t="str">
        <f t="shared" si="64"/>
        <v/>
      </c>
      <c r="AB92" s="89" t="str">
        <f t="shared" si="64"/>
        <v/>
      </c>
      <c r="AC92" s="89" t="str">
        <f t="shared" si="64"/>
        <v/>
      </c>
      <c r="AD92" s="89" t="str">
        <f t="shared" si="64"/>
        <v/>
      </c>
      <c r="AE92" s="89" t="str">
        <f t="shared" si="64"/>
        <v/>
      </c>
      <c r="AF92" s="89" t="str">
        <f t="shared" si="53"/>
        <v/>
      </c>
      <c r="AG92" s="202" t="str">
        <f t="shared" si="53"/>
        <v/>
      </c>
      <c r="AH92" s="89" t="str">
        <f t="shared" si="53"/>
        <v/>
      </c>
      <c r="AI92" s="203" t="str">
        <f t="shared" si="53"/>
        <v/>
      </c>
      <c r="AJ92" s="204" t="str">
        <f t="shared" si="53"/>
        <v/>
      </c>
      <c r="AK92" s="90" t="str">
        <f t="shared" si="53"/>
        <v/>
      </c>
      <c r="AL92" s="196" t="str">
        <f t="shared" si="58"/>
        <v/>
      </c>
      <c r="AM92" s="205" t="str">
        <f t="shared" si="65"/>
        <v/>
      </c>
      <c r="AN92" s="90" t="str">
        <f t="shared" si="65"/>
        <v/>
      </c>
      <c r="AO92" s="196" t="str">
        <f t="shared" si="59"/>
        <v/>
      </c>
      <c r="AP92" s="206" t="str">
        <f t="shared" si="66"/>
        <v/>
      </c>
      <c r="AQ92" s="90" t="str">
        <f t="shared" si="66"/>
        <v/>
      </c>
      <c r="AR92" s="207" t="str">
        <f t="shared" si="60"/>
        <v/>
      </c>
      <c r="AS92" s="208" t="str">
        <f t="shared" si="49"/>
        <v/>
      </c>
      <c r="AT92" s="91"/>
      <c r="AU92" s="93" t="str">
        <f t="shared" si="61"/>
        <v/>
      </c>
      <c r="AV92" s="209" t="str">
        <f t="shared" si="62"/>
        <v/>
      </c>
      <c r="AW92" s="211" t="str" cm="1">
        <f t="array" ref="AW92">IF($AA92="","",IF((IFERROR(_xlfn.IFS($AS92="Devis 1",(IFERROR(VALUE(TRIM(SUBSTITUTE(AJ92,CHAR(160),""))),0)),$AS92="Devis 2",(IFERROR(VALUE(TRIM(SUBSTITUTE(AM92,CHAR(160),""))),0)),$AS92="Devis 3",(IFERROR(VALUE(TRIM(SUBSTITUTE(AP92,CHAR(160),""))),0))),0))*(IFERROR(VALUE(TRIM(SUBSTITUTE($AA92,CHAR(160),""))),0))=0,"",(IFERROR(_xlfn.IFS($AS92="Devis 1",(IFERROR(VALUE(TRIM(SUBSTITUTE(AJ92,CHAR(160),""))),0)),$AS92="Devis 2",(IFERROR(VALUE(TRIM(SUBSTITUTE(AM92,CHAR(160),""))),0)),$AS92="Devis 3",(IFERROR(VALUE(TRIM(SUBSTITUTE(AP92,CHAR(160),""))),0))),0))*(IFERROR(VALUE(TRIM(SUBSTITUTE($AA92,CHAR(160),""))),0))))</f>
        <v/>
      </c>
      <c r="AX92" s="211" t="str" cm="1">
        <f t="array" ref="AX92">IF($AA92="","",IF(ROUND((IFERROR(_xlfn.IFS(TRIM(SUBSTITUTE($AS92,CHAR(160),""))="Devis 1",IFERROR(VALUE(TRIM(SUBSTITUTE(AK92,CHAR(160),""))),0),TRIM(SUBSTITUTE($AS92,CHAR(160),""))="Devis 2",IFERROR(VALUE(TRIM(SUBSTITUTE(AN92,CHAR(160),""))),0),TRIM(SUBSTITUTE($AS92,CHAR(160),""))="Devis 3",IFERROR(VALUE(TRIM(SUBSTITUTE(AQ92,CHAR(160),""))),0)),0))*(IFERROR(VALUE(TRIM(SUBSTITUTE($AA92,CHAR(160),""))),0)),2)=0,IF(AW92&lt;&gt;"",0,""),ROUND((IFERROR(_xlfn.IFS(TRIM(SUBSTITUTE($AS92,CHAR(160),""))="Devis 1",IFERROR(VALUE(TRIM(SUBSTITUTE(AK92,CHAR(160),""))),0),TRIM(SUBSTITUTE($AS92,CHAR(160),""))="Devis 2",IFERROR(VALUE(TRIM(SUBSTITUTE(AN92,CHAR(160),""))),0),TRIM(SUBSTITUTE($AS92,CHAR(160),""))="Devis 3",IFERROR(VALUE(TRIM(SUBSTITUTE(AQ92,CHAR(160),""))),0)),0))*(IFERROR(VALUE(TRIM(SUBSTITUTE($AA92,CHAR(160),""))),0)),2)))</f>
        <v/>
      </c>
      <c r="AY92" s="211" t="str">
        <f t="shared" si="63"/>
        <v/>
      </c>
      <c r="AZ92" s="91"/>
      <c r="BA92" s="92" t="str" cm="1">
        <f t="array" ref="BA92">IF(OR(AY92="",AV92="",AW92="",AU92=""),"",
    _xlfn.IFS(
        (IFERROR(VALUE(TRIM(SUBSTITUTE(AY92,CHAR(160),""))),0)) &gt; (IFERROR(VALUE(TRIM(SUBSTITUTE(AV92,CHAR(160),""))),0)),
        "KO : Le montant retenu TTC est supérieur au montant raisonnable TTC. Merci de revoir la ligne de dépense ou plafonner son montant.",
        (IFERROR(VALUE(TRIM(SUBSTITUTE(AW92,CHAR(160),""))),0)) &gt; (IFERROR(VALUE(TRIM(SUBSTITUTE(AU92,CHAR(160),""))),0)),
        "Attention : Le montant retenu HT est supérieur au montant HT raisonnable. Merci de revoir la ligne de dépense, plafonner son montant, ou justifier la reventillation HT / TVA.",
        (IFERROR(VALUE(TRIM(SUBSTITUTE(AY92,CHAR(160),""))),0))=0,
        "",
        (IFERROR(VALUE(TRIM(SUBSTITUTE(AV92,CHAR(160),""))),0))=(IFERROR(VALUE(TRIM(SUBSTITUTE(AY92,CHAR(160),""))),0)),
        "OK",
        (IFERROR(VALUE(TRIM(SUBSTITUTE(AV92,CHAR(160),""))),0))&gt;(IFERROR(VALUE(TRIM(SUBSTITUTE(AY92,CHAR(160),""))),0)),
        " OK : Montant instruit inférieur au montant raisonnable.",
        TRUE,
        ""
    )
)</f>
        <v/>
      </c>
      <c r="BB92" s="92" t="str" cm="1">
        <f t="array" ref="BB92">IF(OR(AY92="",X92="",AW92="",V92="",AX92="",W92=""),"",_xlfn.IFS((IFERROR(VALUE(TRIM(SUBSTITUTE(AY92,CHAR(160),""))),0))&gt;(IFERROR(VALUE(TRIM(SUBSTITUTE(X92,CHAR(160),""))),0)),"KO : Le montant retenu TTC est supérieur au montant présenté TTC. Merci de revoir la ligne de dépense ou plafonner son montant.",(IFERROR(VALUE(TRIM(SUBSTITUTE(AW92,CHAR(160),""))),0))&gt;(IFERROR(VALUE(TRIM(SUBSTITUTE(V92,CHAR(160),""))),0)),"Attention : Le montant retenu HT est supérieur au montant HT présenté. Merci de revoir la ligne de dépense, plafonner son montant, ou justifier la reventillation HT / TVA.",(IFERROR(VALUE(TRIM(SUBSTITUTE(AX92,CHAR(160),""))),0))&gt;(IFERROR(VALUE(TRIM(SUBSTITUTE(W92,CHAR(160),""))),0)),"Attention : Le montant TVA retenu est supérieur au montant TVA présenté. Merci de revoir la ligne de dépense, plafonner son montant, ou justifier la reventillation HT / TVA.",(IFERROR(VALUE(TRIM(SUBSTITUTE(X92,CHAR(160),""))),0))=0,"",(IFERROR(VALUE(TRIM(SUBSTITUTE(AY92,CHAR(160),""))),0))=(IFERROR(VALUE(TRIM(SUBSTITUTE(X92,CHAR(160),""))),0)),"OK",AND((IFERROR(VALUE(TRIM(SUBSTITUTE(AY92,CHAR(160),""))),0))&lt;(IFERROR(VALUE(TRIM(SUBSTITUTE(X92,CHAR(160),""))),0)),((IFERROR(VALUE(TRIM(SUBSTITUTE(X92,CHAR(160),""))),0))-(IFERROR(VALUE(TRIM(SUBSTITUTE(AY92,CHAR(160),""))),0)))&lt;0.01),"OK",(IFERROR(VALUE(TRIM(SUBSTITUTE(AY92,CHAR(160),""))),0))&lt;(IFERROR(VALUE(TRIM(SUBSTITUTE(X92,CHAR(160),""))),0)),"Montant instruit inférieur au montant présenté.",TRUE,""))</f>
        <v/>
      </c>
      <c r="BC92" s="212" t="str">
        <f t="shared" si="50"/>
        <v/>
      </c>
      <c r="BD92" s="212" t="str">
        <f t="shared" si="51"/>
        <v/>
      </c>
      <c r="BE92" s="93" t="str">
        <f t="shared" si="52"/>
        <v/>
      </c>
    </row>
    <row r="93" spans="1:57" s="68" customFormat="1" ht="20.149999999999999" customHeight="1">
      <c r="A93" s="195">
        <v>85</v>
      </c>
      <c r="B93" s="2"/>
      <c r="C93" s="37"/>
      <c r="D93" s="2"/>
      <c r="E93" s="2"/>
      <c r="F93" s="89" t="str">
        <f>IF(B93&lt;&gt;"",IF('0-Présentation poste-typeaction'!$B$12&lt;&gt;"",'0-Présentation poste-typeaction'!$B$12,""),"")</f>
        <v/>
      </c>
      <c r="G93" s="2"/>
      <c r="H93" s="2"/>
      <c r="I93" s="12"/>
      <c r="J93" s="2"/>
      <c r="K93" s="36"/>
      <c r="L93" s="4"/>
      <c r="M93" s="3"/>
      <c r="N93" s="196" t="str">
        <f t="shared" si="54"/>
        <v/>
      </c>
      <c r="O93" s="5"/>
      <c r="P93" s="3"/>
      <c r="Q93" s="196" t="str">
        <f t="shared" si="55"/>
        <v/>
      </c>
      <c r="R93" s="6"/>
      <c r="S93" s="3"/>
      <c r="T93" s="197" t="str">
        <f t="shared" si="56"/>
        <v/>
      </c>
      <c r="U93" s="7"/>
      <c r="V93" s="213" t="str" cm="1">
        <f t="array" ref="V93">IF((_xlfn.IFS(TRIM(SUBSTITUTE(U93,CHAR(160),""))="Devis 1",IFERROR(VALUE(TRIM(SUBSTITUTE(L93,CHAR(160),""))),0),TRIM(SUBSTITUTE(U93,CHAR(160),""))="Devis 2",IFERROR(VALUE(TRIM(SUBSTITUTE(O93,CHAR(160),""))),0),TRIM(SUBSTITUTE(U93,CHAR(160),""))="Devis 3",IFERROR(VALUE(TRIM(SUBSTITUTE(R93,CHAR(160),""))),0),TRUE,0)*IFERROR(VALUE(TRIM(SUBSTITUTE(C93,CHAR(160),""))),0))=0,"",_xlfn.IFS(TRIM(SUBSTITUTE(U93,CHAR(160),""))="Devis 1",IFERROR(VALUE(TRIM(SUBSTITUTE(L93,CHAR(160),""))),0),TRIM(SUBSTITUTE(U93,CHAR(160),""))="Devis 2",IFERROR(VALUE(TRIM(SUBSTITUTE(O93,CHAR(160),""))),0),TRIM(SUBSTITUTE(U93,CHAR(160),""))="Devis 3",IFERROR(VALUE(TRIM(SUBSTITUTE(R93,CHAR(160),""))),0),TRUE,0)*IFERROR(VALUE(TRIM(SUBSTITUTE(C93,CHAR(160),""))),0))</f>
        <v/>
      </c>
      <c r="W93" s="214" t="str" cm="1">
        <f t="array" ref="W93">IF(ROUND((_xlfn.IFS(TRIM(SUBSTITUTE(U93,CHAR(160),""))="Devis 1",IFERROR(VALUE(TRIM(SUBSTITUTE(M93,CHAR(160),""))),0),TRIM(SUBSTITUTE(U93,CHAR(160),""))="Devis 2",IFERROR(VALUE(TRIM(SUBSTITUTE(P93,CHAR(160),""))),0),TRIM(SUBSTITUTE(U93,CHAR(160),""))="Devis 3",IFERROR(VALUE(TRIM(SUBSTITUTE(S93,CHAR(160),""))),0),TRUE,0)*IFERROR(VALUE(TRIM(SUBSTITUTE(C93,CHAR(160),""))),0)),2)=0,IF(V93&lt;&gt;"",0,""),ROUND((_xlfn.IFS(TRIM(SUBSTITUTE(U93,CHAR(160),""))="Devis 1",IFERROR(VALUE(TRIM(SUBSTITUTE(M93,CHAR(160),""))),0),TRIM(SUBSTITUTE(U93,CHAR(160),""))="Devis 2",IFERROR(VALUE(TRIM(SUBSTITUTE(P93,CHAR(160),""))),0),TRIM(SUBSTITUTE(U93,CHAR(160),""))="Devis 3",IFERROR(VALUE(TRIM(SUBSTITUTE(S93,CHAR(160),""))),0),TRUE,0)*IFERROR(VALUE(TRIM(SUBSTITUTE(C93,CHAR(160),""))),0)),2))</f>
        <v/>
      </c>
      <c r="X93" s="200" t="str">
        <f t="shared" si="57"/>
        <v/>
      </c>
      <c r="Y93" s="34"/>
      <c r="Z93" s="88" t="str">
        <f t="shared" si="64"/>
        <v/>
      </c>
      <c r="AA93" s="201" t="str">
        <f t="shared" si="64"/>
        <v/>
      </c>
      <c r="AB93" s="89" t="str">
        <f t="shared" si="64"/>
        <v/>
      </c>
      <c r="AC93" s="89" t="str">
        <f t="shared" si="64"/>
        <v/>
      </c>
      <c r="AD93" s="89" t="str">
        <f t="shared" si="64"/>
        <v/>
      </c>
      <c r="AE93" s="89" t="str">
        <f t="shared" si="64"/>
        <v/>
      </c>
      <c r="AF93" s="89" t="str">
        <f t="shared" si="53"/>
        <v/>
      </c>
      <c r="AG93" s="202" t="str">
        <f t="shared" si="53"/>
        <v/>
      </c>
      <c r="AH93" s="89" t="str">
        <f t="shared" si="53"/>
        <v/>
      </c>
      <c r="AI93" s="203" t="str">
        <f t="shared" si="53"/>
        <v/>
      </c>
      <c r="AJ93" s="204" t="str">
        <f t="shared" si="53"/>
        <v/>
      </c>
      <c r="AK93" s="90" t="str">
        <f t="shared" si="53"/>
        <v/>
      </c>
      <c r="AL93" s="196" t="str">
        <f t="shared" si="58"/>
        <v/>
      </c>
      <c r="AM93" s="205" t="str">
        <f t="shared" si="65"/>
        <v/>
      </c>
      <c r="AN93" s="90" t="str">
        <f t="shared" si="65"/>
        <v/>
      </c>
      <c r="AO93" s="196" t="str">
        <f t="shared" si="59"/>
        <v/>
      </c>
      <c r="AP93" s="206" t="str">
        <f t="shared" si="66"/>
        <v/>
      </c>
      <c r="AQ93" s="90" t="str">
        <f t="shared" si="66"/>
        <v/>
      </c>
      <c r="AR93" s="207" t="str">
        <f t="shared" si="60"/>
        <v/>
      </c>
      <c r="AS93" s="208" t="str">
        <f t="shared" si="49"/>
        <v/>
      </c>
      <c r="AT93" s="91"/>
      <c r="AU93" s="93" t="str">
        <f t="shared" si="61"/>
        <v/>
      </c>
      <c r="AV93" s="209" t="str">
        <f t="shared" si="62"/>
        <v/>
      </c>
      <c r="AW93" s="211" t="str" cm="1">
        <f t="array" ref="AW93">IF($AA93="","",IF((IFERROR(_xlfn.IFS($AS93="Devis 1",(IFERROR(VALUE(TRIM(SUBSTITUTE(AJ93,CHAR(160),""))),0)),$AS93="Devis 2",(IFERROR(VALUE(TRIM(SUBSTITUTE(AM93,CHAR(160),""))),0)),$AS93="Devis 3",(IFERROR(VALUE(TRIM(SUBSTITUTE(AP93,CHAR(160),""))),0))),0))*(IFERROR(VALUE(TRIM(SUBSTITUTE($AA93,CHAR(160),""))),0))=0,"",(IFERROR(_xlfn.IFS($AS93="Devis 1",(IFERROR(VALUE(TRIM(SUBSTITUTE(AJ93,CHAR(160),""))),0)),$AS93="Devis 2",(IFERROR(VALUE(TRIM(SUBSTITUTE(AM93,CHAR(160),""))),0)),$AS93="Devis 3",(IFERROR(VALUE(TRIM(SUBSTITUTE(AP93,CHAR(160),""))),0))),0))*(IFERROR(VALUE(TRIM(SUBSTITUTE($AA93,CHAR(160),""))),0))))</f>
        <v/>
      </c>
      <c r="AX93" s="211" t="str" cm="1">
        <f t="array" ref="AX93">IF($AA93="","",IF(ROUND((IFERROR(_xlfn.IFS(TRIM(SUBSTITUTE($AS93,CHAR(160),""))="Devis 1",IFERROR(VALUE(TRIM(SUBSTITUTE(AK93,CHAR(160),""))),0),TRIM(SUBSTITUTE($AS93,CHAR(160),""))="Devis 2",IFERROR(VALUE(TRIM(SUBSTITUTE(AN93,CHAR(160),""))),0),TRIM(SUBSTITUTE($AS93,CHAR(160),""))="Devis 3",IFERROR(VALUE(TRIM(SUBSTITUTE(AQ93,CHAR(160),""))),0)),0))*(IFERROR(VALUE(TRIM(SUBSTITUTE($AA93,CHAR(160),""))),0)),2)=0,IF(AW93&lt;&gt;"",0,""),ROUND((IFERROR(_xlfn.IFS(TRIM(SUBSTITUTE($AS93,CHAR(160),""))="Devis 1",IFERROR(VALUE(TRIM(SUBSTITUTE(AK93,CHAR(160),""))),0),TRIM(SUBSTITUTE($AS93,CHAR(160),""))="Devis 2",IFERROR(VALUE(TRIM(SUBSTITUTE(AN93,CHAR(160),""))),0),TRIM(SUBSTITUTE($AS93,CHAR(160),""))="Devis 3",IFERROR(VALUE(TRIM(SUBSTITUTE(AQ93,CHAR(160),""))),0)),0))*(IFERROR(VALUE(TRIM(SUBSTITUTE($AA93,CHAR(160),""))),0)),2)))</f>
        <v/>
      </c>
      <c r="AY93" s="211" t="str">
        <f t="shared" si="63"/>
        <v/>
      </c>
      <c r="AZ93" s="91"/>
      <c r="BA93" s="92" t="str" cm="1">
        <f t="array" ref="BA93">IF(OR(AY93="",AV93="",AW93="",AU93=""),"",
    _xlfn.IFS(
        (IFERROR(VALUE(TRIM(SUBSTITUTE(AY93,CHAR(160),""))),0)) &gt; (IFERROR(VALUE(TRIM(SUBSTITUTE(AV93,CHAR(160),""))),0)),
        "KO : Le montant retenu TTC est supérieur au montant raisonnable TTC. Merci de revoir la ligne de dépense ou plafonner son montant.",
        (IFERROR(VALUE(TRIM(SUBSTITUTE(AW93,CHAR(160),""))),0)) &gt; (IFERROR(VALUE(TRIM(SUBSTITUTE(AU93,CHAR(160),""))),0)),
        "Attention : Le montant retenu HT est supérieur au montant HT raisonnable. Merci de revoir la ligne de dépense, plafonner son montant, ou justifier la reventillation HT / TVA.",
        (IFERROR(VALUE(TRIM(SUBSTITUTE(AY93,CHAR(160),""))),0))=0,
        "",
        (IFERROR(VALUE(TRIM(SUBSTITUTE(AV93,CHAR(160),""))),0))=(IFERROR(VALUE(TRIM(SUBSTITUTE(AY93,CHAR(160),""))),0)),
        "OK",
        (IFERROR(VALUE(TRIM(SUBSTITUTE(AV93,CHAR(160),""))),0))&gt;(IFERROR(VALUE(TRIM(SUBSTITUTE(AY93,CHAR(160),""))),0)),
        " OK : Montant instruit inférieur au montant raisonnable.",
        TRUE,
        ""
    )
)</f>
        <v/>
      </c>
      <c r="BB93" s="92" t="str" cm="1">
        <f t="array" ref="BB93">IF(OR(AY93="",X93="",AW93="",V93="",AX93="",W93=""),"",_xlfn.IFS((IFERROR(VALUE(TRIM(SUBSTITUTE(AY93,CHAR(160),""))),0))&gt;(IFERROR(VALUE(TRIM(SUBSTITUTE(X93,CHAR(160),""))),0)),"KO : Le montant retenu TTC est supérieur au montant présenté TTC. Merci de revoir la ligne de dépense ou plafonner son montant.",(IFERROR(VALUE(TRIM(SUBSTITUTE(AW93,CHAR(160),""))),0))&gt;(IFERROR(VALUE(TRIM(SUBSTITUTE(V93,CHAR(160),""))),0)),"Attention : Le montant retenu HT est supérieur au montant HT présenté. Merci de revoir la ligne de dépense, plafonner son montant, ou justifier la reventillation HT / TVA.",(IFERROR(VALUE(TRIM(SUBSTITUTE(AX93,CHAR(160),""))),0))&gt;(IFERROR(VALUE(TRIM(SUBSTITUTE(W93,CHAR(160),""))),0)),"Attention : Le montant TVA retenu est supérieur au montant TVA présenté. Merci de revoir la ligne de dépense, plafonner son montant, ou justifier la reventillation HT / TVA.",(IFERROR(VALUE(TRIM(SUBSTITUTE(X93,CHAR(160),""))),0))=0,"",(IFERROR(VALUE(TRIM(SUBSTITUTE(AY93,CHAR(160),""))),0))=(IFERROR(VALUE(TRIM(SUBSTITUTE(X93,CHAR(160),""))),0)),"OK",AND((IFERROR(VALUE(TRIM(SUBSTITUTE(AY93,CHAR(160),""))),0))&lt;(IFERROR(VALUE(TRIM(SUBSTITUTE(X93,CHAR(160),""))),0)),((IFERROR(VALUE(TRIM(SUBSTITUTE(X93,CHAR(160),""))),0))-(IFERROR(VALUE(TRIM(SUBSTITUTE(AY93,CHAR(160),""))),0)))&lt;0.01),"OK",(IFERROR(VALUE(TRIM(SUBSTITUTE(AY93,CHAR(160),""))),0))&lt;(IFERROR(VALUE(TRIM(SUBSTITUTE(X93,CHAR(160),""))),0)),"Montant instruit inférieur au montant présenté.",TRUE,""))</f>
        <v/>
      </c>
      <c r="BC93" s="212" t="str">
        <f t="shared" si="50"/>
        <v/>
      </c>
      <c r="BD93" s="212" t="str">
        <f t="shared" si="51"/>
        <v/>
      </c>
      <c r="BE93" s="93" t="str">
        <f t="shared" si="52"/>
        <v/>
      </c>
    </row>
    <row r="94" spans="1:57" s="68" customFormat="1" ht="20.149999999999999" customHeight="1">
      <c r="A94" s="195">
        <v>86</v>
      </c>
      <c r="B94" s="2"/>
      <c r="C94" s="37"/>
      <c r="D94" s="2"/>
      <c r="E94" s="2"/>
      <c r="F94" s="89" t="str">
        <f>IF(B94&lt;&gt;"",IF('0-Présentation poste-typeaction'!$B$12&lt;&gt;"",'0-Présentation poste-typeaction'!$B$12,""),"")</f>
        <v/>
      </c>
      <c r="G94" s="2"/>
      <c r="H94" s="2"/>
      <c r="I94" s="12"/>
      <c r="J94" s="2"/>
      <c r="K94" s="36"/>
      <c r="L94" s="4"/>
      <c r="M94" s="3"/>
      <c r="N94" s="196" t="str">
        <f t="shared" si="54"/>
        <v/>
      </c>
      <c r="O94" s="5"/>
      <c r="P94" s="3"/>
      <c r="Q94" s="196" t="str">
        <f t="shared" si="55"/>
        <v/>
      </c>
      <c r="R94" s="6"/>
      <c r="S94" s="3"/>
      <c r="T94" s="197" t="str">
        <f t="shared" si="56"/>
        <v/>
      </c>
      <c r="U94" s="7"/>
      <c r="V94" s="213" t="str" cm="1">
        <f t="array" ref="V94">IF((_xlfn.IFS(TRIM(SUBSTITUTE(U94,CHAR(160),""))="Devis 1",IFERROR(VALUE(TRIM(SUBSTITUTE(L94,CHAR(160),""))),0),TRIM(SUBSTITUTE(U94,CHAR(160),""))="Devis 2",IFERROR(VALUE(TRIM(SUBSTITUTE(O94,CHAR(160),""))),0),TRIM(SUBSTITUTE(U94,CHAR(160),""))="Devis 3",IFERROR(VALUE(TRIM(SUBSTITUTE(R94,CHAR(160),""))),0),TRUE,0)*IFERROR(VALUE(TRIM(SUBSTITUTE(C94,CHAR(160),""))),0))=0,"",_xlfn.IFS(TRIM(SUBSTITUTE(U94,CHAR(160),""))="Devis 1",IFERROR(VALUE(TRIM(SUBSTITUTE(L94,CHAR(160),""))),0),TRIM(SUBSTITUTE(U94,CHAR(160),""))="Devis 2",IFERROR(VALUE(TRIM(SUBSTITUTE(O94,CHAR(160),""))),0),TRIM(SUBSTITUTE(U94,CHAR(160),""))="Devis 3",IFERROR(VALUE(TRIM(SUBSTITUTE(R94,CHAR(160),""))),0),TRUE,0)*IFERROR(VALUE(TRIM(SUBSTITUTE(C94,CHAR(160),""))),0))</f>
        <v/>
      </c>
      <c r="W94" s="214" t="str" cm="1">
        <f t="array" ref="W94">IF(ROUND((_xlfn.IFS(TRIM(SUBSTITUTE(U94,CHAR(160),""))="Devis 1",IFERROR(VALUE(TRIM(SUBSTITUTE(M94,CHAR(160),""))),0),TRIM(SUBSTITUTE(U94,CHAR(160),""))="Devis 2",IFERROR(VALUE(TRIM(SUBSTITUTE(P94,CHAR(160),""))),0),TRIM(SUBSTITUTE(U94,CHAR(160),""))="Devis 3",IFERROR(VALUE(TRIM(SUBSTITUTE(S94,CHAR(160),""))),0),TRUE,0)*IFERROR(VALUE(TRIM(SUBSTITUTE(C94,CHAR(160),""))),0)),2)=0,IF(V94&lt;&gt;"",0,""),ROUND((_xlfn.IFS(TRIM(SUBSTITUTE(U94,CHAR(160),""))="Devis 1",IFERROR(VALUE(TRIM(SUBSTITUTE(M94,CHAR(160),""))),0),TRIM(SUBSTITUTE(U94,CHAR(160),""))="Devis 2",IFERROR(VALUE(TRIM(SUBSTITUTE(P94,CHAR(160),""))),0),TRIM(SUBSTITUTE(U94,CHAR(160),""))="Devis 3",IFERROR(VALUE(TRIM(SUBSTITUTE(S94,CHAR(160),""))),0),TRUE,0)*IFERROR(VALUE(TRIM(SUBSTITUTE(C94,CHAR(160),""))),0)),2))</f>
        <v/>
      </c>
      <c r="X94" s="200" t="str">
        <f t="shared" si="57"/>
        <v/>
      </c>
      <c r="Y94" s="34"/>
      <c r="Z94" s="88" t="str">
        <f t="shared" si="64"/>
        <v/>
      </c>
      <c r="AA94" s="201" t="str">
        <f t="shared" si="64"/>
        <v/>
      </c>
      <c r="AB94" s="89" t="str">
        <f t="shared" si="64"/>
        <v/>
      </c>
      <c r="AC94" s="89" t="str">
        <f t="shared" si="64"/>
        <v/>
      </c>
      <c r="AD94" s="89" t="str">
        <f t="shared" si="64"/>
        <v/>
      </c>
      <c r="AE94" s="89" t="str">
        <f t="shared" si="64"/>
        <v/>
      </c>
      <c r="AF94" s="89" t="str">
        <f t="shared" si="53"/>
        <v/>
      </c>
      <c r="AG94" s="202" t="str">
        <f t="shared" si="53"/>
        <v/>
      </c>
      <c r="AH94" s="89" t="str">
        <f t="shared" si="53"/>
        <v/>
      </c>
      <c r="AI94" s="203" t="str">
        <f t="shared" si="53"/>
        <v/>
      </c>
      <c r="AJ94" s="204" t="str">
        <f t="shared" si="53"/>
        <v/>
      </c>
      <c r="AK94" s="90" t="str">
        <f t="shared" si="53"/>
        <v/>
      </c>
      <c r="AL94" s="196" t="str">
        <f t="shared" si="58"/>
        <v/>
      </c>
      <c r="AM94" s="205" t="str">
        <f t="shared" si="65"/>
        <v/>
      </c>
      <c r="AN94" s="90" t="str">
        <f t="shared" si="65"/>
        <v/>
      </c>
      <c r="AO94" s="196" t="str">
        <f t="shared" si="59"/>
        <v/>
      </c>
      <c r="AP94" s="206" t="str">
        <f t="shared" si="66"/>
        <v/>
      </c>
      <c r="AQ94" s="90" t="str">
        <f t="shared" si="66"/>
        <v/>
      </c>
      <c r="AR94" s="207" t="str">
        <f t="shared" si="60"/>
        <v/>
      </c>
      <c r="AS94" s="208" t="str">
        <f t="shared" si="49"/>
        <v/>
      </c>
      <c r="AT94" s="91"/>
      <c r="AU94" s="93" t="str">
        <f t="shared" si="61"/>
        <v/>
      </c>
      <c r="AV94" s="209" t="str">
        <f t="shared" si="62"/>
        <v/>
      </c>
      <c r="AW94" s="211" t="str" cm="1">
        <f t="array" ref="AW94">IF($AA94="","",IF((IFERROR(_xlfn.IFS($AS94="Devis 1",(IFERROR(VALUE(TRIM(SUBSTITUTE(AJ94,CHAR(160),""))),0)),$AS94="Devis 2",(IFERROR(VALUE(TRIM(SUBSTITUTE(AM94,CHAR(160),""))),0)),$AS94="Devis 3",(IFERROR(VALUE(TRIM(SUBSTITUTE(AP94,CHAR(160),""))),0))),0))*(IFERROR(VALUE(TRIM(SUBSTITUTE($AA94,CHAR(160),""))),0))=0,"",(IFERROR(_xlfn.IFS($AS94="Devis 1",(IFERROR(VALUE(TRIM(SUBSTITUTE(AJ94,CHAR(160),""))),0)),$AS94="Devis 2",(IFERROR(VALUE(TRIM(SUBSTITUTE(AM94,CHAR(160),""))),0)),$AS94="Devis 3",(IFERROR(VALUE(TRIM(SUBSTITUTE(AP94,CHAR(160),""))),0))),0))*(IFERROR(VALUE(TRIM(SUBSTITUTE($AA94,CHAR(160),""))),0))))</f>
        <v/>
      </c>
      <c r="AX94" s="211" t="str" cm="1">
        <f t="array" ref="AX94">IF($AA94="","",IF(ROUND((IFERROR(_xlfn.IFS(TRIM(SUBSTITUTE($AS94,CHAR(160),""))="Devis 1",IFERROR(VALUE(TRIM(SUBSTITUTE(AK94,CHAR(160),""))),0),TRIM(SUBSTITUTE($AS94,CHAR(160),""))="Devis 2",IFERROR(VALUE(TRIM(SUBSTITUTE(AN94,CHAR(160),""))),0),TRIM(SUBSTITUTE($AS94,CHAR(160),""))="Devis 3",IFERROR(VALUE(TRIM(SUBSTITUTE(AQ94,CHAR(160),""))),0)),0))*(IFERROR(VALUE(TRIM(SUBSTITUTE($AA94,CHAR(160),""))),0)),2)=0,IF(AW94&lt;&gt;"",0,""),ROUND((IFERROR(_xlfn.IFS(TRIM(SUBSTITUTE($AS94,CHAR(160),""))="Devis 1",IFERROR(VALUE(TRIM(SUBSTITUTE(AK94,CHAR(160),""))),0),TRIM(SUBSTITUTE($AS94,CHAR(160),""))="Devis 2",IFERROR(VALUE(TRIM(SUBSTITUTE(AN94,CHAR(160),""))),0),TRIM(SUBSTITUTE($AS94,CHAR(160),""))="Devis 3",IFERROR(VALUE(TRIM(SUBSTITUTE(AQ94,CHAR(160),""))),0)),0))*(IFERROR(VALUE(TRIM(SUBSTITUTE($AA94,CHAR(160),""))),0)),2)))</f>
        <v/>
      </c>
      <c r="AY94" s="211" t="str">
        <f t="shared" si="63"/>
        <v/>
      </c>
      <c r="AZ94" s="91"/>
      <c r="BA94" s="92" t="str" cm="1">
        <f t="array" ref="BA94">IF(OR(AY94="",AV94="",AW94="",AU94=""),"",
    _xlfn.IFS(
        (IFERROR(VALUE(TRIM(SUBSTITUTE(AY94,CHAR(160),""))),0)) &gt; (IFERROR(VALUE(TRIM(SUBSTITUTE(AV94,CHAR(160),""))),0)),
        "KO : Le montant retenu TTC est supérieur au montant raisonnable TTC. Merci de revoir la ligne de dépense ou plafonner son montant.",
        (IFERROR(VALUE(TRIM(SUBSTITUTE(AW94,CHAR(160),""))),0)) &gt; (IFERROR(VALUE(TRIM(SUBSTITUTE(AU94,CHAR(160),""))),0)),
        "Attention : Le montant retenu HT est supérieur au montant HT raisonnable. Merci de revoir la ligne de dépense, plafonner son montant, ou justifier la reventillation HT / TVA.",
        (IFERROR(VALUE(TRIM(SUBSTITUTE(AY94,CHAR(160),""))),0))=0,
        "",
        (IFERROR(VALUE(TRIM(SUBSTITUTE(AV94,CHAR(160),""))),0))=(IFERROR(VALUE(TRIM(SUBSTITUTE(AY94,CHAR(160),""))),0)),
        "OK",
        (IFERROR(VALUE(TRIM(SUBSTITUTE(AV94,CHAR(160),""))),0))&gt;(IFERROR(VALUE(TRIM(SUBSTITUTE(AY94,CHAR(160),""))),0)),
        " OK : Montant instruit inférieur au montant raisonnable.",
        TRUE,
        ""
    )
)</f>
        <v/>
      </c>
      <c r="BB94" s="92" t="str" cm="1">
        <f t="array" ref="BB94">IF(OR(AY94="",X94="",AW94="",V94="",AX94="",W94=""),"",_xlfn.IFS((IFERROR(VALUE(TRIM(SUBSTITUTE(AY94,CHAR(160),""))),0))&gt;(IFERROR(VALUE(TRIM(SUBSTITUTE(X94,CHAR(160),""))),0)),"KO : Le montant retenu TTC est supérieur au montant présenté TTC. Merci de revoir la ligne de dépense ou plafonner son montant.",(IFERROR(VALUE(TRIM(SUBSTITUTE(AW94,CHAR(160),""))),0))&gt;(IFERROR(VALUE(TRIM(SUBSTITUTE(V94,CHAR(160),""))),0)),"Attention : Le montant retenu HT est supérieur au montant HT présenté. Merci de revoir la ligne de dépense, plafonner son montant, ou justifier la reventillation HT / TVA.",(IFERROR(VALUE(TRIM(SUBSTITUTE(AX94,CHAR(160),""))),0))&gt;(IFERROR(VALUE(TRIM(SUBSTITUTE(W94,CHAR(160),""))),0)),"Attention : Le montant TVA retenu est supérieur au montant TVA présenté. Merci de revoir la ligne de dépense, plafonner son montant, ou justifier la reventillation HT / TVA.",(IFERROR(VALUE(TRIM(SUBSTITUTE(X94,CHAR(160),""))),0))=0,"",(IFERROR(VALUE(TRIM(SUBSTITUTE(AY94,CHAR(160),""))),0))=(IFERROR(VALUE(TRIM(SUBSTITUTE(X94,CHAR(160),""))),0)),"OK",AND((IFERROR(VALUE(TRIM(SUBSTITUTE(AY94,CHAR(160),""))),0))&lt;(IFERROR(VALUE(TRIM(SUBSTITUTE(X94,CHAR(160),""))),0)),((IFERROR(VALUE(TRIM(SUBSTITUTE(X94,CHAR(160),""))),0))-(IFERROR(VALUE(TRIM(SUBSTITUTE(AY94,CHAR(160),""))),0)))&lt;0.01),"OK",(IFERROR(VALUE(TRIM(SUBSTITUTE(AY94,CHAR(160),""))),0))&lt;(IFERROR(VALUE(TRIM(SUBSTITUTE(X94,CHAR(160),""))),0)),"Montant instruit inférieur au montant présenté.",TRUE,""))</f>
        <v/>
      </c>
      <c r="BC94" s="212" t="str">
        <f t="shared" si="50"/>
        <v/>
      </c>
      <c r="BD94" s="212" t="str">
        <f t="shared" si="51"/>
        <v/>
      </c>
      <c r="BE94" s="93" t="str">
        <f t="shared" si="52"/>
        <v/>
      </c>
    </row>
    <row r="95" spans="1:57" s="68" customFormat="1" ht="20.149999999999999" customHeight="1">
      <c r="A95" s="195">
        <v>87</v>
      </c>
      <c r="B95" s="2"/>
      <c r="C95" s="37"/>
      <c r="D95" s="2"/>
      <c r="E95" s="2"/>
      <c r="F95" s="89" t="str">
        <f>IF(B95&lt;&gt;"",IF('0-Présentation poste-typeaction'!$B$12&lt;&gt;"",'0-Présentation poste-typeaction'!$B$12,""),"")</f>
        <v/>
      </c>
      <c r="G95" s="2"/>
      <c r="H95" s="2"/>
      <c r="I95" s="12"/>
      <c r="J95" s="2"/>
      <c r="K95" s="36"/>
      <c r="L95" s="4"/>
      <c r="M95" s="3"/>
      <c r="N95" s="196" t="str">
        <f t="shared" si="54"/>
        <v/>
      </c>
      <c r="O95" s="5"/>
      <c r="P95" s="3"/>
      <c r="Q95" s="196" t="str">
        <f t="shared" si="55"/>
        <v/>
      </c>
      <c r="R95" s="6"/>
      <c r="S95" s="3"/>
      <c r="T95" s="197" t="str">
        <f t="shared" si="56"/>
        <v/>
      </c>
      <c r="U95" s="7"/>
      <c r="V95" s="213" t="str" cm="1">
        <f t="array" ref="V95">IF((_xlfn.IFS(TRIM(SUBSTITUTE(U95,CHAR(160),""))="Devis 1",IFERROR(VALUE(TRIM(SUBSTITUTE(L95,CHAR(160),""))),0),TRIM(SUBSTITUTE(U95,CHAR(160),""))="Devis 2",IFERROR(VALUE(TRIM(SUBSTITUTE(O95,CHAR(160),""))),0),TRIM(SUBSTITUTE(U95,CHAR(160),""))="Devis 3",IFERROR(VALUE(TRIM(SUBSTITUTE(R95,CHAR(160),""))),0),TRUE,0)*IFERROR(VALUE(TRIM(SUBSTITUTE(C95,CHAR(160),""))),0))=0,"",_xlfn.IFS(TRIM(SUBSTITUTE(U95,CHAR(160),""))="Devis 1",IFERROR(VALUE(TRIM(SUBSTITUTE(L95,CHAR(160),""))),0),TRIM(SUBSTITUTE(U95,CHAR(160),""))="Devis 2",IFERROR(VALUE(TRIM(SUBSTITUTE(O95,CHAR(160),""))),0),TRIM(SUBSTITUTE(U95,CHAR(160),""))="Devis 3",IFERROR(VALUE(TRIM(SUBSTITUTE(R95,CHAR(160),""))),0),TRUE,0)*IFERROR(VALUE(TRIM(SUBSTITUTE(C95,CHAR(160),""))),0))</f>
        <v/>
      </c>
      <c r="W95" s="214" t="str" cm="1">
        <f t="array" ref="W95">IF(ROUND((_xlfn.IFS(TRIM(SUBSTITUTE(U95,CHAR(160),""))="Devis 1",IFERROR(VALUE(TRIM(SUBSTITUTE(M95,CHAR(160),""))),0),TRIM(SUBSTITUTE(U95,CHAR(160),""))="Devis 2",IFERROR(VALUE(TRIM(SUBSTITUTE(P95,CHAR(160),""))),0),TRIM(SUBSTITUTE(U95,CHAR(160),""))="Devis 3",IFERROR(VALUE(TRIM(SUBSTITUTE(S95,CHAR(160),""))),0),TRUE,0)*IFERROR(VALUE(TRIM(SUBSTITUTE(C95,CHAR(160),""))),0)),2)=0,IF(V95&lt;&gt;"",0,""),ROUND((_xlfn.IFS(TRIM(SUBSTITUTE(U95,CHAR(160),""))="Devis 1",IFERROR(VALUE(TRIM(SUBSTITUTE(M95,CHAR(160),""))),0),TRIM(SUBSTITUTE(U95,CHAR(160),""))="Devis 2",IFERROR(VALUE(TRIM(SUBSTITUTE(P95,CHAR(160),""))),0),TRIM(SUBSTITUTE(U95,CHAR(160),""))="Devis 3",IFERROR(VALUE(TRIM(SUBSTITUTE(S95,CHAR(160),""))),0),TRUE,0)*IFERROR(VALUE(TRIM(SUBSTITUTE(C95,CHAR(160),""))),0)),2))</f>
        <v/>
      </c>
      <c r="X95" s="200" t="str">
        <f t="shared" si="57"/>
        <v/>
      </c>
      <c r="Y95" s="34"/>
      <c r="Z95" s="88" t="str">
        <f t="shared" si="64"/>
        <v/>
      </c>
      <c r="AA95" s="201" t="str">
        <f t="shared" si="64"/>
        <v/>
      </c>
      <c r="AB95" s="89" t="str">
        <f t="shared" si="64"/>
        <v/>
      </c>
      <c r="AC95" s="89" t="str">
        <f t="shared" si="64"/>
        <v/>
      </c>
      <c r="AD95" s="89" t="str">
        <f t="shared" si="64"/>
        <v/>
      </c>
      <c r="AE95" s="89" t="str">
        <f t="shared" si="64"/>
        <v/>
      </c>
      <c r="AF95" s="89" t="str">
        <f t="shared" si="53"/>
        <v/>
      </c>
      <c r="AG95" s="202" t="str">
        <f t="shared" si="53"/>
        <v/>
      </c>
      <c r="AH95" s="89" t="str">
        <f t="shared" si="53"/>
        <v/>
      </c>
      <c r="AI95" s="203" t="str">
        <f t="shared" si="53"/>
        <v/>
      </c>
      <c r="AJ95" s="204" t="str">
        <f t="shared" si="53"/>
        <v/>
      </c>
      <c r="AK95" s="90" t="str">
        <f t="shared" si="53"/>
        <v/>
      </c>
      <c r="AL95" s="196" t="str">
        <f t="shared" si="58"/>
        <v/>
      </c>
      <c r="AM95" s="205" t="str">
        <f t="shared" si="65"/>
        <v/>
      </c>
      <c r="AN95" s="90" t="str">
        <f t="shared" si="65"/>
        <v/>
      </c>
      <c r="AO95" s="196" t="str">
        <f t="shared" si="59"/>
        <v/>
      </c>
      <c r="AP95" s="206" t="str">
        <f t="shared" si="66"/>
        <v/>
      </c>
      <c r="AQ95" s="90" t="str">
        <f t="shared" si="66"/>
        <v/>
      </c>
      <c r="AR95" s="207" t="str">
        <f t="shared" si="60"/>
        <v/>
      </c>
      <c r="AS95" s="208" t="str">
        <f t="shared" si="49"/>
        <v/>
      </c>
      <c r="AT95" s="91"/>
      <c r="AU95" s="93" t="str">
        <f t="shared" si="61"/>
        <v/>
      </c>
      <c r="AV95" s="209" t="str">
        <f t="shared" si="62"/>
        <v/>
      </c>
      <c r="AW95" s="211" t="str" cm="1">
        <f t="array" ref="AW95">IF($AA95="","",IF((IFERROR(_xlfn.IFS($AS95="Devis 1",(IFERROR(VALUE(TRIM(SUBSTITUTE(AJ95,CHAR(160),""))),0)),$AS95="Devis 2",(IFERROR(VALUE(TRIM(SUBSTITUTE(AM95,CHAR(160),""))),0)),$AS95="Devis 3",(IFERROR(VALUE(TRIM(SUBSTITUTE(AP95,CHAR(160),""))),0))),0))*(IFERROR(VALUE(TRIM(SUBSTITUTE($AA95,CHAR(160),""))),0))=0,"",(IFERROR(_xlfn.IFS($AS95="Devis 1",(IFERROR(VALUE(TRIM(SUBSTITUTE(AJ95,CHAR(160),""))),0)),$AS95="Devis 2",(IFERROR(VALUE(TRIM(SUBSTITUTE(AM95,CHAR(160),""))),0)),$AS95="Devis 3",(IFERROR(VALUE(TRIM(SUBSTITUTE(AP95,CHAR(160),""))),0))),0))*(IFERROR(VALUE(TRIM(SUBSTITUTE($AA95,CHAR(160),""))),0))))</f>
        <v/>
      </c>
      <c r="AX95" s="211" t="str" cm="1">
        <f t="array" ref="AX95">IF($AA95="","",IF(ROUND((IFERROR(_xlfn.IFS(TRIM(SUBSTITUTE($AS95,CHAR(160),""))="Devis 1",IFERROR(VALUE(TRIM(SUBSTITUTE(AK95,CHAR(160),""))),0),TRIM(SUBSTITUTE($AS95,CHAR(160),""))="Devis 2",IFERROR(VALUE(TRIM(SUBSTITUTE(AN95,CHAR(160),""))),0),TRIM(SUBSTITUTE($AS95,CHAR(160),""))="Devis 3",IFERROR(VALUE(TRIM(SUBSTITUTE(AQ95,CHAR(160),""))),0)),0))*(IFERROR(VALUE(TRIM(SUBSTITUTE($AA95,CHAR(160),""))),0)),2)=0,IF(AW95&lt;&gt;"",0,""),ROUND((IFERROR(_xlfn.IFS(TRIM(SUBSTITUTE($AS95,CHAR(160),""))="Devis 1",IFERROR(VALUE(TRIM(SUBSTITUTE(AK95,CHAR(160),""))),0),TRIM(SUBSTITUTE($AS95,CHAR(160),""))="Devis 2",IFERROR(VALUE(TRIM(SUBSTITUTE(AN95,CHAR(160),""))),0),TRIM(SUBSTITUTE($AS95,CHAR(160),""))="Devis 3",IFERROR(VALUE(TRIM(SUBSTITUTE(AQ95,CHAR(160),""))),0)),0))*(IFERROR(VALUE(TRIM(SUBSTITUTE($AA95,CHAR(160),""))),0)),2)))</f>
        <v/>
      </c>
      <c r="AY95" s="211" t="str">
        <f t="shared" si="63"/>
        <v/>
      </c>
      <c r="AZ95" s="91"/>
      <c r="BA95" s="92" t="str" cm="1">
        <f t="array" ref="BA95">IF(OR(AY95="",AV95="",AW95="",AU95=""),"",
    _xlfn.IFS(
        (IFERROR(VALUE(TRIM(SUBSTITUTE(AY95,CHAR(160),""))),0)) &gt; (IFERROR(VALUE(TRIM(SUBSTITUTE(AV95,CHAR(160),""))),0)),
        "KO : Le montant retenu TTC est supérieur au montant raisonnable TTC. Merci de revoir la ligne de dépense ou plafonner son montant.",
        (IFERROR(VALUE(TRIM(SUBSTITUTE(AW95,CHAR(160),""))),0)) &gt; (IFERROR(VALUE(TRIM(SUBSTITUTE(AU95,CHAR(160),""))),0)),
        "Attention : Le montant retenu HT est supérieur au montant HT raisonnable. Merci de revoir la ligne de dépense, plafonner son montant, ou justifier la reventillation HT / TVA.",
        (IFERROR(VALUE(TRIM(SUBSTITUTE(AY95,CHAR(160),""))),0))=0,
        "",
        (IFERROR(VALUE(TRIM(SUBSTITUTE(AV95,CHAR(160),""))),0))=(IFERROR(VALUE(TRIM(SUBSTITUTE(AY95,CHAR(160),""))),0)),
        "OK",
        (IFERROR(VALUE(TRIM(SUBSTITUTE(AV95,CHAR(160),""))),0))&gt;(IFERROR(VALUE(TRIM(SUBSTITUTE(AY95,CHAR(160),""))),0)),
        " OK : Montant instruit inférieur au montant raisonnable.",
        TRUE,
        ""
    )
)</f>
        <v/>
      </c>
      <c r="BB95" s="92" t="str" cm="1">
        <f t="array" ref="BB95">IF(OR(AY95="",X95="",AW95="",V95="",AX95="",W95=""),"",_xlfn.IFS((IFERROR(VALUE(TRIM(SUBSTITUTE(AY95,CHAR(160),""))),0))&gt;(IFERROR(VALUE(TRIM(SUBSTITUTE(X95,CHAR(160),""))),0)),"KO : Le montant retenu TTC est supérieur au montant présenté TTC. Merci de revoir la ligne de dépense ou plafonner son montant.",(IFERROR(VALUE(TRIM(SUBSTITUTE(AW95,CHAR(160),""))),0))&gt;(IFERROR(VALUE(TRIM(SUBSTITUTE(V95,CHAR(160),""))),0)),"Attention : Le montant retenu HT est supérieur au montant HT présenté. Merci de revoir la ligne de dépense, plafonner son montant, ou justifier la reventillation HT / TVA.",(IFERROR(VALUE(TRIM(SUBSTITUTE(AX95,CHAR(160),""))),0))&gt;(IFERROR(VALUE(TRIM(SUBSTITUTE(W95,CHAR(160),""))),0)),"Attention : Le montant TVA retenu est supérieur au montant TVA présenté. Merci de revoir la ligne de dépense, plafonner son montant, ou justifier la reventillation HT / TVA.",(IFERROR(VALUE(TRIM(SUBSTITUTE(X95,CHAR(160),""))),0))=0,"",(IFERROR(VALUE(TRIM(SUBSTITUTE(AY95,CHAR(160),""))),0))=(IFERROR(VALUE(TRIM(SUBSTITUTE(X95,CHAR(160),""))),0)),"OK",AND((IFERROR(VALUE(TRIM(SUBSTITUTE(AY95,CHAR(160),""))),0))&lt;(IFERROR(VALUE(TRIM(SUBSTITUTE(X95,CHAR(160),""))),0)),((IFERROR(VALUE(TRIM(SUBSTITUTE(X95,CHAR(160),""))),0))-(IFERROR(VALUE(TRIM(SUBSTITUTE(AY95,CHAR(160),""))),0)))&lt;0.01),"OK",(IFERROR(VALUE(TRIM(SUBSTITUTE(AY95,CHAR(160),""))),0))&lt;(IFERROR(VALUE(TRIM(SUBSTITUTE(X95,CHAR(160),""))),0)),"Montant instruit inférieur au montant présenté.",TRUE,""))</f>
        <v/>
      </c>
      <c r="BC95" s="212" t="str">
        <f t="shared" si="50"/>
        <v/>
      </c>
      <c r="BD95" s="212" t="str">
        <f t="shared" si="51"/>
        <v/>
      </c>
      <c r="BE95" s="93" t="str">
        <f t="shared" si="52"/>
        <v/>
      </c>
    </row>
    <row r="96" spans="1:57" s="68" customFormat="1" ht="20.149999999999999" customHeight="1">
      <c r="A96" s="195">
        <v>88</v>
      </c>
      <c r="B96" s="2"/>
      <c r="C96" s="37"/>
      <c r="D96" s="2"/>
      <c r="E96" s="2"/>
      <c r="F96" s="89" t="str">
        <f>IF(B96&lt;&gt;"",IF('0-Présentation poste-typeaction'!$B$12&lt;&gt;"",'0-Présentation poste-typeaction'!$B$12,""),"")</f>
        <v/>
      </c>
      <c r="G96" s="2"/>
      <c r="H96" s="2"/>
      <c r="I96" s="12"/>
      <c r="J96" s="2"/>
      <c r="K96" s="36"/>
      <c r="L96" s="4"/>
      <c r="M96" s="3"/>
      <c r="N96" s="196" t="str">
        <f t="shared" si="54"/>
        <v/>
      </c>
      <c r="O96" s="5"/>
      <c r="P96" s="3"/>
      <c r="Q96" s="196" t="str">
        <f t="shared" si="55"/>
        <v/>
      </c>
      <c r="R96" s="6"/>
      <c r="S96" s="3"/>
      <c r="T96" s="197" t="str">
        <f t="shared" si="56"/>
        <v/>
      </c>
      <c r="U96" s="7"/>
      <c r="V96" s="213" t="str" cm="1">
        <f t="array" ref="V96">IF((_xlfn.IFS(TRIM(SUBSTITUTE(U96,CHAR(160),""))="Devis 1",IFERROR(VALUE(TRIM(SUBSTITUTE(L96,CHAR(160),""))),0),TRIM(SUBSTITUTE(U96,CHAR(160),""))="Devis 2",IFERROR(VALUE(TRIM(SUBSTITUTE(O96,CHAR(160),""))),0),TRIM(SUBSTITUTE(U96,CHAR(160),""))="Devis 3",IFERROR(VALUE(TRIM(SUBSTITUTE(R96,CHAR(160),""))),0),TRUE,0)*IFERROR(VALUE(TRIM(SUBSTITUTE(C96,CHAR(160),""))),0))=0,"",_xlfn.IFS(TRIM(SUBSTITUTE(U96,CHAR(160),""))="Devis 1",IFERROR(VALUE(TRIM(SUBSTITUTE(L96,CHAR(160),""))),0),TRIM(SUBSTITUTE(U96,CHAR(160),""))="Devis 2",IFERROR(VALUE(TRIM(SUBSTITUTE(O96,CHAR(160),""))),0),TRIM(SUBSTITUTE(U96,CHAR(160),""))="Devis 3",IFERROR(VALUE(TRIM(SUBSTITUTE(R96,CHAR(160),""))),0),TRUE,0)*IFERROR(VALUE(TRIM(SUBSTITUTE(C96,CHAR(160),""))),0))</f>
        <v/>
      </c>
      <c r="W96" s="214" t="str" cm="1">
        <f t="array" ref="W96">IF(ROUND((_xlfn.IFS(TRIM(SUBSTITUTE(U96,CHAR(160),""))="Devis 1",IFERROR(VALUE(TRIM(SUBSTITUTE(M96,CHAR(160),""))),0),TRIM(SUBSTITUTE(U96,CHAR(160),""))="Devis 2",IFERROR(VALUE(TRIM(SUBSTITUTE(P96,CHAR(160),""))),0),TRIM(SUBSTITUTE(U96,CHAR(160),""))="Devis 3",IFERROR(VALUE(TRIM(SUBSTITUTE(S96,CHAR(160),""))),0),TRUE,0)*IFERROR(VALUE(TRIM(SUBSTITUTE(C96,CHAR(160),""))),0)),2)=0,IF(V96&lt;&gt;"",0,""),ROUND((_xlfn.IFS(TRIM(SUBSTITUTE(U96,CHAR(160),""))="Devis 1",IFERROR(VALUE(TRIM(SUBSTITUTE(M96,CHAR(160),""))),0),TRIM(SUBSTITUTE(U96,CHAR(160),""))="Devis 2",IFERROR(VALUE(TRIM(SUBSTITUTE(P96,CHAR(160),""))),0),TRIM(SUBSTITUTE(U96,CHAR(160),""))="Devis 3",IFERROR(VALUE(TRIM(SUBSTITUTE(S96,CHAR(160),""))),0),TRUE,0)*IFERROR(VALUE(TRIM(SUBSTITUTE(C96,CHAR(160),""))),0)),2))</f>
        <v/>
      </c>
      <c r="X96" s="200" t="str">
        <f t="shared" si="57"/>
        <v/>
      </c>
      <c r="Y96" s="34"/>
      <c r="Z96" s="88" t="str">
        <f t="shared" si="64"/>
        <v/>
      </c>
      <c r="AA96" s="201" t="str">
        <f t="shared" si="64"/>
        <v/>
      </c>
      <c r="AB96" s="89" t="str">
        <f t="shared" si="64"/>
        <v/>
      </c>
      <c r="AC96" s="89" t="str">
        <f t="shared" si="64"/>
        <v/>
      </c>
      <c r="AD96" s="89" t="str">
        <f t="shared" si="64"/>
        <v/>
      </c>
      <c r="AE96" s="89" t="str">
        <f t="shared" si="64"/>
        <v/>
      </c>
      <c r="AF96" s="89" t="str">
        <f t="shared" si="53"/>
        <v/>
      </c>
      <c r="AG96" s="202" t="str">
        <f t="shared" si="53"/>
        <v/>
      </c>
      <c r="AH96" s="89" t="str">
        <f t="shared" si="53"/>
        <v/>
      </c>
      <c r="AI96" s="203" t="str">
        <f t="shared" si="53"/>
        <v/>
      </c>
      <c r="AJ96" s="204" t="str">
        <f t="shared" si="53"/>
        <v/>
      </c>
      <c r="AK96" s="90" t="str">
        <f t="shared" si="53"/>
        <v/>
      </c>
      <c r="AL96" s="196" t="str">
        <f t="shared" si="58"/>
        <v/>
      </c>
      <c r="AM96" s="205" t="str">
        <f t="shared" si="65"/>
        <v/>
      </c>
      <c r="AN96" s="90" t="str">
        <f t="shared" si="65"/>
        <v/>
      </c>
      <c r="AO96" s="196" t="str">
        <f t="shared" si="59"/>
        <v/>
      </c>
      <c r="AP96" s="206" t="str">
        <f t="shared" si="66"/>
        <v/>
      </c>
      <c r="AQ96" s="90" t="str">
        <f t="shared" si="66"/>
        <v/>
      </c>
      <c r="AR96" s="207" t="str">
        <f t="shared" si="60"/>
        <v/>
      </c>
      <c r="AS96" s="208" t="str">
        <f t="shared" si="49"/>
        <v/>
      </c>
      <c r="AT96" s="91"/>
      <c r="AU96" s="93" t="str">
        <f t="shared" si="61"/>
        <v/>
      </c>
      <c r="AV96" s="209" t="str">
        <f t="shared" si="62"/>
        <v/>
      </c>
      <c r="AW96" s="211" t="str" cm="1">
        <f t="array" ref="AW96">IF($AA96="","",IF((IFERROR(_xlfn.IFS($AS96="Devis 1",(IFERROR(VALUE(TRIM(SUBSTITUTE(AJ96,CHAR(160),""))),0)),$AS96="Devis 2",(IFERROR(VALUE(TRIM(SUBSTITUTE(AM96,CHAR(160),""))),0)),$AS96="Devis 3",(IFERROR(VALUE(TRIM(SUBSTITUTE(AP96,CHAR(160),""))),0))),0))*(IFERROR(VALUE(TRIM(SUBSTITUTE($AA96,CHAR(160),""))),0))=0,"",(IFERROR(_xlfn.IFS($AS96="Devis 1",(IFERROR(VALUE(TRIM(SUBSTITUTE(AJ96,CHAR(160),""))),0)),$AS96="Devis 2",(IFERROR(VALUE(TRIM(SUBSTITUTE(AM96,CHAR(160),""))),0)),$AS96="Devis 3",(IFERROR(VALUE(TRIM(SUBSTITUTE(AP96,CHAR(160),""))),0))),0))*(IFERROR(VALUE(TRIM(SUBSTITUTE($AA96,CHAR(160),""))),0))))</f>
        <v/>
      </c>
      <c r="AX96" s="211" t="str" cm="1">
        <f t="array" ref="AX96">IF($AA96="","",IF(ROUND((IFERROR(_xlfn.IFS(TRIM(SUBSTITUTE($AS96,CHAR(160),""))="Devis 1",IFERROR(VALUE(TRIM(SUBSTITUTE(AK96,CHAR(160),""))),0),TRIM(SUBSTITUTE($AS96,CHAR(160),""))="Devis 2",IFERROR(VALUE(TRIM(SUBSTITUTE(AN96,CHAR(160),""))),0),TRIM(SUBSTITUTE($AS96,CHAR(160),""))="Devis 3",IFERROR(VALUE(TRIM(SUBSTITUTE(AQ96,CHAR(160),""))),0)),0))*(IFERROR(VALUE(TRIM(SUBSTITUTE($AA96,CHAR(160),""))),0)),2)=0,IF(AW96&lt;&gt;"",0,""),ROUND((IFERROR(_xlfn.IFS(TRIM(SUBSTITUTE($AS96,CHAR(160),""))="Devis 1",IFERROR(VALUE(TRIM(SUBSTITUTE(AK96,CHAR(160),""))),0),TRIM(SUBSTITUTE($AS96,CHAR(160),""))="Devis 2",IFERROR(VALUE(TRIM(SUBSTITUTE(AN96,CHAR(160),""))),0),TRIM(SUBSTITUTE($AS96,CHAR(160),""))="Devis 3",IFERROR(VALUE(TRIM(SUBSTITUTE(AQ96,CHAR(160),""))),0)),0))*(IFERROR(VALUE(TRIM(SUBSTITUTE($AA96,CHAR(160),""))),0)),2)))</f>
        <v/>
      </c>
      <c r="AY96" s="211" t="str">
        <f t="shared" si="63"/>
        <v/>
      </c>
      <c r="AZ96" s="91"/>
      <c r="BA96" s="92" t="str" cm="1">
        <f t="array" ref="BA96">IF(OR(AY96="",AV96="",AW96="",AU96=""),"",
    _xlfn.IFS(
        (IFERROR(VALUE(TRIM(SUBSTITUTE(AY96,CHAR(160),""))),0)) &gt; (IFERROR(VALUE(TRIM(SUBSTITUTE(AV96,CHAR(160),""))),0)),
        "KO : Le montant retenu TTC est supérieur au montant raisonnable TTC. Merci de revoir la ligne de dépense ou plafonner son montant.",
        (IFERROR(VALUE(TRIM(SUBSTITUTE(AW96,CHAR(160),""))),0)) &gt; (IFERROR(VALUE(TRIM(SUBSTITUTE(AU96,CHAR(160),""))),0)),
        "Attention : Le montant retenu HT est supérieur au montant HT raisonnable. Merci de revoir la ligne de dépense, plafonner son montant, ou justifier la reventillation HT / TVA.",
        (IFERROR(VALUE(TRIM(SUBSTITUTE(AY96,CHAR(160),""))),0))=0,
        "",
        (IFERROR(VALUE(TRIM(SUBSTITUTE(AV96,CHAR(160),""))),0))=(IFERROR(VALUE(TRIM(SUBSTITUTE(AY96,CHAR(160),""))),0)),
        "OK",
        (IFERROR(VALUE(TRIM(SUBSTITUTE(AV96,CHAR(160),""))),0))&gt;(IFERROR(VALUE(TRIM(SUBSTITUTE(AY96,CHAR(160),""))),0)),
        " OK : Montant instruit inférieur au montant raisonnable.",
        TRUE,
        ""
    )
)</f>
        <v/>
      </c>
      <c r="BB96" s="92" t="str" cm="1">
        <f t="array" ref="BB96">IF(OR(AY96="",X96="",AW96="",V96="",AX96="",W96=""),"",_xlfn.IFS((IFERROR(VALUE(TRIM(SUBSTITUTE(AY96,CHAR(160),""))),0))&gt;(IFERROR(VALUE(TRIM(SUBSTITUTE(X96,CHAR(160),""))),0)),"KO : Le montant retenu TTC est supérieur au montant présenté TTC. Merci de revoir la ligne de dépense ou plafonner son montant.",(IFERROR(VALUE(TRIM(SUBSTITUTE(AW96,CHAR(160),""))),0))&gt;(IFERROR(VALUE(TRIM(SUBSTITUTE(V96,CHAR(160),""))),0)),"Attention : Le montant retenu HT est supérieur au montant HT présenté. Merci de revoir la ligne de dépense, plafonner son montant, ou justifier la reventillation HT / TVA.",(IFERROR(VALUE(TRIM(SUBSTITUTE(AX96,CHAR(160),""))),0))&gt;(IFERROR(VALUE(TRIM(SUBSTITUTE(W96,CHAR(160),""))),0)),"Attention : Le montant TVA retenu est supérieur au montant TVA présenté. Merci de revoir la ligne de dépense, plafonner son montant, ou justifier la reventillation HT / TVA.",(IFERROR(VALUE(TRIM(SUBSTITUTE(X96,CHAR(160),""))),0))=0,"",(IFERROR(VALUE(TRIM(SUBSTITUTE(AY96,CHAR(160),""))),0))=(IFERROR(VALUE(TRIM(SUBSTITUTE(X96,CHAR(160),""))),0)),"OK",AND((IFERROR(VALUE(TRIM(SUBSTITUTE(AY96,CHAR(160),""))),0))&lt;(IFERROR(VALUE(TRIM(SUBSTITUTE(X96,CHAR(160),""))),0)),((IFERROR(VALUE(TRIM(SUBSTITUTE(X96,CHAR(160),""))),0))-(IFERROR(VALUE(TRIM(SUBSTITUTE(AY96,CHAR(160),""))),0)))&lt;0.01),"OK",(IFERROR(VALUE(TRIM(SUBSTITUTE(AY96,CHAR(160),""))),0))&lt;(IFERROR(VALUE(TRIM(SUBSTITUTE(X96,CHAR(160),""))),0)),"Montant instruit inférieur au montant présenté.",TRUE,""))</f>
        <v/>
      </c>
      <c r="BC96" s="212" t="str">
        <f t="shared" si="50"/>
        <v/>
      </c>
      <c r="BD96" s="212" t="str">
        <f t="shared" si="51"/>
        <v/>
      </c>
      <c r="BE96" s="93" t="str">
        <f t="shared" si="52"/>
        <v/>
      </c>
    </row>
    <row r="97" spans="1:57" s="68" customFormat="1" ht="20.149999999999999" customHeight="1">
      <c r="A97" s="195">
        <v>89</v>
      </c>
      <c r="B97" s="2"/>
      <c r="C97" s="37"/>
      <c r="D97" s="2"/>
      <c r="E97" s="2"/>
      <c r="F97" s="89" t="str">
        <f>IF(B97&lt;&gt;"",IF('0-Présentation poste-typeaction'!$B$12&lt;&gt;"",'0-Présentation poste-typeaction'!$B$12,""),"")</f>
        <v/>
      </c>
      <c r="G97" s="2"/>
      <c r="H97" s="2"/>
      <c r="I97" s="12"/>
      <c r="J97" s="2"/>
      <c r="K97" s="36"/>
      <c r="L97" s="4"/>
      <c r="M97" s="3"/>
      <c r="N97" s="196" t="str">
        <f t="shared" si="54"/>
        <v/>
      </c>
      <c r="O97" s="5"/>
      <c r="P97" s="3"/>
      <c r="Q97" s="196" t="str">
        <f t="shared" si="55"/>
        <v/>
      </c>
      <c r="R97" s="6"/>
      <c r="S97" s="3"/>
      <c r="T97" s="197" t="str">
        <f t="shared" si="56"/>
        <v/>
      </c>
      <c r="U97" s="7"/>
      <c r="V97" s="213" t="str" cm="1">
        <f t="array" ref="V97">IF((_xlfn.IFS(TRIM(SUBSTITUTE(U97,CHAR(160),""))="Devis 1",IFERROR(VALUE(TRIM(SUBSTITUTE(L97,CHAR(160),""))),0),TRIM(SUBSTITUTE(U97,CHAR(160),""))="Devis 2",IFERROR(VALUE(TRIM(SUBSTITUTE(O97,CHAR(160),""))),0),TRIM(SUBSTITUTE(U97,CHAR(160),""))="Devis 3",IFERROR(VALUE(TRIM(SUBSTITUTE(R97,CHAR(160),""))),0),TRUE,0)*IFERROR(VALUE(TRIM(SUBSTITUTE(C97,CHAR(160),""))),0))=0,"",_xlfn.IFS(TRIM(SUBSTITUTE(U97,CHAR(160),""))="Devis 1",IFERROR(VALUE(TRIM(SUBSTITUTE(L97,CHAR(160),""))),0),TRIM(SUBSTITUTE(U97,CHAR(160),""))="Devis 2",IFERROR(VALUE(TRIM(SUBSTITUTE(O97,CHAR(160),""))),0),TRIM(SUBSTITUTE(U97,CHAR(160),""))="Devis 3",IFERROR(VALUE(TRIM(SUBSTITUTE(R97,CHAR(160),""))),0),TRUE,0)*IFERROR(VALUE(TRIM(SUBSTITUTE(C97,CHAR(160),""))),0))</f>
        <v/>
      </c>
      <c r="W97" s="214" t="str" cm="1">
        <f t="array" ref="W97">IF(ROUND((_xlfn.IFS(TRIM(SUBSTITUTE(U97,CHAR(160),""))="Devis 1",IFERROR(VALUE(TRIM(SUBSTITUTE(M97,CHAR(160),""))),0),TRIM(SUBSTITUTE(U97,CHAR(160),""))="Devis 2",IFERROR(VALUE(TRIM(SUBSTITUTE(P97,CHAR(160),""))),0),TRIM(SUBSTITUTE(U97,CHAR(160),""))="Devis 3",IFERROR(VALUE(TRIM(SUBSTITUTE(S97,CHAR(160),""))),0),TRUE,0)*IFERROR(VALUE(TRIM(SUBSTITUTE(C97,CHAR(160),""))),0)),2)=0,IF(V97&lt;&gt;"",0,""),ROUND((_xlfn.IFS(TRIM(SUBSTITUTE(U97,CHAR(160),""))="Devis 1",IFERROR(VALUE(TRIM(SUBSTITUTE(M97,CHAR(160),""))),0),TRIM(SUBSTITUTE(U97,CHAR(160),""))="Devis 2",IFERROR(VALUE(TRIM(SUBSTITUTE(P97,CHAR(160),""))),0),TRIM(SUBSTITUTE(U97,CHAR(160),""))="Devis 3",IFERROR(VALUE(TRIM(SUBSTITUTE(S97,CHAR(160),""))),0),TRUE,0)*IFERROR(VALUE(TRIM(SUBSTITUTE(C97,CHAR(160),""))),0)),2))</f>
        <v/>
      </c>
      <c r="X97" s="200" t="str">
        <f t="shared" si="57"/>
        <v/>
      </c>
      <c r="Y97" s="34"/>
      <c r="Z97" s="88" t="str">
        <f t="shared" si="64"/>
        <v/>
      </c>
      <c r="AA97" s="201" t="str">
        <f t="shared" si="64"/>
        <v/>
      </c>
      <c r="AB97" s="89" t="str">
        <f t="shared" si="64"/>
        <v/>
      </c>
      <c r="AC97" s="89" t="str">
        <f t="shared" si="64"/>
        <v/>
      </c>
      <c r="AD97" s="89" t="str">
        <f t="shared" si="64"/>
        <v/>
      </c>
      <c r="AE97" s="89" t="str">
        <f t="shared" si="64"/>
        <v/>
      </c>
      <c r="AF97" s="89" t="str">
        <f t="shared" si="53"/>
        <v/>
      </c>
      <c r="AG97" s="202" t="str">
        <f t="shared" si="53"/>
        <v/>
      </c>
      <c r="AH97" s="89" t="str">
        <f t="shared" si="53"/>
        <v/>
      </c>
      <c r="AI97" s="203" t="str">
        <f t="shared" si="53"/>
        <v/>
      </c>
      <c r="AJ97" s="204" t="str">
        <f t="shared" si="53"/>
        <v/>
      </c>
      <c r="AK97" s="90" t="str">
        <f t="shared" si="53"/>
        <v/>
      </c>
      <c r="AL97" s="196" t="str">
        <f t="shared" si="58"/>
        <v/>
      </c>
      <c r="AM97" s="205" t="str">
        <f t="shared" si="65"/>
        <v/>
      </c>
      <c r="AN97" s="90" t="str">
        <f t="shared" si="65"/>
        <v/>
      </c>
      <c r="AO97" s="196" t="str">
        <f t="shared" si="59"/>
        <v/>
      </c>
      <c r="AP97" s="206" t="str">
        <f t="shared" si="66"/>
        <v/>
      </c>
      <c r="AQ97" s="90" t="str">
        <f t="shared" si="66"/>
        <v/>
      </c>
      <c r="AR97" s="207" t="str">
        <f t="shared" si="60"/>
        <v/>
      </c>
      <c r="AS97" s="208" t="str">
        <f t="shared" si="49"/>
        <v/>
      </c>
      <c r="AT97" s="91"/>
      <c r="AU97" s="93" t="str">
        <f t="shared" si="61"/>
        <v/>
      </c>
      <c r="AV97" s="209" t="str">
        <f t="shared" si="62"/>
        <v/>
      </c>
      <c r="AW97" s="211" t="str" cm="1">
        <f t="array" ref="AW97">IF($AA97="","",IF((IFERROR(_xlfn.IFS($AS97="Devis 1",(IFERROR(VALUE(TRIM(SUBSTITUTE(AJ97,CHAR(160),""))),0)),$AS97="Devis 2",(IFERROR(VALUE(TRIM(SUBSTITUTE(AM97,CHAR(160),""))),0)),$AS97="Devis 3",(IFERROR(VALUE(TRIM(SUBSTITUTE(AP97,CHAR(160),""))),0))),0))*(IFERROR(VALUE(TRIM(SUBSTITUTE($AA97,CHAR(160),""))),0))=0,"",(IFERROR(_xlfn.IFS($AS97="Devis 1",(IFERROR(VALUE(TRIM(SUBSTITUTE(AJ97,CHAR(160),""))),0)),$AS97="Devis 2",(IFERROR(VALUE(TRIM(SUBSTITUTE(AM97,CHAR(160),""))),0)),$AS97="Devis 3",(IFERROR(VALUE(TRIM(SUBSTITUTE(AP97,CHAR(160),""))),0))),0))*(IFERROR(VALUE(TRIM(SUBSTITUTE($AA97,CHAR(160),""))),0))))</f>
        <v/>
      </c>
      <c r="AX97" s="211" t="str" cm="1">
        <f t="array" ref="AX97">IF($AA97="","",IF(ROUND((IFERROR(_xlfn.IFS(TRIM(SUBSTITUTE($AS97,CHAR(160),""))="Devis 1",IFERROR(VALUE(TRIM(SUBSTITUTE(AK97,CHAR(160),""))),0),TRIM(SUBSTITUTE($AS97,CHAR(160),""))="Devis 2",IFERROR(VALUE(TRIM(SUBSTITUTE(AN97,CHAR(160),""))),0),TRIM(SUBSTITUTE($AS97,CHAR(160),""))="Devis 3",IFERROR(VALUE(TRIM(SUBSTITUTE(AQ97,CHAR(160),""))),0)),0))*(IFERROR(VALUE(TRIM(SUBSTITUTE($AA97,CHAR(160),""))),0)),2)=0,IF(AW97&lt;&gt;"",0,""),ROUND((IFERROR(_xlfn.IFS(TRIM(SUBSTITUTE($AS97,CHAR(160),""))="Devis 1",IFERROR(VALUE(TRIM(SUBSTITUTE(AK97,CHAR(160),""))),0),TRIM(SUBSTITUTE($AS97,CHAR(160),""))="Devis 2",IFERROR(VALUE(TRIM(SUBSTITUTE(AN97,CHAR(160),""))),0),TRIM(SUBSTITUTE($AS97,CHAR(160),""))="Devis 3",IFERROR(VALUE(TRIM(SUBSTITUTE(AQ97,CHAR(160),""))),0)),0))*(IFERROR(VALUE(TRIM(SUBSTITUTE($AA97,CHAR(160),""))),0)),2)))</f>
        <v/>
      </c>
      <c r="AY97" s="211" t="str">
        <f t="shared" si="63"/>
        <v/>
      </c>
      <c r="AZ97" s="91"/>
      <c r="BA97" s="92" t="str" cm="1">
        <f t="array" ref="BA97">IF(OR(AY97="",AV97="",AW97="",AU97=""),"",
    _xlfn.IFS(
        (IFERROR(VALUE(TRIM(SUBSTITUTE(AY97,CHAR(160),""))),0)) &gt; (IFERROR(VALUE(TRIM(SUBSTITUTE(AV97,CHAR(160),""))),0)),
        "KO : Le montant retenu TTC est supérieur au montant raisonnable TTC. Merci de revoir la ligne de dépense ou plafonner son montant.",
        (IFERROR(VALUE(TRIM(SUBSTITUTE(AW97,CHAR(160),""))),0)) &gt; (IFERROR(VALUE(TRIM(SUBSTITUTE(AU97,CHAR(160),""))),0)),
        "Attention : Le montant retenu HT est supérieur au montant HT raisonnable. Merci de revoir la ligne de dépense, plafonner son montant, ou justifier la reventillation HT / TVA.",
        (IFERROR(VALUE(TRIM(SUBSTITUTE(AY97,CHAR(160),""))),0))=0,
        "",
        (IFERROR(VALUE(TRIM(SUBSTITUTE(AV97,CHAR(160),""))),0))=(IFERROR(VALUE(TRIM(SUBSTITUTE(AY97,CHAR(160),""))),0)),
        "OK",
        (IFERROR(VALUE(TRIM(SUBSTITUTE(AV97,CHAR(160),""))),0))&gt;(IFERROR(VALUE(TRIM(SUBSTITUTE(AY97,CHAR(160),""))),0)),
        " OK : Montant instruit inférieur au montant raisonnable.",
        TRUE,
        ""
    )
)</f>
        <v/>
      </c>
      <c r="BB97" s="92" t="str" cm="1">
        <f t="array" ref="BB97">IF(OR(AY97="",X97="",AW97="",V97="",AX97="",W97=""),"",_xlfn.IFS((IFERROR(VALUE(TRIM(SUBSTITUTE(AY97,CHAR(160),""))),0))&gt;(IFERROR(VALUE(TRIM(SUBSTITUTE(X97,CHAR(160),""))),0)),"KO : Le montant retenu TTC est supérieur au montant présenté TTC. Merci de revoir la ligne de dépense ou plafonner son montant.",(IFERROR(VALUE(TRIM(SUBSTITUTE(AW97,CHAR(160),""))),0))&gt;(IFERROR(VALUE(TRIM(SUBSTITUTE(V97,CHAR(160),""))),0)),"Attention : Le montant retenu HT est supérieur au montant HT présenté. Merci de revoir la ligne de dépense, plafonner son montant, ou justifier la reventillation HT / TVA.",(IFERROR(VALUE(TRIM(SUBSTITUTE(AX97,CHAR(160),""))),0))&gt;(IFERROR(VALUE(TRIM(SUBSTITUTE(W97,CHAR(160),""))),0)),"Attention : Le montant TVA retenu est supérieur au montant TVA présenté. Merci de revoir la ligne de dépense, plafonner son montant, ou justifier la reventillation HT / TVA.",(IFERROR(VALUE(TRIM(SUBSTITUTE(X97,CHAR(160),""))),0))=0,"",(IFERROR(VALUE(TRIM(SUBSTITUTE(AY97,CHAR(160),""))),0))=(IFERROR(VALUE(TRIM(SUBSTITUTE(X97,CHAR(160),""))),0)),"OK",AND((IFERROR(VALUE(TRIM(SUBSTITUTE(AY97,CHAR(160),""))),0))&lt;(IFERROR(VALUE(TRIM(SUBSTITUTE(X97,CHAR(160),""))),0)),((IFERROR(VALUE(TRIM(SUBSTITUTE(X97,CHAR(160),""))),0))-(IFERROR(VALUE(TRIM(SUBSTITUTE(AY97,CHAR(160),""))),0)))&lt;0.01),"OK",(IFERROR(VALUE(TRIM(SUBSTITUTE(AY97,CHAR(160),""))),0))&lt;(IFERROR(VALUE(TRIM(SUBSTITUTE(X97,CHAR(160),""))),0)),"Montant instruit inférieur au montant présenté.",TRUE,""))</f>
        <v/>
      </c>
      <c r="BC97" s="212" t="str">
        <f t="shared" si="50"/>
        <v/>
      </c>
      <c r="BD97" s="212" t="str">
        <f t="shared" si="51"/>
        <v/>
      </c>
      <c r="BE97" s="93" t="str">
        <f t="shared" si="52"/>
        <v/>
      </c>
    </row>
    <row r="98" spans="1:57" s="68" customFormat="1" ht="20.149999999999999" customHeight="1">
      <c r="A98" s="195">
        <v>90</v>
      </c>
      <c r="B98" s="2"/>
      <c r="C98" s="37"/>
      <c r="D98" s="2"/>
      <c r="E98" s="2"/>
      <c r="F98" s="89" t="str">
        <f>IF(B98&lt;&gt;"",IF('0-Présentation poste-typeaction'!$B$12&lt;&gt;"",'0-Présentation poste-typeaction'!$B$12,""),"")</f>
        <v/>
      </c>
      <c r="G98" s="2"/>
      <c r="H98" s="2"/>
      <c r="I98" s="12"/>
      <c r="J98" s="2"/>
      <c r="K98" s="36"/>
      <c r="L98" s="4"/>
      <c r="M98" s="3"/>
      <c r="N98" s="196" t="str">
        <f t="shared" si="54"/>
        <v/>
      </c>
      <c r="O98" s="5"/>
      <c r="P98" s="3"/>
      <c r="Q98" s="196" t="str">
        <f t="shared" si="55"/>
        <v/>
      </c>
      <c r="R98" s="6"/>
      <c r="S98" s="3"/>
      <c r="T98" s="197" t="str">
        <f t="shared" si="56"/>
        <v/>
      </c>
      <c r="U98" s="7"/>
      <c r="V98" s="213" t="str" cm="1">
        <f t="array" ref="V98">IF((_xlfn.IFS(TRIM(SUBSTITUTE(U98,CHAR(160),""))="Devis 1",IFERROR(VALUE(TRIM(SUBSTITUTE(L98,CHAR(160),""))),0),TRIM(SUBSTITUTE(U98,CHAR(160),""))="Devis 2",IFERROR(VALUE(TRIM(SUBSTITUTE(O98,CHAR(160),""))),0),TRIM(SUBSTITUTE(U98,CHAR(160),""))="Devis 3",IFERROR(VALUE(TRIM(SUBSTITUTE(R98,CHAR(160),""))),0),TRUE,0)*IFERROR(VALUE(TRIM(SUBSTITUTE(C98,CHAR(160),""))),0))=0,"",_xlfn.IFS(TRIM(SUBSTITUTE(U98,CHAR(160),""))="Devis 1",IFERROR(VALUE(TRIM(SUBSTITUTE(L98,CHAR(160),""))),0),TRIM(SUBSTITUTE(U98,CHAR(160),""))="Devis 2",IFERROR(VALUE(TRIM(SUBSTITUTE(O98,CHAR(160),""))),0),TRIM(SUBSTITUTE(U98,CHAR(160),""))="Devis 3",IFERROR(VALUE(TRIM(SUBSTITUTE(R98,CHAR(160),""))),0),TRUE,0)*IFERROR(VALUE(TRIM(SUBSTITUTE(C98,CHAR(160),""))),0))</f>
        <v/>
      </c>
      <c r="W98" s="214" t="str" cm="1">
        <f t="array" ref="W98">IF(ROUND((_xlfn.IFS(TRIM(SUBSTITUTE(U98,CHAR(160),""))="Devis 1",IFERROR(VALUE(TRIM(SUBSTITUTE(M98,CHAR(160),""))),0),TRIM(SUBSTITUTE(U98,CHAR(160),""))="Devis 2",IFERROR(VALUE(TRIM(SUBSTITUTE(P98,CHAR(160),""))),0),TRIM(SUBSTITUTE(U98,CHAR(160),""))="Devis 3",IFERROR(VALUE(TRIM(SUBSTITUTE(S98,CHAR(160),""))),0),TRUE,0)*IFERROR(VALUE(TRIM(SUBSTITUTE(C98,CHAR(160),""))),0)),2)=0,IF(V98&lt;&gt;"",0,""),ROUND((_xlfn.IFS(TRIM(SUBSTITUTE(U98,CHAR(160),""))="Devis 1",IFERROR(VALUE(TRIM(SUBSTITUTE(M98,CHAR(160),""))),0),TRIM(SUBSTITUTE(U98,CHAR(160),""))="Devis 2",IFERROR(VALUE(TRIM(SUBSTITUTE(P98,CHAR(160),""))),0),TRIM(SUBSTITUTE(U98,CHAR(160),""))="Devis 3",IFERROR(VALUE(TRIM(SUBSTITUTE(S98,CHAR(160),""))),0),TRUE,0)*IFERROR(VALUE(TRIM(SUBSTITUTE(C98,CHAR(160),""))),0)),2))</f>
        <v/>
      </c>
      <c r="X98" s="200" t="str">
        <f t="shared" si="57"/>
        <v/>
      </c>
      <c r="Y98" s="34"/>
      <c r="Z98" s="88" t="str">
        <f t="shared" si="64"/>
        <v/>
      </c>
      <c r="AA98" s="201" t="str">
        <f t="shared" si="64"/>
        <v/>
      </c>
      <c r="AB98" s="89" t="str">
        <f t="shared" si="64"/>
        <v/>
      </c>
      <c r="AC98" s="89" t="str">
        <f t="shared" si="64"/>
        <v/>
      </c>
      <c r="AD98" s="89" t="str">
        <f t="shared" si="64"/>
        <v/>
      </c>
      <c r="AE98" s="89" t="str">
        <f t="shared" si="64"/>
        <v/>
      </c>
      <c r="AF98" s="89" t="str">
        <f t="shared" si="53"/>
        <v/>
      </c>
      <c r="AG98" s="202" t="str">
        <f t="shared" si="53"/>
        <v/>
      </c>
      <c r="AH98" s="89" t="str">
        <f t="shared" si="53"/>
        <v/>
      </c>
      <c r="AI98" s="203" t="str">
        <f t="shared" si="53"/>
        <v/>
      </c>
      <c r="AJ98" s="204" t="str">
        <f t="shared" si="53"/>
        <v/>
      </c>
      <c r="AK98" s="90" t="str">
        <f t="shared" si="53"/>
        <v/>
      </c>
      <c r="AL98" s="196" t="str">
        <f t="shared" si="58"/>
        <v/>
      </c>
      <c r="AM98" s="205" t="str">
        <f t="shared" si="65"/>
        <v/>
      </c>
      <c r="AN98" s="90" t="str">
        <f t="shared" si="65"/>
        <v/>
      </c>
      <c r="AO98" s="196" t="str">
        <f t="shared" si="59"/>
        <v/>
      </c>
      <c r="AP98" s="206" t="str">
        <f t="shared" si="66"/>
        <v/>
      </c>
      <c r="AQ98" s="90" t="str">
        <f t="shared" si="66"/>
        <v/>
      </c>
      <c r="AR98" s="207" t="str">
        <f t="shared" si="60"/>
        <v/>
      </c>
      <c r="AS98" s="208" t="str">
        <f t="shared" si="49"/>
        <v/>
      </c>
      <c r="AT98" s="91"/>
      <c r="AU98" s="93" t="str">
        <f t="shared" si="61"/>
        <v/>
      </c>
      <c r="AV98" s="209" t="str">
        <f t="shared" si="62"/>
        <v/>
      </c>
      <c r="AW98" s="211" t="str" cm="1">
        <f t="array" ref="AW98">IF($AA98="","",IF((IFERROR(_xlfn.IFS($AS98="Devis 1",(IFERROR(VALUE(TRIM(SUBSTITUTE(AJ98,CHAR(160),""))),0)),$AS98="Devis 2",(IFERROR(VALUE(TRIM(SUBSTITUTE(AM98,CHAR(160),""))),0)),$AS98="Devis 3",(IFERROR(VALUE(TRIM(SUBSTITUTE(AP98,CHAR(160),""))),0))),0))*(IFERROR(VALUE(TRIM(SUBSTITUTE($AA98,CHAR(160),""))),0))=0,"",(IFERROR(_xlfn.IFS($AS98="Devis 1",(IFERROR(VALUE(TRIM(SUBSTITUTE(AJ98,CHAR(160),""))),0)),$AS98="Devis 2",(IFERROR(VALUE(TRIM(SUBSTITUTE(AM98,CHAR(160),""))),0)),$AS98="Devis 3",(IFERROR(VALUE(TRIM(SUBSTITUTE(AP98,CHAR(160),""))),0))),0))*(IFERROR(VALUE(TRIM(SUBSTITUTE($AA98,CHAR(160),""))),0))))</f>
        <v/>
      </c>
      <c r="AX98" s="211" t="str" cm="1">
        <f t="array" ref="AX98">IF($AA98="","",IF(ROUND((IFERROR(_xlfn.IFS(TRIM(SUBSTITUTE($AS98,CHAR(160),""))="Devis 1",IFERROR(VALUE(TRIM(SUBSTITUTE(AK98,CHAR(160),""))),0),TRIM(SUBSTITUTE($AS98,CHAR(160),""))="Devis 2",IFERROR(VALUE(TRIM(SUBSTITUTE(AN98,CHAR(160),""))),0),TRIM(SUBSTITUTE($AS98,CHAR(160),""))="Devis 3",IFERROR(VALUE(TRIM(SUBSTITUTE(AQ98,CHAR(160),""))),0)),0))*(IFERROR(VALUE(TRIM(SUBSTITUTE($AA98,CHAR(160),""))),0)),2)=0,IF(AW98&lt;&gt;"",0,""),ROUND((IFERROR(_xlfn.IFS(TRIM(SUBSTITUTE($AS98,CHAR(160),""))="Devis 1",IFERROR(VALUE(TRIM(SUBSTITUTE(AK98,CHAR(160),""))),0),TRIM(SUBSTITUTE($AS98,CHAR(160),""))="Devis 2",IFERROR(VALUE(TRIM(SUBSTITUTE(AN98,CHAR(160),""))),0),TRIM(SUBSTITUTE($AS98,CHAR(160),""))="Devis 3",IFERROR(VALUE(TRIM(SUBSTITUTE(AQ98,CHAR(160),""))),0)),0))*(IFERROR(VALUE(TRIM(SUBSTITUTE($AA98,CHAR(160),""))),0)),2)))</f>
        <v/>
      </c>
      <c r="AY98" s="211" t="str">
        <f t="shared" si="63"/>
        <v/>
      </c>
      <c r="AZ98" s="91"/>
      <c r="BA98" s="92" t="str" cm="1">
        <f t="array" ref="BA98">IF(OR(AY98="",AV98="",AW98="",AU98=""),"",
    _xlfn.IFS(
        (IFERROR(VALUE(TRIM(SUBSTITUTE(AY98,CHAR(160),""))),0)) &gt; (IFERROR(VALUE(TRIM(SUBSTITUTE(AV98,CHAR(160),""))),0)),
        "KO : Le montant retenu TTC est supérieur au montant raisonnable TTC. Merci de revoir la ligne de dépense ou plafonner son montant.",
        (IFERROR(VALUE(TRIM(SUBSTITUTE(AW98,CHAR(160),""))),0)) &gt; (IFERROR(VALUE(TRIM(SUBSTITUTE(AU98,CHAR(160),""))),0)),
        "Attention : Le montant retenu HT est supérieur au montant HT raisonnable. Merci de revoir la ligne de dépense, plafonner son montant, ou justifier la reventillation HT / TVA.",
        (IFERROR(VALUE(TRIM(SUBSTITUTE(AY98,CHAR(160),""))),0))=0,
        "",
        (IFERROR(VALUE(TRIM(SUBSTITUTE(AV98,CHAR(160),""))),0))=(IFERROR(VALUE(TRIM(SUBSTITUTE(AY98,CHAR(160),""))),0)),
        "OK",
        (IFERROR(VALUE(TRIM(SUBSTITUTE(AV98,CHAR(160),""))),0))&gt;(IFERROR(VALUE(TRIM(SUBSTITUTE(AY98,CHAR(160),""))),0)),
        " OK : Montant instruit inférieur au montant raisonnable.",
        TRUE,
        ""
    )
)</f>
        <v/>
      </c>
      <c r="BB98" s="92" t="str" cm="1">
        <f t="array" ref="BB98">IF(OR(AY98="",X98="",AW98="",V98="",AX98="",W98=""),"",_xlfn.IFS((IFERROR(VALUE(TRIM(SUBSTITUTE(AY98,CHAR(160),""))),0))&gt;(IFERROR(VALUE(TRIM(SUBSTITUTE(X98,CHAR(160),""))),0)),"KO : Le montant retenu TTC est supérieur au montant présenté TTC. Merci de revoir la ligne de dépense ou plafonner son montant.",(IFERROR(VALUE(TRIM(SUBSTITUTE(AW98,CHAR(160),""))),0))&gt;(IFERROR(VALUE(TRIM(SUBSTITUTE(V98,CHAR(160),""))),0)),"Attention : Le montant retenu HT est supérieur au montant HT présenté. Merci de revoir la ligne de dépense, plafonner son montant, ou justifier la reventillation HT / TVA.",(IFERROR(VALUE(TRIM(SUBSTITUTE(AX98,CHAR(160),""))),0))&gt;(IFERROR(VALUE(TRIM(SUBSTITUTE(W98,CHAR(160),""))),0)),"Attention : Le montant TVA retenu est supérieur au montant TVA présenté. Merci de revoir la ligne de dépense, plafonner son montant, ou justifier la reventillation HT / TVA.",(IFERROR(VALUE(TRIM(SUBSTITUTE(X98,CHAR(160),""))),0))=0,"",(IFERROR(VALUE(TRIM(SUBSTITUTE(AY98,CHAR(160),""))),0))=(IFERROR(VALUE(TRIM(SUBSTITUTE(X98,CHAR(160),""))),0)),"OK",AND((IFERROR(VALUE(TRIM(SUBSTITUTE(AY98,CHAR(160),""))),0))&lt;(IFERROR(VALUE(TRIM(SUBSTITUTE(X98,CHAR(160),""))),0)),((IFERROR(VALUE(TRIM(SUBSTITUTE(X98,CHAR(160),""))),0))-(IFERROR(VALUE(TRIM(SUBSTITUTE(AY98,CHAR(160),""))),0)))&lt;0.01),"OK",(IFERROR(VALUE(TRIM(SUBSTITUTE(AY98,CHAR(160),""))),0))&lt;(IFERROR(VALUE(TRIM(SUBSTITUTE(X98,CHAR(160),""))),0)),"Montant instruit inférieur au montant présenté.",TRUE,""))</f>
        <v/>
      </c>
      <c r="BC98" s="212" t="str">
        <f t="shared" si="50"/>
        <v/>
      </c>
      <c r="BD98" s="212" t="str">
        <f t="shared" si="51"/>
        <v/>
      </c>
      <c r="BE98" s="93" t="str">
        <f t="shared" si="52"/>
        <v/>
      </c>
    </row>
    <row r="99" spans="1:57" s="68" customFormat="1" ht="20.149999999999999" customHeight="1">
      <c r="A99" s="195">
        <v>91</v>
      </c>
      <c r="B99" s="2"/>
      <c r="C99" s="37"/>
      <c r="D99" s="2"/>
      <c r="E99" s="2"/>
      <c r="F99" s="89" t="str">
        <f>IF(B99&lt;&gt;"",IF('0-Présentation poste-typeaction'!$B$12&lt;&gt;"",'0-Présentation poste-typeaction'!$B$12,""),"")</f>
        <v/>
      </c>
      <c r="G99" s="2"/>
      <c r="H99" s="2"/>
      <c r="I99" s="12"/>
      <c r="J99" s="2"/>
      <c r="K99" s="36"/>
      <c r="L99" s="4"/>
      <c r="M99" s="3"/>
      <c r="N99" s="196" t="str">
        <f t="shared" si="54"/>
        <v/>
      </c>
      <c r="O99" s="5"/>
      <c r="P99" s="3"/>
      <c r="Q99" s="196" t="str">
        <f t="shared" si="55"/>
        <v/>
      </c>
      <c r="R99" s="6"/>
      <c r="S99" s="3"/>
      <c r="T99" s="197" t="str">
        <f t="shared" si="56"/>
        <v/>
      </c>
      <c r="U99" s="7"/>
      <c r="V99" s="213" t="str" cm="1">
        <f t="array" ref="V99">IF((_xlfn.IFS(TRIM(SUBSTITUTE(U99,CHAR(160),""))="Devis 1",IFERROR(VALUE(TRIM(SUBSTITUTE(L99,CHAR(160),""))),0),TRIM(SUBSTITUTE(U99,CHAR(160),""))="Devis 2",IFERROR(VALUE(TRIM(SUBSTITUTE(O99,CHAR(160),""))),0),TRIM(SUBSTITUTE(U99,CHAR(160),""))="Devis 3",IFERROR(VALUE(TRIM(SUBSTITUTE(R99,CHAR(160),""))),0),TRUE,0)*IFERROR(VALUE(TRIM(SUBSTITUTE(C99,CHAR(160),""))),0))=0,"",_xlfn.IFS(TRIM(SUBSTITUTE(U99,CHAR(160),""))="Devis 1",IFERROR(VALUE(TRIM(SUBSTITUTE(L99,CHAR(160),""))),0),TRIM(SUBSTITUTE(U99,CHAR(160),""))="Devis 2",IFERROR(VALUE(TRIM(SUBSTITUTE(O99,CHAR(160),""))),0),TRIM(SUBSTITUTE(U99,CHAR(160),""))="Devis 3",IFERROR(VALUE(TRIM(SUBSTITUTE(R99,CHAR(160),""))),0),TRUE,0)*IFERROR(VALUE(TRIM(SUBSTITUTE(C99,CHAR(160),""))),0))</f>
        <v/>
      </c>
      <c r="W99" s="214" t="str" cm="1">
        <f t="array" ref="W99">IF(ROUND((_xlfn.IFS(TRIM(SUBSTITUTE(U99,CHAR(160),""))="Devis 1",IFERROR(VALUE(TRIM(SUBSTITUTE(M99,CHAR(160),""))),0),TRIM(SUBSTITUTE(U99,CHAR(160),""))="Devis 2",IFERROR(VALUE(TRIM(SUBSTITUTE(P99,CHAR(160),""))),0),TRIM(SUBSTITUTE(U99,CHAR(160),""))="Devis 3",IFERROR(VALUE(TRIM(SUBSTITUTE(S99,CHAR(160),""))),0),TRUE,0)*IFERROR(VALUE(TRIM(SUBSTITUTE(C99,CHAR(160),""))),0)),2)=0,IF(V99&lt;&gt;"",0,""),ROUND((_xlfn.IFS(TRIM(SUBSTITUTE(U99,CHAR(160),""))="Devis 1",IFERROR(VALUE(TRIM(SUBSTITUTE(M99,CHAR(160),""))),0),TRIM(SUBSTITUTE(U99,CHAR(160),""))="Devis 2",IFERROR(VALUE(TRIM(SUBSTITUTE(P99,CHAR(160),""))),0),TRIM(SUBSTITUTE(U99,CHAR(160),""))="Devis 3",IFERROR(VALUE(TRIM(SUBSTITUTE(S99,CHAR(160),""))),0),TRUE,0)*IFERROR(VALUE(TRIM(SUBSTITUTE(C99,CHAR(160),""))),0)),2))</f>
        <v/>
      </c>
      <c r="X99" s="200" t="str">
        <f t="shared" si="57"/>
        <v/>
      </c>
      <c r="Y99" s="34"/>
      <c r="Z99" s="88" t="str">
        <f t="shared" si="64"/>
        <v/>
      </c>
      <c r="AA99" s="201" t="str">
        <f t="shared" si="64"/>
        <v/>
      </c>
      <c r="AB99" s="89" t="str">
        <f t="shared" si="64"/>
        <v/>
      </c>
      <c r="AC99" s="89" t="str">
        <f t="shared" si="64"/>
        <v/>
      </c>
      <c r="AD99" s="89" t="str">
        <f t="shared" si="64"/>
        <v/>
      </c>
      <c r="AE99" s="89" t="str">
        <f t="shared" si="64"/>
        <v/>
      </c>
      <c r="AF99" s="89" t="str">
        <f t="shared" si="53"/>
        <v/>
      </c>
      <c r="AG99" s="202" t="str">
        <f t="shared" si="53"/>
        <v/>
      </c>
      <c r="AH99" s="89" t="str">
        <f t="shared" si="53"/>
        <v/>
      </c>
      <c r="AI99" s="203" t="str">
        <f t="shared" si="53"/>
        <v/>
      </c>
      <c r="AJ99" s="204" t="str">
        <f t="shared" si="53"/>
        <v/>
      </c>
      <c r="AK99" s="90" t="str">
        <f t="shared" si="53"/>
        <v/>
      </c>
      <c r="AL99" s="196" t="str">
        <f t="shared" si="58"/>
        <v/>
      </c>
      <c r="AM99" s="205" t="str">
        <f t="shared" si="65"/>
        <v/>
      </c>
      <c r="AN99" s="90" t="str">
        <f t="shared" si="65"/>
        <v/>
      </c>
      <c r="AO99" s="196" t="str">
        <f t="shared" si="59"/>
        <v/>
      </c>
      <c r="AP99" s="206" t="str">
        <f t="shared" si="66"/>
        <v/>
      </c>
      <c r="AQ99" s="90" t="str">
        <f t="shared" si="66"/>
        <v/>
      </c>
      <c r="AR99" s="207" t="str">
        <f t="shared" si="60"/>
        <v/>
      </c>
      <c r="AS99" s="208" t="str">
        <f t="shared" si="49"/>
        <v/>
      </c>
      <c r="AT99" s="91"/>
      <c r="AU99" s="93" t="str">
        <f t="shared" si="61"/>
        <v/>
      </c>
      <c r="AV99" s="209" t="str">
        <f t="shared" si="62"/>
        <v/>
      </c>
      <c r="AW99" s="211" t="str" cm="1">
        <f t="array" ref="AW99">IF($AA99="","",IF((IFERROR(_xlfn.IFS($AS99="Devis 1",(IFERROR(VALUE(TRIM(SUBSTITUTE(AJ99,CHAR(160),""))),0)),$AS99="Devis 2",(IFERROR(VALUE(TRIM(SUBSTITUTE(AM99,CHAR(160),""))),0)),$AS99="Devis 3",(IFERROR(VALUE(TRIM(SUBSTITUTE(AP99,CHAR(160),""))),0))),0))*(IFERROR(VALUE(TRIM(SUBSTITUTE($AA99,CHAR(160),""))),0))=0,"",(IFERROR(_xlfn.IFS($AS99="Devis 1",(IFERROR(VALUE(TRIM(SUBSTITUTE(AJ99,CHAR(160),""))),0)),$AS99="Devis 2",(IFERROR(VALUE(TRIM(SUBSTITUTE(AM99,CHAR(160),""))),0)),$AS99="Devis 3",(IFERROR(VALUE(TRIM(SUBSTITUTE(AP99,CHAR(160),""))),0))),0))*(IFERROR(VALUE(TRIM(SUBSTITUTE($AA99,CHAR(160),""))),0))))</f>
        <v/>
      </c>
      <c r="AX99" s="211" t="str" cm="1">
        <f t="array" ref="AX99">IF($AA99="","",IF(ROUND((IFERROR(_xlfn.IFS(TRIM(SUBSTITUTE($AS99,CHAR(160),""))="Devis 1",IFERROR(VALUE(TRIM(SUBSTITUTE(AK99,CHAR(160),""))),0),TRIM(SUBSTITUTE($AS99,CHAR(160),""))="Devis 2",IFERROR(VALUE(TRIM(SUBSTITUTE(AN99,CHAR(160),""))),0),TRIM(SUBSTITUTE($AS99,CHAR(160),""))="Devis 3",IFERROR(VALUE(TRIM(SUBSTITUTE(AQ99,CHAR(160),""))),0)),0))*(IFERROR(VALUE(TRIM(SUBSTITUTE($AA99,CHAR(160),""))),0)),2)=0,IF(AW99&lt;&gt;"",0,""),ROUND((IFERROR(_xlfn.IFS(TRIM(SUBSTITUTE($AS99,CHAR(160),""))="Devis 1",IFERROR(VALUE(TRIM(SUBSTITUTE(AK99,CHAR(160),""))),0),TRIM(SUBSTITUTE($AS99,CHAR(160),""))="Devis 2",IFERROR(VALUE(TRIM(SUBSTITUTE(AN99,CHAR(160),""))),0),TRIM(SUBSTITUTE($AS99,CHAR(160),""))="Devis 3",IFERROR(VALUE(TRIM(SUBSTITUTE(AQ99,CHAR(160),""))),0)),0))*(IFERROR(VALUE(TRIM(SUBSTITUTE($AA99,CHAR(160),""))),0)),2)))</f>
        <v/>
      </c>
      <c r="AY99" s="211" t="str">
        <f t="shared" si="63"/>
        <v/>
      </c>
      <c r="AZ99" s="91"/>
      <c r="BA99" s="92" t="str" cm="1">
        <f t="array" ref="BA99">IF(OR(AY99="",AV99="",AW99="",AU99=""),"",
    _xlfn.IFS(
        (IFERROR(VALUE(TRIM(SUBSTITUTE(AY99,CHAR(160),""))),0)) &gt; (IFERROR(VALUE(TRIM(SUBSTITUTE(AV99,CHAR(160),""))),0)),
        "KO : Le montant retenu TTC est supérieur au montant raisonnable TTC. Merci de revoir la ligne de dépense ou plafonner son montant.",
        (IFERROR(VALUE(TRIM(SUBSTITUTE(AW99,CHAR(160),""))),0)) &gt; (IFERROR(VALUE(TRIM(SUBSTITUTE(AU99,CHAR(160),""))),0)),
        "Attention : Le montant retenu HT est supérieur au montant HT raisonnable. Merci de revoir la ligne de dépense, plafonner son montant, ou justifier la reventillation HT / TVA.",
        (IFERROR(VALUE(TRIM(SUBSTITUTE(AY99,CHAR(160),""))),0))=0,
        "",
        (IFERROR(VALUE(TRIM(SUBSTITUTE(AV99,CHAR(160),""))),0))=(IFERROR(VALUE(TRIM(SUBSTITUTE(AY99,CHAR(160),""))),0)),
        "OK",
        (IFERROR(VALUE(TRIM(SUBSTITUTE(AV99,CHAR(160),""))),0))&gt;(IFERROR(VALUE(TRIM(SUBSTITUTE(AY99,CHAR(160),""))),0)),
        " OK : Montant instruit inférieur au montant raisonnable.",
        TRUE,
        ""
    )
)</f>
        <v/>
      </c>
      <c r="BB99" s="92" t="str" cm="1">
        <f t="array" ref="BB99">IF(OR(AY99="",X99="",AW99="",V99="",AX99="",W99=""),"",_xlfn.IFS((IFERROR(VALUE(TRIM(SUBSTITUTE(AY99,CHAR(160),""))),0))&gt;(IFERROR(VALUE(TRIM(SUBSTITUTE(X99,CHAR(160),""))),0)),"KO : Le montant retenu TTC est supérieur au montant présenté TTC. Merci de revoir la ligne de dépense ou plafonner son montant.",(IFERROR(VALUE(TRIM(SUBSTITUTE(AW99,CHAR(160),""))),0))&gt;(IFERROR(VALUE(TRIM(SUBSTITUTE(V99,CHAR(160),""))),0)),"Attention : Le montant retenu HT est supérieur au montant HT présenté. Merci de revoir la ligne de dépense, plafonner son montant, ou justifier la reventillation HT / TVA.",(IFERROR(VALUE(TRIM(SUBSTITUTE(AX99,CHAR(160),""))),0))&gt;(IFERROR(VALUE(TRIM(SUBSTITUTE(W99,CHAR(160),""))),0)),"Attention : Le montant TVA retenu est supérieur au montant TVA présenté. Merci de revoir la ligne de dépense, plafonner son montant, ou justifier la reventillation HT / TVA.",(IFERROR(VALUE(TRIM(SUBSTITUTE(X99,CHAR(160),""))),0))=0,"",(IFERROR(VALUE(TRIM(SUBSTITUTE(AY99,CHAR(160),""))),0))=(IFERROR(VALUE(TRIM(SUBSTITUTE(X99,CHAR(160),""))),0)),"OK",AND((IFERROR(VALUE(TRIM(SUBSTITUTE(AY99,CHAR(160),""))),0))&lt;(IFERROR(VALUE(TRIM(SUBSTITUTE(X99,CHAR(160),""))),0)),((IFERROR(VALUE(TRIM(SUBSTITUTE(X99,CHAR(160),""))),0))-(IFERROR(VALUE(TRIM(SUBSTITUTE(AY99,CHAR(160),""))),0)))&lt;0.01),"OK",(IFERROR(VALUE(TRIM(SUBSTITUTE(AY99,CHAR(160),""))),0))&lt;(IFERROR(VALUE(TRIM(SUBSTITUTE(X99,CHAR(160),""))),0)),"Montant instruit inférieur au montant présenté.",TRUE,""))</f>
        <v/>
      </c>
      <c r="BC99" s="212" t="str">
        <f t="shared" si="50"/>
        <v/>
      </c>
      <c r="BD99" s="212" t="str">
        <f t="shared" si="51"/>
        <v/>
      </c>
      <c r="BE99" s="93" t="str">
        <f t="shared" si="52"/>
        <v/>
      </c>
    </row>
    <row r="100" spans="1:57" s="68" customFormat="1" ht="20.149999999999999" customHeight="1">
      <c r="A100" s="195">
        <v>92</v>
      </c>
      <c r="B100" s="2"/>
      <c r="C100" s="37"/>
      <c r="D100" s="2"/>
      <c r="E100" s="2"/>
      <c r="F100" s="89" t="str">
        <f>IF(B100&lt;&gt;"",IF('0-Présentation poste-typeaction'!$B$12&lt;&gt;"",'0-Présentation poste-typeaction'!$B$12,""),"")</f>
        <v/>
      </c>
      <c r="G100" s="2"/>
      <c r="H100" s="2"/>
      <c r="I100" s="12"/>
      <c r="J100" s="2"/>
      <c r="K100" s="36"/>
      <c r="L100" s="4"/>
      <c r="M100" s="3"/>
      <c r="N100" s="196" t="str">
        <f t="shared" si="54"/>
        <v/>
      </c>
      <c r="O100" s="5"/>
      <c r="P100" s="3"/>
      <c r="Q100" s="196" t="str">
        <f t="shared" si="55"/>
        <v/>
      </c>
      <c r="R100" s="6"/>
      <c r="S100" s="3"/>
      <c r="T100" s="197" t="str">
        <f t="shared" si="56"/>
        <v/>
      </c>
      <c r="U100" s="7"/>
      <c r="V100" s="213" t="str" cm="1">
        <f t="array" ref="V100">IF((_xlfn.IFS(TRIM(SUBSTITUTE(U100,CHAR(160),""))="Devis 1",IFERROR(VALUE(TRIM(SUBSTITUTE(L100,CHAR(160),""))),0),TRIM(SUBSTITUTE(U100,CHAR(160),""))="Devis 2",IFERROR(VALUE(TRIM(SUBSTITUTE(O100,CHAR(160),""))),0),TRIM(SUBSTITUTE(U100,CHAR(160),""))="Devis 3",IFERROR(VALUE(TRIM(SUBSTITUTE(R100,CHAR(160),""))),0),TRUE,0)*IFERROR(VALUE(TRIM(SUBSTITUTE(C100,CHAR(160),""))),0))=0,"",_xlfn.IFS(TRIM(SUBSTITUTE(U100,CHAR(160),""))="Devis 1",IFERROR(VALUE(TRIM(SUBSTITUTE(L100,CHAR(160),""))),0),TRIM(SUBSTITUTE(U100,CHAR(160),""))="Devis 2",IFERROR(VALUE(TRIM(SUBSTITUTE(O100,CHAR(160),""))),0),TRIM(SUBSTITUTE(U100,CHAR(160),""))="Devis 3",IFERROR(VALUE(TRIM(SUBSTITUTE(R100,CHAR(160),""))),0),TRUE,0)*IFERROR(VALUE(TRIM(SUBSTITUTE(C100,CHAR(160),""))),0))</f>
        <v/>
      </c>
      <c r="W100" s="214" t="str" cm="1">
        <f t="array" ref="W100">IF(ROUND((_xlfn.IFS(TRIM(SUBSTITUTE(U100,CHAR(160),""))="Devis 1",IFERROR(VALUE(TRIM(SUBSTITUTE(M100,CHAR(160),""))),0),TRIM(SUBSTITUTE(U100,CHAR(160),""))="Devis 2",IFERROR(VALUE(TRIM(SUBSTITUTE(P100,CHAR(160),""))),0),TRIM(SUBSTITUTE(U100,CHAR(160),""))="Devis 3",IFERROR(VALUE(TRIM(SUBSTITUTE(S100,CHAR(160),""))),0),TRUE,0)*IFERROR(VALUE(TRIM(SUBSTITUTE(C100,CHAR(160),""))),0)),2)=0,IF(V100&lt;&gt;"",0,""),ROUND((_xlfn.IFS(TRIM(SUBSTITUTE(U100,CHAR(160),""))="Devis 1",IFERROR(VALUE(TRIM(SUBSTITUTE(M100,CHAR(160),""))),0),TRIM(SUBSTITUTE(U100,CHAR(160),""))="Devis 2",IFERROR(VALUE(TRIM(SUBSTITUTE(P100,CHAR(160),""))),0),TRIM(SUBSTITUTE(U100,CHAR(160),""))="Devis 3",IFERROR(VALUE(TRIM(SUBSTITUTE(S100,CHAR(160),""))),0),TRUE,0)*IFERROR(VALUE(TRIM(SUBSTITUTE(C100,CHAR(160),""))),0)),2))</f>
        <v/>
      </c>
      <c r="X100" s="200" t="str">
        <f t="shared" si="57"/>
        <v/>
      </c>
      <c r="Y100" s="34"/>
      <c r="Z100" s="88" t="str">
        <f t="shared" si="64"/>
        <v/>
      </c>
      <c r="AA100" s="201" t="str">
        <f t="shared" si="64"/>
        <v/>
      </c>
      <c r="AB100" s="89" t="str">
        <f t="shared" si="64"/>
        <v/>
      </c>
      <c r="AC100" s="89" t="str">
        <f t="shared" si="64"/>
        <v/>
      </c>
      <c r="AD100" s="89" t="str">
        <f t="shared" si="64"/>
        <v/>
      </c>
      <c r="AE100" s="89" t="str">
        <f t="shared" si="64"/>
        <v/>
      </c>
      <c r="AF100" s="89" t="str">
        <f t="shared" si="53"/>
        <v/>
      </c>
      <c r="AG100" s="202" t="str">
        <f t="shared" si="53"/>
        <v/>
      </c>
      <c r="AH100" s="89" t="str">
        <f t="shared" si="53"/>
        <v/>
      </c>
      <c r="AI100" s="203" t="str">
        <f t="shared" si="53"/>
        <v/>
      </c>
      <c r="AJ100" s="204" t="str">
        <f t="shared" si="53"/>
        <v/>
      </c>
      <c r="AK100" s="90" t="str">
        <f t="shared" si="53"/>
        <v/>
      </c>
      <c r="AL100" s="196" t="str">
        <f t="shared" si="58"/>
        <v/>
      </c>
      <c r="AM100" s="205" t="str">
        <f t="shared" si="65"/>
        <v/>
      </c>
      <c r="AN100" s="90" t="str">
        <f t="shared" si="65"/>
        <v/>
      </c>
      <c r="AO100" s="196" t="str">
        <f t="shared" si="59"/>
        <v/>
      </c>
      <c r="AP100" s="206" t="str">
        <f t="shared" si="66"/>
        <v/>
      </c>
      <c r="AQ100" s="90" t="str">
        <f t="shared" si="66"/>
        <v/>
      </c>
      <c r="AR100" s="207" t="str">
        <f t="shared" si="60"/>
        <v/>
      </c>
      <c r="AS100" s="208" t="str">
        <f t="shared" si="49"/>
        <v/>
      </c>
      <c r="AT100" s="91"/>
      <c r="AU100" s="93" t="str">
        <f t="shared" si="61"/>
        <v/>
      </c>
      <c r="AV100" s="209" t="str">
        <f t="shared" si="62"/>
        <v/>
      </c>
      <c r="AW100" s="211" t="str" cm="1">
        <f t="array" ref="AW100">IF($AA100="","",IF((IFERROR(_xlfn.IFS($AS100="Devis 1",(IFERROR(VALUE(TRIM(SUBSTITUTE(AJ100,CHAR(160),""))),0)),$AS100="Devis 2",(IFERROR(VALUE(TRIM(SUBSTITUTE(AM100,CHAR(160),""))),0)),$AS100="Devis 3",(IFERROR(VALUE(TRIM(SUBSTITUTE(AP100,CHAR(160),""))),0))),0))*(IFERROR(VALUE(TRIM(SUBSTITUTE($AA100,CHAR(160),""))),0))=0,"",(IFERROR(_xlfn.IFS($AS100="Devis 1",(IFERROR(VALUE(TRIM(SUBSTITUTE(AJ100,CHAR(160),""))),0)),$AS100="Devis 2",(IFERROR(VALUE(TRIM(SUBSTITUTE(AM100,CHAR(160),""))),0)),$AS100="Devis 3",(IFERROR(VALUE(TRIM(SUBSTITUTE(AP100,CHAR(160),""))),0))),0))*(IFERROR(VALUE(TRIM(SUBSTITUTE($AA100,CHAR(160),""))),0))))</f>
        <v/>
      </c>
      <c r="AX100" s="211" t="str" cm="1">
        <f t="array" ref="AX100">IF($AA100="","",IF(ROUND((IFERROR(_xlfn.IFS(TRIM(SUBSTITUTE($AS100,CHAR(160),""))="Devis 1",IFERROR(VALUE(TRIM(SUBSTITUTE(AK100,CHAR(160),""))),0),TRIM(SUBSTITUTE($AS100,CHAR(160),""))="Devis 2",IFERROR(VALUE(TRIM(SUBSTITUTE(AN100,CHAR(160),""))),0),TRIM(SUBSTITUTE($AS100,CHAR(160),""))="Devis 3",IFERROR(VALUE(TRIM(SUBSTITUTE(AQ100,CHAR(160),""))),0)),0))*(IFERROR(VALUE(TRIM(SUBSTITUTE($AA100,CHAR(160),""))),0)),2)=0,IF(AW100&lt;&gt;"",0,""),ROUND((IFERROR(_xlfn.IFS(TRIM(SUBSTITUTE($AS100,CHAR(160),""))="Devis 1",IFERROR(VALUE(TRIM(SUBSTITUTE(AK100,CHAR(160),""))),0),TRIM(SUBSTITUTE($AS100,CHAR(160),""))="Devis 2",IFERROR(VALUE(TRIM(SUBSTITUTE(AN100,CHAR(160),""))),0),TRIM(SUBSTITUTE($AS100,CHAR(160),""))="Devis 3",IFERROR(VALUE(TRIM(SUBSTITUTE(AQ100,CHAR(160),""))),0)),0))*(IFERROR(VALUE(TRIM(SUBSTITUTE($AA100,CHAR(160),""))),0)),2)))</f>
        <v/>
      </c>
      <c r="AY100" s="211" t="str">
        <f t="shared" si="63"/>
        <v/>
      </c>
      <c r="AZ100" s="91"/>
      <c r="BA100" s="92" t="str" cm="1">
        <f t="array" ref="BA100">IF(OR(AY100="",AV100="",AW100="",AU100=""),"",
    _xlfn.IFS(
        (IFERROR(VALUE(TRIM(SUBSTITUTE(AY100,CHAR(160),""))),0)) &gt; (IFERROR(VALUE(TRIM(SUBSTITUTE(AV100,CHAR(160),""))),0)),
        "KO : Le montant retenu TTC est supérieur au montant raisonnable TTC. Merci de revoir la ligne de dépense ou plafonner son montant.",
        (IFERROR(VALUE(TRIM(SUBSTITUTE(AW100,CHAR(160),""))),0)) &gt; (IFERROR(VALUE(TRIM(SUBSTITUTE(AU100,CHAR(160),""))),0)),
        "Attention : Le montant retenu HT est supérieur au montant HT raisonnable. Merci de revoir la ligne de dépense, plafonner son montant, ou justifier la reventillation HT / TVA.",
        (IFERROR(VALUE(TRIM(SUBSTITUTE(AY100,CHAR(160),""))),0))=0,
        "",
        (IFERROR(VALUE(TRIM(SUBSTITUTE(AV100,CHAR(160),""))),0))=(IFERROR(VALUE(TRIM(SUBSTITUTE(AY100,CHAR(160),""))),0)),
        "OK",
        (IFERROR(VALUE(TRIM(SUBSTITUTE(AV100,CHAR(160),""))),0))&gt;(IFERROR(VALUE(TRIM(SUBSTITUTE(AY100,CHAR(160),""))),0)),
        " OK : Montant instruit inférieur au montant raisonnable.",
        TRUE,
        ""
    )
)</f>
        <v/>
      </c>
      <c r="BB100" s="92" t="str" cm="1">
        <f t="array" ref="BB100">IF(OR(AY100="",X100="",AW100="",V100="",AX100="",W100=""),"",_xlfn.IFS((IFERROR(VALUE(TRIM(SUBSTITUTE(AY100,CHAR(160),""))),0))&gt;(IFERROR(VALUE(TRIM(SUBSTITUTE(X100,CHAR(160),""))),0)),"KO : Le montant retenu TTC est supérieur au montant présenté TTC. Merci de revoir la ligne de dépense ou plafonner son montant.",(IFERROR(VALUE(TRIM(SUBSTITUTE(AW100,CHAR(160),""))),0))&gt;(IFERROR(VALUE(TRIM(SUBSTITUTE(V100,CHAR(160),""))),0)),"Attention : Le montant retenu HT est supérieur au montant HT présenté. Merci de revoir la ligne de dépense, plafonner son montant, ou justifier la reventillation HT / TVA.",(IFERROR(VALUE(TRIM(SUBSTITUTE(AX100,CHAR(160),""))),0))&gt;(IFERROR(VALUE(TRIM(SUBSTITUTE(W100,CHAR(160),""))),0)),"Attention : Le montant TVA retenu est supérieur au montant TVA présenté. Merci de revoir la ligne de dépense, plafonner son montant, ou justifier la reventillation HT / TVA.",(IFERROR(VALUE(TRIM(SUBSTITUTE(X100,CHAR(160),""))),0))=0,"",(IFERROR(VALUE(TRIM(SUBSTITUTE(AY100,CHAR(160),""))),0))=(IFERROR(VALUE(TRIM(SUBSTITUTE(X100,CHAR(160),""))),0)),"OK",AND((IFERROR(VALUE(TRIM(SUBSTITUTE(AY100,CHAR(160),""))),0))&lt;(IFERROR(VALUE(TRIM(SUBSTITUTE(X100,CHAR(160),""))),0)),((IFERROR(VALUE(TRIM(SUBSTITUTE(X100,CHAR(160),""))),0))-(IFERROR(VALUE(TRIM(SUBSTITUTE(AY100,CHAR(160),""))),0)))&lt;0.01),"OK",(IFERROR(VALUE(TRIM(SUBSTITUTE(AY100,CHAR(160),""))),0))&lt;(IFERROR(VALUE(TRIM(SUBSTITUTE(X100,CHAR(160),""))),0)),"Montant instruit inférieur au montant présenté.",TRUE,""))</f>
        <v/>
      </c>
      <c r="BC100" s="212" t="str">
        <f t="shared" si="50"/>
        <v/>
      </c>
      <c r="BD100" s="212" t="str">
        <f t="shared" si="51"/>
        <v/>
      </c>
      <c r="BE100" s="93" t="str">
        <f t="shared" si="52"/>
        <v/>
      </c>
    </row>
    <row r="101" spans="1:57" s="68" customFormat="1" ht="20.149999999999999" customHeight="1">
      <c r="A101" s="195">
        <v>93</v>
      </c>
      <c r="B101" s="2"/>
      <c r="C101" s="37"/>
      <c r="D101" s="2"/>
      <c r="E101" s="2"/>
      <c r="F101" s="89" t="str">
        <f>IF(B101&lt;&gt;"",IF('0-Présentation poste-typeaction'!$B$12&lt;&gt;"",'0-Présentation poste-typeaction'!$B$12,""),"")</f>
        <v/>
      </c>
      <c r="G101" s="2"/>
      <c r="H101" s="2"/>
      <c r="I101" s="12"/>
      <c r="J101" s="2"/>
      <c r="K101" s="36"/>
      <c r="L101" s="4"/>
      <c r="M101" s="3"/>
      <c r="N101" s="196" t="str">
        <f t="shared" si="54"/>
        <v/>
      </c>
      <c r="O101" s="5"/>
      <c r="P101" s="3"/>
      <c r="Q101" s="196" t="str">
        <f t="shared" si="55"/>
        <v/>
      </c>
      <c r="R101" s="6"/>
      <c r="S101" s="3"/>
      <c r="T101" s="197" t="str">
        <f t="shared" si="56"/>
        <v/>
      </c>
      <c r="U101" s="7"/>
      <c r="V101" s="213" t="str" cm="1">
        <f t="array" ref="V101">IF((_xlfn.IFS(TRIM(SUBSTITUTE(U101,CHAR(160),""))="Devis 1",IFERROR(VALUE(TRIM(SUBSTITUTE(L101,CHAR(160),""))),0),TRIM(SUBSTITUTE(U101,CHAR(160),""))="Devis 2",IFERROR(VALUE(TRIM(SUBSTITUTE(O101,CHAR(160),""))),0),TRIM(SUBSTITUTE(U101,CHAR(160),""))="Devis 3",IFERROR(VALUE(TRIM(SUBSTITUTE(R101,CHAR(160),""))),0),TRUE,0)*IFERROR(VALUE(TRIM(SUBSTITUTE(C101,CHAR(160),""))),0))=0,"",_xlfn.IFS(TRIM(SUBSTITUTE(U101,CHAR(160),""))="Devis 1",IFERROR(VALUE(TRIM(SUBSTITUTE(L101,CHAR(160),""))),0),TRIM(SUBSTITUTE(U101,CHAR(160),""))="Devis 2",IFERROR(VALUE(TRIM(SUBSTITUTE(O101,CHAR(160),""))),0),TRIM(SUBSTITUTE(U101,CHAR(160),""))="Devis 3",IFERROR(VALUE(TRIM(SUBSTITUTE(R101,CHAR(160),""))),0),TRUE,0)*IFERROR(VALUE(TRIM(SUBSTITUTE(C101,CHAR(160),""))),0))</f>
        <v/>
      </c>
      <c r="W101" s="214" t="str" cm="1">
        <f t="array" ref="W101">IF(ROUND((_xlfn.IFS(TRIM(SUBSTITUTE(U101,CHAR(160),""))="Devis 1",IFERROR(VALUE(TRIM(SUBSTITUTE(M101,CHAR(160),""))),0),TRIM(SUBSTITUTE(U101,CHAR(160),""))="Devis 2",IFERROR(VALUE(TRIM(SUBSTITUTE(P101,CHAR(160),""))),0),TRIM(SUBSTITUTE(U101,CHAR(160),""))="Devis 3",IFERROR(VALUE(TRIM(SUBSTITUTE(S101,CHAR(160),""))),0),TRUE,0)*IFERROR(VALUE(TRIM(SUBSTITUTE(C101,CHAR(160),""))),0)),2)=0,IF(V101&lt;&gt;"",0,""),ROUND((_xlfn.IFS(TRIM(SUBSTITUTE(U101,CHAR(160),""))="Devis 1",IFERROR(VALUE(TRIM(SUBSTITUTE(M101,CHAR(160),""))),0),TRIM(SUBSTITUTE(U101,CHAR(160),""))="Devis 2",IFERROR(VALUE(TRIM(SUBSTITUTE(P101,CHAR(160),""))),0),TRIM(SUBSTITUTE(U101,CHAR(160),""))="Devis 3",IFERROR(VALUE(TRIM(SUBSTITUTE(S101,CHAR(160),""))),0),TRUE,0)*IFERROR(VALUE(TRIM(SUBSTITUTE(C101,CHAR(160),""))),0)),2))</f>
        <v/>
      </c>
      <c r="X101" s="200" t="str">
        <f t="shared" si="57"/>
        <v/>
      </c>
      <c r="Y101" s="34"/>
      <c r="Z101" s="88" t="str">
        <f t="shared" si="64"/>
        <v/>
      </c>
      <c r="AA101" s="201" t="str">
        <f t="shared" si="64"/>
        <v/>
      </c>
      <c r="AB101" s="89" t="str">
        <f t="shared" si="64"/>
        <v/>
      </c>
      <c r="AC101" s="89" t="str">
        <f t="shared" si="64"/>
        <v/>
      </c>
      <c r="AD101" s="89" t="str">
        <f t="shared" si="64"/>
        <v/>
      </c>
      <c r="AE101" s="89" t="str">
        <f t="shared" si="64"/>
        <v/>
      </c>
      <c r="AF101" s="89" t="str">
        <f t="shared" si="53"/>
        <v/>
      </c>
      <c r="AG101" s="202" t="str">
        <f t="shared" si="53"/>
        <v/>
      </c>
      <c r="AH101" s="89" t="str">
        <f t="shared" si="53"/>
        <v/>
      </c>
      <c r="AI101" s="203" t="str">
        <f t="shared" si="53"/>
        <v/>
      </c>
      <c r="AJ101" s="204" t="str">
        <f t="shared" si="53"/>
        <v/>
      </c>
      <c r="AK101" s="90" t="str">
        <f t="shared" si="53"/>
        <v/>
      </c>
      <c r="AL101" s="196" t="str">
        <f t="shared" si="58"/>
        <v/>
      </c>
      <c r="AM101" s="205" t="str">
        <f t="shared" si="65"/>
        <v/>
      </c>
      <c r="AN101" s="90" t="str">
        <f t="shared" si="65"/>
        <v/>
      </c>
      <c r="AO101" s="196" t="str">
        <f t="shared" si="59"/>
        <v/>
      </c>
      <c r="AP101" s="206" t="str">
        <f t="shared" si="66"/>
        <v/>
      </c>
      <c r="AQ101" s="90" t="str">
        <f t="shared" si="66"/>
        <v/>
      </c>
      <c r="AR101" s="207" t="str">
        <f t="shared" si="60"/>
        <v/>
      </c>
      <c r="AS101" s="208" t="str">
        <f t="shared" si="49"/>
        <v/>
      </c>
      <c r="AT101" s="91"/>
      <c r="AU101" s="93" t="str">
        <f t="shared" si="61"/>
        <v/>
      </c>
      <c r="AV101" s="209" t="str">
        <f t="shared" si="62"/>
        <v/>
      </c>
      <c r="AW101" s="211" t="str" cm="1">
        <f t="array" ref="AW101">IF($AA101="","",IF((IFERROR(_xlfn.IFS($AS101="Devis 1",(IFERROR(VALUE(TRIM(SUBSTITUTE(AJ101,CHAR(160),""))),0)),$AS101="Devis 2",(IFERROR(VALUE(TRIM(SUBSTITUTE(AM101,CHAR(160),""))),0)),$AS101="Devis 3",(IFERROR(VALUE(TRIM(SUBSTITUTE(AP101,CHAR(160),""))),0))),0))*(IFERROR(VALUE(TRIM(SUBSTITUTE($AA101,CHAR(160),""))),0))=0,"",(IFERROR(_xlfn.IFS($AS101="Devis 1",(IFERROR(VALUE(TRIM(SUBSTITUTE(AJ101,CHAR(160),""))),0)),$AS101="Devis 2",(IFERROR(VALUE(TRIM(SUBSTITUTE(AM101,CHAR(160),""))),0)),$AS101="Devis 3",(IFERROR(VALUE(TRIM(SUBSTITUTE(AP101,CHAR(160),""))),0))),0))*(IFERROR(VALUE(TRIM(SUBSTITUTE($AA101,CHAR(160),""))),0))))</f>
        <v/>
      </c>
      <c r="AX101" s="211" t="str" cm="1">
        <f t="array" ref="AX101">IF($AA101="","",IF(ROUND((IFERROR(_xlfn.IFS(TRIM(SUBSTITUTE($AS101,CHAR(160),""))="Devis 1",IFERROR(VALUE(TRIM(SUBSTITUTE(AK101,CHAR(160),""))),0),TRIM(SUBSTITUTE($AS101,CHAR(160),""))="Devis 2",IFERROR(VALUE(TRIM(SUBSTITUTE(AN101,CHAR(160),""))),0),TRIM(SUBSTITUTE($AS101,CHAR(160),""))="Devis 3",IFERROR(VALUE(TRIM(SUBSTITUTE(AQ101,CHAR(160),""))),0)),0))*(IFERROR(VALUE(TRIM(SUBSTITUTE($AA101,CHAR(160),""))),0)),2)=0,IF(AW101&lt;&gt;"",0,""),ROUND((IFERROR(_xlfn.IFS(TRIM(SUBSTITUTE($AS101,CHAR(160),""))="Devis 1",IFERROR(VALUE(TRIM(SUBSTITUTE(AK101,CHAR(160),""))),0),TRIM(SUBSTITUTE($AS101,CHAR(160),""))="Devis 2",IFERROR(VALUE(TRIM(SUBSTITUTE(AN101,CHAR(160),""))),0),TRIM(SUBSTITUTE($AS101,CHAR(160),""))="Devis 3",IFERROR(VALUE(TRIM(SUBSTITUTE(AQ101,CHAR(160),""))),0)),0))*(IFERROR(VALUE(TRIM(SUBSTITUTE($AA101,CHAR(160),""))),0)),2)))</f>
        <v/>
      </c>
      <c r="AY101" s="211" t="str">
        <f t="shared" si="63"/>
        <v/>
      </c>
      <c r="AZ101" s="91"/>
      <c r="BA101" s="92" t="str" cm="1">
        <f t="array" ref="BA101">IF(OR(AY101="",AV101="",AW101="",AU101=""),"",
    _xlfn.IFS(
        (IFERROR(VALUE(TRIM(SUBSTITUTE(AY101,CHAR(160),""))),0)) &gt; (IFERROR(VALUE(TRIM(SUBSTITUTE(AV101,CHAR(160),""))),0)),
        "KO : Le montant retenu TTC est supérieur au montant raisonnable TTC. Merci de revoir la ligne de dépense ou plafonner son montant.",
        (IFERROR(VALUE(TRIM(SUBSTITUTE(AW101,CHAR(160),""))),0)) &gt; (IFERROR(VALUE(TRIM(SUBSTITUTE(AU101,CHAR(160),""))),0)),
        "Attention : Le montant retenu HT est supérieur au montant HT raisonnable. Merci de revoir la ligne de dépense, plafonner son montant, ou justifier la reventillation HT / TVA.",
        (IFERROR(VALUE(TRIM(SUBSTITUTE(AY101,CHAR(160),""))),0))=0,
        "",
        (IFERROR(VALUE(TRIM(SUBSTITUTE(AV101,CHAR(160),""))),0))=(IFERROR(VALUE(TRIM(SUBSTITUTE(AY101,CHAR(160),""))),0)),
        "OK",
        (IFERROR(VALUE(TRIM(SUBSTITUTE(AV101,CHAR(160),""))),0))&gt;(IFERROR(VALUE(TRIM(SUBSTITUTE(AY101,CHAR(160),""))),0)),
        " OK : Montant instruit inférieur au montant raisonnable.",
        TRUE,
        ""
    )
)</f>
        <v/>
      </c>
      <c r="BB101" s="92" t="str" cm="1">
        <f t="array" ref="BB101">IF(OR(AY101="",X101="",AW101="",V101="",AX101="",W101=""),"",_xlfn.IFS((IFERROR(VALUE(TRIM(SUBSTITUTE(AY101,CHAR(160),""))),0))&gt;(IFERROR(VALUE(TRIM(SUBSTITUTE(X101,CHAR(160),""))),0)),"KO : Le montant retenu TTC est supérieur au montant présenté TTC. Merci de revoir la ligne de dépense ou plafonner son montant.",(IFERROR(VALUE(TRIM(SUBSTITUTE(AW101,CHAR(160),""))),0))&gt;(IFERROR(VALUE(TRIM(SUBSTITUTE(V101,CHAR(160),""))),0)),"Attention : Le montant retenu HT est supérieur au montant HT présenté. Merci de revoir la ligne de dépense, plafonner son montant, ou justifier la reventillation HT / TVA.",(IFERROR(VALUE(TRIM(SUBSTITUTE(AX101,CHAR(160),""))),0))&gt;(IFERROR(VALUE(TRIM(SUBSTITUTE(W101,CHAR(160),""))),0)),"Attention : Le montant TVA retenu est supérieur au montant TVA présenté. Merci de revoir la ligne de dépense, plafonner son montant, ou justifier la reventillation HT / TVA.",(IFERROR(VALUE(TRIM(SUBSTITUTE(X101,CHAR(160),""))),0))=0,"",(IFERROR(VALUE(TRIM(SUBSTITUTE(AY101,CHAR(160),""))),0))=(IFERROR(VALUE(TRIM(SUBSTITUTE(X101,CHAR(160),""))),0)),"OK",AND((IFERROR(VALUE(TRIM(SUBSTITUTE(AY101,CHAR(160),""))),0))&lt;(IFERROR(VALUE(TRIM(SUBSTITUTE(X101,CHAR(160),""))),0)),((IFERROR(VALUE(TRIM(SUBSTITUTE(X101,CHAR(160),""))),0))-(IFERROR(VALUE(TRIM(SUBSTITUTE(AY101,CHAR(160),""))),0)))&lt;0.01),"OK",(IFERROR(VALUE(TRIM(SUBSTITUTE(AY101,CHAR(160),""))),0))&lt;(IFERROR(VALUE(TRIM(SUBSTITUTE(X101,CHAR(160),""))),0)),"Montant instruit inférieur au montant présenté.",TRUE,""))</f>
        <v/>
      </c>
      <c r="BC101" s="212" t="str">
        <f t="shared" si="50"/>
        <v/>
      </c>
      <c r="BD101" s="212" t="str">
        <f t="shared" si="51"/>
        <v/>
      </c>
      <c r="BE101" s="93" t="str">
        <f t="shared" si="52"/>
        <v/>
      </c>
    </row>
    <row r="102" spans="1:57" s="68" customFormat="1" ht="20.149999999999999" customHeight="1">
      <c r="A102" s="195">
        <v>94</v>
      </c>
      <c r="B102" s="2"/>
      <c r="C102" s="37"/>
      <c r="D102" s="2"/>
      <c r="E102" s="2"/>
      <c r="F102" s="89" t="str">
        <f>IF(B102&lt;&gt;"",IF('0-Présentation poste-typeaction'!$B$12&lt;&gt;"",'0-Présentation poste-typeaction'!$B$12,""),"")</f>
        <v/>
      </c>
      <c r="G102" s="2"/>
      <c r="H102" s="2"/>
      <c r="I102" s="12"/>
      <c r="J102" s="2"/>
      <c r="K102" s="36"/>
      <c r="L102" s="4"/>
      <c r="M102" s="3"/>
      <c r="N102" s="196" t="str">
        <f t="shared" si="54"/>
        <v/>
      </c>
      <c r="O102" s="5"/>
      <c r="P102" s="3"/>
      <c r="Q102" s="196" t="str">
        <f t="shared" si="55"/>
        <v/>
      </c>
      <c r="R102" s="6"/>
      <c r="S102" s="3"/>
      <c r="T102" s="197" t="str">
        <f t="shared" si="56"/>
        <v/>
      </c>
      <c r="U102" s="7"/>
      <c r="V102" s="213" t="str" cm="1">
        <f t="array" ref="V102">IF((_xlfn.IFS(TRIM(SUBSTITUTE(U102,CHAR(160),""))="Devis 1",IFERROR(VALUE(TRIM(SUBSTITUTE(L102,CHAR(160),""))),0),TRIM(SUBSTITUTE(U102,CHAR(160),""))="Devis 2",IFERROR(VALUE(TRIM(SUBSTITUTE(O102,CHAR(160),""))),0),TRIM(SUBSTITUTE(U102,CHAR(160),""))="Devis 3",IFERROR(VALUE(TRIM(SUBSTITUTE(R102,CHAR(160),""))),0),TRUE,0)*IFERROR(VALUE(TRIM(SUBSTITUTE(C102,CHAR(160),""))),0))=0,"",_xlfn.IFS(TRIM(SUBSTITUTE(U102,CHAR(160),""))="Devis 1",IFERROR(VALUE(TRIM(SUBSTITUTE(L102,CHAR(160),""))),0),TRIM(SUBSTITUTE(U102,CHAR(160),""))="Devis 2",IFERROR(VALUE(TRIM(SUBSTITUTE(O102,CHAR(160),""))),0),TRIM(SUBSTITUTE(U102,CHAR(160),""))="Devis 3",IFERROR(VALUE(TRIM(SUBSTITUTE(R102,CHAR(160),""))),0),TRUE,0)*IFERROR(VALUE(TRIM(SUBSTITUTE(C102,CHAR(160),""))),0))</f>
        <v/>
      </c>
      <c r="W102" s="214" t="str" cm="1">
        <f t="array" ref="W102">IF(ROUND((_xlfn.IFS(TRIM(SUBSTITUTE(U102,CHAR(160),""))="Devis 1",IFERROR(VALUE(TRIM(SUBSTITUTE(M102,CHAR(160),""))),0),TRIM(SUBSTITUTE(U102,CHAR(160),""))="Devis 2",IFERROR(VALUE(TRIM(SUBSTITUTE(P102,CHAR(160),""))),0),TRIM(SUBSTITUTE(U102,CHAR(160),""))="Devis 3",IFERROR(VALUE(TRIM(SUBSTITUTE(S102,CHAR(160),""))),0),TRUE,0)*IFERROR(VALUE(TRIM(SUBSTITUTE(C102,CHAR(160),""))),0)),2)=0,IF(V102&lt;&gt;"",0,""),ROUND((_xlfn.IFS(TRIM(SUBSTITUTE(U102,CHAR(160),""))="Devis 1",IFERROR(VALUE(TRIM(SUBSTITUTE(M102,CHAR(160),""))),0),TRIM(SUBSTITUTE(U102,CHAR(160),""))="Devis 2",IFERROR(VALUE(TRIM(SUBSTITUTE(P102,CHAR(160),""))),0),TRIM(SUBSTITUTE(U102,CHAR(160),""))="Devis 3",IFERROR(VALUE(TRIM(SUBSTITUTE(S102,CHAR(160),""))),0),TRUE,0)*IFERROR(VALUE(TRIM(SUBSTITUTE(C102,CHAR(160),""))),0)),2))</f>
        <v/>
      </c>
      <c r="X102" s="200" t="str">
        <f t="shared" si="57"/>
        <v/>
      </c>
      <c r="Y102" s="34"/>
      <c r="Z102" s="88" t="str">
        <f t="shared" si="64"/>
        <v/>
      </c>
      <c r="AA102" s="201" t="str">
        <f t="shared" si="64"/>
        <v/>
      </c>
      <c r="AB102" s="89" t="str">
        <f t="shared" si="64"/>
        <v/>
      </c>
      <c r="AC102" s="89" t="str">
        <f t="shared" si="64"/>
        <v/>
      </c>
      <c r="AD102" s="89" t="str">
        <f t="shared" si="64"/>
        <v/>
      </c>
      <c r="AE102" s="89" t="str">
        <f t="shared" si="64"/>
        <v/>
      </c>
      <c r="AF102" s="89" t="str">
        <f t="shared" si="53"/>
        <v/>
      </c>
      <c r="AG102" s="202" t="str">
        <f t="shared" si="53"/>
        <v/>
      </c>
      <c r="AH102" s="89" t="str">
        <f t="shared" si="53"/>
        <v/>
      </c>
      <c r="AI102" s="203" t="str">
        <f t="shared" si="53"/>
        <v/>
      </c>
      <c r="AJ102" s="204" t="str">
        <f t="shared" si="53"/>
        <v/>
      </c>
      <c r="AK102" s="90" t="str">
        <f t="shared" si="53"/>
        <v/>
      </c>
      <c r="AL102" s="196" t="str">
        <f t="shared" si="58"/>
        <v/>
      </c>
      <c r="AM102" s="205" t="str">
        <f t="shared" si="65"/>
        <v/>
      </c>
      <c r="AN102" s="90" t="str">
        <f t="shared" si="65"/>
        <v/>
      </c>
      <c r="AO102" s="196" t="str">
        <f t="shared" si="59"/>
        <v/>
      </c>
      <c r="AP102" s="206" t="str">
        <f t="shared" si="66"/>
        <v/>
      </c>
      <c r="AQ102" s="90" t="str">
        <f t="shared" si="66"/>
        <v/>
      </c>
      <c r="AR102" s="207" t="str">
        <f t="shared" si="60"/>
        <v/>
      </c>
      <c r="AS102" s="208" t="str">
        <f t="shared" si="49"/>
        <v/>
      </c>
      <c r="AT102" s="91"/>
      <c r="AU102" s="93" t="str">
        <f t="shared" si="61"/>
        <v/>
      </c>
      <c r="AV102" s="209" t="str">
        <f t="shared" si="62"/>
        <v/>
      </c>
      <c r="AW102" s="211" t="str" cm="1">
        <f t="array" ref="AW102">IF($AA102="","",IF((IFERROR(_xlfn.IFS($AS102="Devis 1",(IFERROR(VALUE(TRIM(SUBSTITUTE(AJ102,CHAR(160),""))),0)),$AS102="Devis 2",(IFERROR(VALUE(TRIM(SUBSTITUTE(AM102,CHAR(160),""))),0)),$AS102="Devis 3",(IFERROR(VALUE(TRIM(SUBSTITUTE(AP102,CHAR(160),""))),0))),0))*(IFERROR(VALUE(TRIM(SUBSTITUTE($AA102,CHAR(160),""))),0))=0,"",(IFERROR(_xlfn.IFS($AS102="Devis 1",(IFERROR(VALUE(TRIM(SUBSTITUTE(AJ102,CHAR(160),""))),0)),$AS102="Devis 2",(IFERROR(VALUE(TRIM(SUBSTITUTE(AM102,CHAR(160),""))),0)),$AS102="Devis 3",(IFERROR(VALUE(TRIM(SUBSTITUTE(AP102,CHAR(160),""))),0))),0))*(IFERROR(VALUE(TRIM(SUBSTITUTE($AA102,CHAR(160),""))),0))))</f>
        <v/>
      </c>
      <c r="AX102" s="211" t="str" cm="1">
        <f t="array" ref="AX102">IF($AA102="","",IF(ROUND((IFERROR(_xlfn.IFS(TRIM(SUBSTITUTE($AS102,CHAR(160),""))="Devis 1",IFERROR(VALUE(TRIM(SUBSTITUTE(AK102,CHAR(160),""))),0),TRIM(SUBSTITUTE($AS102,CHAR(160),""))="Devis 2",IFERROR(VALUE(TRIM(SUBSTITUTE(AN102,CHAR(160),""))),0),TRIM(SUBSTITUTE($AS102,CHAR(160),""))="Devis 3",IFERROR(VALUE(TRIM(SUBSTITUTE(AQ102,CHAR(160),""))),0)),0))*(IFERROR(VALUE(TRIM(SUBSTITUTE($AA102,CHAR(160),""))),0)),2)=0,IF(AW102&lt;&gt;"",0,""),ROUND((IFERROR(_xlfn.IFS(TRIM(SUBSTITUTE($AS102,CHAR(160),""))="Devis 1",IFERROR(VALUE(TRIM(SUBSTITUTE(AK102,CHAR(160),""))),0),TRIM(SUBSTITUTE($AS102,CHAR(160),""))="Devis 2",IFERROR(VALUE(TRIM(SUBSTITUTE(AN102,CHAR(160),""))),0),TRIM(SUBSTITUTE($AS102,CHAR(160),""))="Devis 3",IFERROR(VALUE(TRIM(SUBSTITUTE(AQ102,CHAR(160),""))),0)),0))*(IFERROR(VALUE(TRIM(SUBSTITUTE($AA102,CHAR(160),""))),0)),2)))</f>
        <v/>
      </c>
      <c r="AY102" s="211" t="str">
        <f t="shared" si="63"/>
        <v/>
      </c>
      <c r="AZ102" s="91"/>
      <c r="BA102" s="92" t="str" cm="1">
        <f t="array" ref="BA102">IF(OR(AY102="",AV102="",AW102="",AU102=""),"",
    _xlfn.IFS(
        (IFERROR(VALUE(TRIM(SUBSTITUTE(AY102,CHAR(160),""))),0)) &gt; (IFERROR(VALUE(TRIM(SUBSTITUTE(AV102,CHAR(160),""))),0)),
        "KO : Le montant retenu TTC est supérieur au montant raisonnable TTC. Merci de revoir la ligne de dépense ou plafonner son montant.",
        (IFERROR(VALUE(TRIM(SUBSTITUTE(AW102,CHAR(160),""))),0)) &gt; (IFERROR(VALUE(TRIM(SUBSTITUTE(AU102,CHAR(160),""))),0)),
        "Attention : Le montant retenu HT est supérieur au montant HT raisonnable. Merci de revoir la ligne de dépense, plafonner son montant, ou justifier la reventillation HT / TVA.",
        (IFERROR(VALUE(TRIM(SUBSTITUTE(AY102,CHAR(160),""))),0))=0,
        "",
        (IFERROR(VALUE(TRIM(SUBSTITUTE(AV102,CHAR(160),""))),0))=(IFERROR(VALUE(TRIM(SUBSTITUTE(AY102,CHAR(160),""))),0)),
        "OK",
        (IFERROR(VALUE(TRIM(SUBSTITUTE(AV102,CHAR(160),""))),0))&gt;(IFERROR(VALUE(TRIM(SUBSTITUTE(AY102,CHAR(160),""))),0)),
        " OK : Montant instruit inférieur au montant raisonnable.",
        TRUE,
        ""
    )
)</f>
        <v/>
      </c>
      <c r="BB102" s="92" t="str" cm="1">
        <f t="array" ref="BB102">IF(OR(AY102="",X102="",AW102="",V102="",AX102="",W102=""),"",_xlfn.IFS((IFERROR(VALUE(TRIM(SUBSTITUTE(AY102,CHAR(160),""))),0))&gt;(IFERROR(VALUE(TRIM(SUBSTITUTE(X102,CHAR(160),""))),0)),"KO : Le montant retenu TTC est supérieur au montant présenté TTC. Merci de revoir la ligne de dépense ou plafonner son montant.",(IFERROR(VALUE(TRIM(SUBSTITUTE(AW102,CHAR(160),""))),0))&gt;(IFERROR(VALUE(TRIM(SUBSTITUTE(V102,CHAR(160),""))),0)),"Attention : Le montant retenu HT est supérieur au montant HT présenté. Merci de revoir la ligne de dépense, plafonner son montant, ou justifier la reventillation HT / TVA.",(IFERROR(VALUE(TRIM(SUBSTITUTE(AX102,CHAR(160),""))),0))&gt;(IFERROR(VALUE(TRIM(SUBSTITUTE(W102,CHAR(160),""))),0)),"Attention : Le montant TVA retenu est supérieur au montant TVA présenté. Merci de revoir la ligne de dépense, plafonner son montant, ou justifier la reventillation HT / TVA.",(IFERROR(VALUE(TRIM(SUBSTITUTE(X102,CHAR(160),""))),0))=0,"",(IFERROR(VALUE(TRIM(SUBSTITUTE(AY102,CHAR(160),""))),0))=(IFERROR(VALUE(TRIM(SUBSTITUTE(X102,CHAR(160),""))),0)),"OK",AND((IFERROR(VALUE(TRIM(SUBSTITUTE(AY102,CHAR(160),""))),0))&lt;(IFERROR(VALUE(TRIM(SUBSTITUTE(X102,CHAR(160),""))),0)),((IFERROR(VALUE(TRIM(SUBSTITUTE(X102,CHAR(160),""))),0))-(IFERROR(VALUE(TRIM(SUBSTITUTE(AY102,CHAR(160),""))),0)))&lt;0.01),"OK",(IFERROR(VALUE(TRIM(SUBSTITUTE(AY102,CHAR(160),""))),0))&lt;(IFERROR(VALUE(TRIM(SUBSTITUTE(X102,CHAR(160),""))),0)),"Montant instruit inférieur au montant présenté.",TRUE,""))</f>
        <v/>
      </c>
      <c r="BC102" s="212" t="str">
        <f t="shared" si="50"/>
        <v/>
      </c>
      <c r="BD102" s="212" t="str">
        <f t="shared" si="51"/>
        <v/>
      </c>
      <c r="BE102" s="93" t="str">
        <f t="shared" si="52"/>
        <v/>
      </c>
    </row>
    <row r="103" spans="1:57" s="68" customFormat="1" ht="20.149999999999999" customHeight="1">
      <c r="A103" s="195">
        <v>95</v>
      </c>
      <c r="B103" s="2"/>
      <c r="C103" s="37"/>
      <c r="D103" s="2"/>
      <c r="E103" s="2"/>
      <c r="F103" s="89" t="str">
        <f>IF(B103&lt;&gt;"",IF('0-Présentation poste-typeaction'!$B$12&lt;&gt;"",'0-Présentation poste-typeaction'!$B$12,""),"")</f>
        <v/>
      </c>
      <c r="G103" s="2"/>
      <c r="H103" s="2"/>
      <c r="I103" s="12"/>
      <c r="J103" s="2"/>
      <c r="K103" s="36"/>
      <c r="L103" s="4"/>
      <c r="M103" s="3"/>
      <c r="N103" s="196" t="str">
        <f t="shared" si="54"/>
        <v/>
      </c>
      <c r="O103" s="5"/>
      <c r="P103" s="3"/>
      <c r="Q103" s="196" t="str">
        <f t="shared" si="55"/>
        <v/>
      </c>
      <c r="R103" s="6"/>
      <c r="S103" s="3"/>
      <c r="T103" s="197" t="str">
        <f t="shared" si="56"/>
        <v/>
      </c>
      <c r="U103" s="7"/>
      <c r="V103" s="213" t="str" cm="1">
        <f t="array" ref="V103">IF((_xlfn.IFS(TRIM(SUBSTITUTE(U103,CHAR(160),""))="Devis 1",IFERROR(VALUE(TRIM(SUBSTITUTE(L103,CHAR(160),""))),0),TRIM(SUBSTITUTE(U103,CHAR(160),""))="Devis 2",IFERROR(VALUE(TRIM(SUBSTITUTE(O103,CHAR(160),""))),0),TRIM(SUBSTITUTE(U103,CHAR(160),""))="Devis 3",IFERROR(VALUE(TRIM(SUBSTITUTE(R103,CHAR(160),""))),0),TRUE,0)*IFERROR(VALUE(TRIM(SUBSTITUTE(C103,CHAR(160),""))),0))=0,"",_xlfn.IFS(TRIM(SUBSTITUTE(U103,CHAR(160),""))="Devis 1",IFERROR(VALUE(TRIM(SUBSTITUTE(L103,CHAR(160),""))),0),TRIM(SUBSTITUTE(U103,CHAR(160),""))="Devis 2",IFERROR(VALUE(TRIM(SUBSTITUTE(O103,CHAR(160),""))),0),TRIM(SUBSTITUTE(U103,CHAR(160),""))="Devis 3",IFERROR(VALUE(TRIM(SUBSTITUTE(R103,CHAR(160),""))),0),TRUE,0)*IFERROR(VALUE(TRIM(SUBSTITUTE(C103,CHAR(160),""))),0))</f>
        <v/>
      </c>
      <c r="W103" s="214" t="str" cm="1">
        <f t="array" ref="W103">IF(ROUND((_xlfn.IFS(TRIM(SUBSTITUTE(U103,CHAR(160),""))="Devis 1",IFERROR(VALUE(TRIM(SUBSTITUTE(M103,CHAR(160),""))),0),TRIM(SUBSTITUTE(U103,CHAR(160),""))="Devis 2",IFERROR(VALUE(TRIM(SUBSTITUTE(P103,CHAR(160),""))),0),TRIM(SUBSTITUTE(U103,CHAR(160),""))="Devis 3",IFERROR(VALUE(TRIM(SUBSTITUTE(S103,CHAR(160),""))),0),TRUE,0)*IFERROR(VALUE(TRIM(SUBSTITUTE(C103,CHAR(160),""))),0)),2)=0,IF(V103&lt;&gt;"",0,""),ROUND((_xlfn.IFS(TRIM(SUBSTITUTE(U103,CHAR(160),""))="Devis 1",IFERROR(VALUE(TRIM(SUBSTITUTE(M103,CHAR(160),""))),0),TRIM(SUBSTITUTE(U103,CHAR(160),""))="Devis 2",IFERROR(VALUE(TRIM(SUBSTITUTE(P103,CHAR(160),""))),0),TRIM(SUBSTITUTE(U103,CHAR(160),""))="Devis 3",IFERROR(VALUE(TRIM(SUBSTITUTE(S103,CHAR(160),""))),0),TRUE,0)*IFERROR(VALUE(TRIM(SUBSTITUTE(C103,CHAR(160),""))),0)),2))</f>
        <v/>
      </c>
      <c r="X103" s="200" t="str">
        <f t="shared" si="57"/>
        <v/>
      </c>
      <c r="Y103" s="34"/>
      <c r="Z103" s="88" t="str">
        <f t="shared" si="64"/>
        <v/>
      </c>
      <c r="AA103" s="201" t="str">
        <f t="shared" si="64"/>
        <v/>
      </c>
      <c r="AB103" s="89" t="str">
        <f t="shared" si="64"/>
        <v/>
      </c>
      <c r="AC103" s="89" t="str">
        <f t="shared" si="64"/>
        <v/>
      </c>
      <c r="AD103" s="89" t="str">
        <f t="shared" si="64"/>
        <v/>
      </c>
      <c r="AE103" s="89" t="str">
        <f t="shared" si="64"/>
        <v/>
      </c>
      <c r="AF103" s="89" t="str">
        <f t="shared" si="53"/>
        <v/>
      </c>
      <c r="AG103" s="202" t="str">
        <f t="shared" si="53"/>
        <v/>
      </c>
      <c r="AH103" s="89" t="str">
        <f t="shared" si="53"/>
        <v/>
      </c>
      <c r="AI103" s="203" t="str">
        <f t="shared" si="53"/>
        <v/>
      </c>
      <c r="AJ103" s="204" t="str">
        <f t="shared" si="53"/>
        <v/>
      </c>
      <c r="AK103" s="90" t="str">
        <f t="shared" si="53"/>
        <v/>
      </c>
      <c r="AL103" s="196" t="str">
        <f t="shared" si="58"/>
        <v/>
      </c>
      <c r="AM103" s="205" t="str">
        <f t="shared" si="65"/>
        <v/>
      </c>
      <c r="AN103" s="90" t="str">
        <f t="shared" si="65"/>
        <v/>
      </c>
      <c r="AO103" s="196" t="str">
        <f t="shared" si="59"/>
        <v/>
      </c>
      <c r="AP103" s="206" t="str">
        <f t="shared" si="66"/>
        <v/>
      </c>
      <c r="AQ103" s="90" t="str">
        <f t="shared" si="66"/>
        <v/>
      </c>
      <c r="AR103" s="207" t="str">
        <f t="shared" si="60"/>
        <v/>
      </c>
      <c r="AS103" s="208" t="str">
        <f t="shared" si="49"/>
        <v/>
      </c>
      <c r="AT103" s="91"/>
      <c r="AU103" s="93" t="str">
        <f t="shared" si="61"/>
        <v/>
      </c>
      <c r="AV103" s="209" t="str">
        <f t="shared" si="62"/>
        <v/>
      </c>
      <c r="AW103" s="211" t="str" cm="1">
        <f t="array" ref="AW103">IF($AA103="","",IF((IFERROR(_xlfn.IFS($AS103="Devis 1",(IFERROR(VALUE(TRIM(SUBSTITUTE(AJ103,CHAR(160),""))),0)),$AS103="Devis 2",(IFERROR(VALUE(TRIM(SUBSTITUTE(AM103,CHAR(160),""))),0)),$AS103="Devis 3",(IFERROR(VALUE(TRIM(SUBSTITUTE(AP103,CHAR(160),""))),0))),0))*(IFERROR(VALUE(TRIM(SUBSTITUTE($AA103,CHAR(160),""))),0))=0,"",(IFERROR(_xlfn.IFS($AS103="Devis 1",(IFERROR(VALUE(TRIM(SUBSTITUTE(AJ103,CHAR(160),""))),0)),$AS103="Devis 2",(IFERROR(VALUE(TRIM(SUBSTITUTE(AM103,CHAR(160),""))),0)),$AS103="Devis 3",(IFERROR(VALUE(TRIM(SUBSTITUTE(AP103,CHAR(160),""))),0))),0))*(IFERROR(VALUE(TRIM(SUBSTITUTE($AA103,CHAR(160),""))),0))))</f>
        <v/>
      </c>
      <c r="AX103" s="211" t="str" cm="1">
        <f t="array" ref="AX103">IF($AA103="","",IF(ROUND((IFERROR(_xlfn.IFS(TRIM(SUBSTITUTE($AS103,CHAR(160),""))="Devis 1",IFERROR(VALUE(TRIM(SUBSTITUTE(AK103,CHAR(160),""))),0),TRIM(SUBSTITUTE($AS103,CHAR(160),""))="Devis 2",IFERROR(VALUE(TRIM(SUBSTITUTE(AN103,CHAR(160),""))),0),TRIM(SUBSTITUTE($AS103,CHAR(160),""))="Devis 3",IFERROR(VALUE(TRIM(SUBSTITUTE(AQ103,CHAR(160),""))),0)),0))*(IFERROR(VALUE(TRIM(SUBSTITUTE($AA103,CHAR(160),""))),0)),2)=0,IF(AW103&lt;&gt;"",0,""),ROUND((IFERROR(_xlfn.IFS(TRIM(SUBSTITUTE($AS103,CHAR(160),""))="Devis 1",IFERROR(VALUE(TRIM(SUBSTITUTE(AK103,CHAR(160),""))),0),TRIM(SUBSTITUTE($AS103,CHAR(160),""))="Devis 2",IFERROR(VALUE(TRIM(SUBSTITUTE(AN103,CHAR(160),""))),0),TRIM(SUBSTITUTE($AS103,CHAR(160),""))="Devis 3",IFERROR(VALUE(TRIM(SUBSTITUTE(AQ103,CHAR(160),""))),0)),0))*(IFERROR(VALUE(TRIM(SUBSTITUTE($AA103,CHAR(160),""))),0)),2)))</f>
        <v/>
      </c>
      <c r="AY103" s="211" t="str">
        <f t="shared" si="63"/>
        <v/>
      </c>
      <c r="AZ103" s="91"/>
      <c r="BA103" s="92" t="str" cm="1">
        <f t="array" ref="BA103">IF(OR(AY103="",AV103="",AW103="",AU103=""),"",
    _xlfn.IFS(
        (IFERROR(VALUE(TRIM(SUBSTITUTE(AY103,CHAR(160),""))),0)) &gt; (IFERROR(VALUE(TRIM(SUBSTITUTE(AV103,CHAR(160),""))),0)),
        "KO : Le montant retenu TTC est supérieur au montant raisonnable TTC. Merci de revoir la ligne de dépense ou plafonner son montant.",
        (IFERROR(VALUE(TRIM(SUBSTITUTE(AW103,CHAR(160),""))),0)) &gt; (IFERROR(VALUE(TRIM(SUBSTITUTE(AU103,CHAR(160),""))),0)),
        "Attention : Le montant retenu HT est supérieur au montant HT raisonnable. Merci de revoir la ligne de dépense, plafonner son montant, ou justifier la reventillation HT / TVA.",
        (IFERROR(VALUE(TRIM(SUBSTITUTE(AY103,CHAR(160),""))),0))=0,
        "",
        (IFERROR(VALUE(TRIM(SUBSTITUTE(AV103,CHAR(160),""))),0))=(IFERROR(VALUE(TRIM(SUBSTITUTE(AY103,CHAR(160),""))),0)),
        "OK",
        (IFERROR(VALUE(TRIM(SUBSTITUTE(AV103,CHAR(160),""))),0))&gt;(IFERROR(VALUE(TRIM(SUBSTITUTE(AY103,CHAR(160),""))),0)),
        " OK : Montant instruit inférieur au montant raisonnable.",
        TRUE,
        ""
    )
)</f>
        <v/>
      </c>
      <c r="BB103" s="92" t="str" cm="1">
        <f t="array" ref="BB103">IF(OR(AY103="",X103="",AW103="",V103="",AX103="",W103=""),"",_xlfn.IFS((IFERROR(VALUE(TRIM(SUBSTITUTE(AY103,CHAR(160),""))),0))&gt;(IFERROR(VALUE(TRIM(SUBSTITUTE(X103,CHAR(160),""))),0)),"KO : Le montant retenu TTC est supérieur au montant présenté TTC. Merci de revoir la ligne de dépense ou plafonner son montant.",(IFERROR(VALUE(TRIM(SUBSTITUTE(AW103,CHAR(160),""))),0))&gt;(IFERROR(VALUE(TRIM(SUBSTITUTE(V103,CHAR(160),""))),0)),"Attention : Le montant retenu HT est supérieur au montant HT présenté. Merci de revoir la ligne de dépense, plafonner son montant, ou justifier la reventillation HT / TVA.",(IFERROR(VALUE(TRIM(SUBSTITUTE(AX103,CHAR(160),""))),0))&gt;(IFERROR(VALUE(TRIM(SUBSTITUTE(W103,CHAR(160),""))),0)),"Attention : Le montant TVA retenu est supérieur au montant TVA présenté. Merci de revoir la ligne de dépense, plafonner son montant, ou justifier la reventillation HT / TVA.",(IFERROR(VALUE(TRIM(SUBSTITUTE(X103,CHAR(160),""))),0))=0,"",(IFERROR(VALUE(TRIM(SUBSTITUTE(AY103,CHAR(160),""))),0))=(IFERROR(VALUE(TRIM(SUBSTITUTE(X103,CHAR(160),""))),0)),"OK",AND((IFERROR(VALUE(TRIM(SUBSTITUTE(AY103,CHAR(160),""))),0))&lt;(IFERROR(VALUE(TRIM(SUBSTITUTE(X103,CHAR(160),""))),0)),((IFERROR(VALUE(TRIM(SUBSTITUTE(X103,CHAR(160),""))),0))-(IFERROR(VALUE(TRIM(SUBSTITUTE(AY103,CHAR(160),""))),0)))&lt;0.01),"OK",(IFERROR(VALUE(TRIM(SUBSTITUTE(AY103,CHAR(160),""))),0))&lt;(IFERROR(VALUE(TRIM(SUBSTITUTE(X103,CHAR(160),""))),0)),"Montant instruit inférieur au montant présenté.",TRUE,""))</f>
        <v/>
      </c>
      <c r="BC103" s="212" t="str">
        <f t="shared" si="50"/>
        <v/>
      </c>
      <c r="BD103" s="212" t="str">
        <f t="shared" si="51"/>
        <v/>
      </c>
      <c r="BE103" s="93" t="str">
        <f t="shared" si="52"/>
        <v/>
      </c>
    </row>
    <row r="104" spans="1:57" s="68" customFormat="1" ht="20.149999999999999" customHeight="1">
      <c r="A104" s="195">
        <v>96</v>
      </c>
      <c r="B104" s="2"/>
      <c r="C104" s="37"/>
      <c r="D104" s="2"/>
      <c r="E104" s="2"/>
      <c r="F104" s="89" t="str">
        <f>IF(B104&lt;&gt;"",IF('0-Présentation poste-typeaction'!$B$12&lt;&gt;"",'0-Présentation poste-typeaction'!$B$12,""),"")</f>
        <v/>
      </c>
      <c r="G104" s="2"/>
      <c r="H104" s="2"/>
      <c r="I104" s="12"/>
      <c r="J104" s="2"/>
      <c r="K104" s="36"/>
      <c r="L104" s="4"/>
      <c r="M104" s="3"/>
      <c r="N104" s="196" t="str">
        <f t="shared" si="54"/>
        <v/>
      </c>
      <c r="O104" s="5"/>
      <c r="P104" s="3"/>
      <c r="Q104" s="196" t="str">
        <f t="shared" si="55"/>
        <v/>
      </c>
      <c r="R104" s="6"/>
      <c r="S104" s="3"/>
      <c r="T104" s="197" t="str">
        <f t="shared" si="56"/>
        <v/>
      </c>
      <c r="U104" s="7"/>
      <c r="V104" s="213" t="str" cm="1">
        <f t="array" ref="V104">IF((_xlfn.IFS(TRIM(SUBSTITUTE(U104,CHAR(160),""))="Devis 1",IFERROR(VALUE(TRIM(SUBSTITUTE(L104,CHAR(160),""))),0),TRIM(SUBSTITUTE(U104,CHAR(160),""))="Devis 2",IFERROR(VALUE(TRIM(SUBSTITUTE(O104,CHAR(160),""))),0),TRIM(SUBSTITUTE(U104,CHAR(160),""))="Devis 3",IFERROR(VALUE(TRIM(SUBSTITUTE(R104,CHAR(160),""))),0),TRUE,0)*IFERROR(VALUE(TRIM(SUBSTITUTE(C104,CHAR(160),""))),0))=0,"",_xlfn.IFS(TRIM(SUBSTITUTE(U104,CHAR(160),""))="Devis 1",IFERROR(VALUE(TRIM(SUBSTITUTE(L104,CHAR(160),""))),0),TRIM(SUBSTITUTE(U104,CHAR(160),""))="Devis 2",IFERROR(VALUE(TRIM(SUBSTITUTE(O104,CHAR(160),""))),0),TRIM(SUBSTITUTE(U104,CHAR(160),""))="Devis 3",IFERROR(VALUE(TRIM(SUBSTITUTE(R104,CHAR(160),""))),0),TRUE,0)*IFERROR(VALUE(TRIM(SUBSTITUTE(C104,CHAR(160),""))),0))</f>
        <v/>
      </c>
      <c r="W104" s="214" t="str" cm="1">
        <f t="array" ref="W104">IF(ROUND((_xlfn.IFS(TRIM(SUBSTITUTE(U104,CHAR(160),""))="Devis 1",IFERROR(VALUE(TRIM(SUBSTITUTE(M104,CHAR(160),""))),0),TRIM(SUBSTITUTE(U104,CHAR(160),""))="Devis 2",IFERROR(VALUE(TRIM(SUBSTITUTE(P104,CHAR(160),""))),0),TRIM(SUBSTITUTE(U104,CHAR(160),""))="Devis 3",IFERROR(VALUE(TRIM(SUBSTITUTE(S104,CHAR(160),""))),0),TRUE,0)*IFERROR(VALUE(TRIM(SUBSTITUTE(C104,CHAR(160),""))),0)),2)=0,IF(V104&lt;&gt;"",0,""),ROUND((_xlfn.IFS(TRIM(SUBSTITUTE(U104,CHAR(160),""))="Devis 1",IFERROR(VALUE(TRIM(SUBSTITUTE(M104,CHAR(160),""))),0),TRIM(SUBSTITUTE(U104,CHAR(160),""))="Devis 2",IFERROR(VALUE(TRIM(SUBSTITUTE(P104,CHAR(160),""))),0),TRIM(SUBSTITUTE(U104,CHAR(160),""))="Devis 3",IFERROR(VALUE(TRIM(SUBSTITUTE(S104,CHAR(160),""))),0),TRUE,0)*IFERROR(VALUE(TRIM(SUBSTITUTE(C104,CHAR(160),""))),0)),2))</f>
        <v/>
      </c>
      <c r="X104" s="200" t="str">
        <f t="shared" si="57"/>
        <v/>
      </c>
      <c r="Y104" s="34"/>
      <c r="Z104" s="88" t="str">
        <f t="shared" si="64"/>
        <v/>
      </c>
      <c r="AA104" s="201" t="str">
        <f t="shared" si="64"/>
        <v/>
      </c>
      <c r="AB104" s="89" t="str">
        <f t="shared" si="64"/>
        <v/>
      </c>
      <c r="AC104" s="89" t="str">
        <f t="shared" si="64"/>
        <v/>
      </c>
      <c r="AD104" s="89" t="str">
        <f t="shared" si="64"/>
        <v/>
      </c>
      <c r="AE104" s="89" t="str">
        <f t="shared" si="64"/>
        <v/>
      </c>
      <c r="AF104" s="89" t="str">
        <f t="shared" si="53"/>
        <v/>
      </c>
      <c r="AG104" s="202" t="str">
        <f t="shared" si="53"/>
        <v/>
      </c>
      <c r="AH104" s="89" t="str">
        <f t="shared" si="53"/>
        <v/>
      </c>
      <c r="AI104" s="203" t="str">
        <f t="shared" si="53"/>
        <v/>
      </c>
      <c r="AJ104" s="204" t="str">
        <f t="shared" si="53"/>
        <v/>
      </c>
      <c r="AK104" s="90" t="str">
        <f t="shared" si="53"/>
        <v/>
      </c>
      <c r="AL104" s="196" t="str">
        <f t="shared" si="58"/>
        <v/>
      </c>
      <c r="AM104" s="205" t="str">
        <f t="shared" si="65"/>
        <v/>
      </c>
      <c r="AN104" s="90" t="str">
        <f t="shared" si="65"/>
        <v/>
      </c>
      <c r="AO104" s="196" t="str">
        <f t="shared" si="59"/>
        <v/>
      </c>
      <c r="AP104" s="206" t="str">
        <f t="shared" si="66"/>
        <v/>
      </c>
      <c r="AQ104" s="90" t="str">
        <f t="shared" si="66"/>
        <v/>
      </c>
      <c r="AR104" s="207" t="str">
        <f t="shared" si="60"/>
        <v/>
      </c>
      <c r="AS104" s="208" t="str">
        <f t="shared" si="49"/>
        <v/>
      </c>
      <c r="AT104" s="91"/>
      <c r="AU104" s="93" t="str">
        <f t="shared" si="61"/>
        <v/>
      </c>
      <c r="AV104" s="209" t="str">
        <f t="shared" si="62"/>
        <v/>
      </c>
      <c r="AW104" s="211" t="str" cm="1">
        <f t="array" ref="AW104">IF($AA104="","",IF((IFERROR(_xlfn.IFS($AS104="Devis 1",(IFERROR(VALUE(TRIM(SUBSTITUTE(AJ104,CHAR(160),""))),0)),$AS104="Devis 2",(IFERROR(VALUE(TRIM(SUBSTITUTE(AM104,CHAR(160),""))),0)),$AS104="Devis 3",(IFERROR(VALUE(TRIM(SUBSTITUTE(AP104,CHAR(160),""))),0))),0))*(IFERROR(VALUE(TRIM(SUBSTITUTE($AA104,CHAR(160),""))),0))=0,"",(IFERROR(_xlfn.IFS($AS104="Devis 1",(IFERROR(VALUE(TRIM(SUBSTITUTE(AJ104,CHAR(160),""))),0)),$AS104="Devis 2",(IFERROR(VALUE(TRIM(SUBSTITUTE(AM104,CHAR(160),""))),0)),$AS104="Devis 3",(IFERROR(VALUE(TRIM(SUBSTITUTE(AP104,CHAR(160),""))),0))),0))*(IFERROR(VALUE(TRIM(SUBSTITUTE($AA104,CHAR(160),""))),0))))</f>
        <v/>
      </c>
      <c r="AX104" s="211" t="str" cm="1">
        <f t="array" ref="AX104">IF($AA104="","",IF(ROUND((IFERROR(_xlfn.IFS(TRIM(SUBSTITUTE($AS104,CHAR(160),""))="Devis 1",IFERROR(VALUE(TRIM(SUBSTITUTE(AK104,CHAR(160),""))),0),TRIM(SUBSTITUTE($AS104,CHAR(160),""))="Devis 2",IFERROR(VALUE(TRIM(SUBSTITUTE(AN104,CHAR(160),""))),0),TRIM(SUBSTITUTE($AS104,CHAR(160),""))="Devis 3",IFERROR(VALUE(TRIM(SUBSTITUTE(AQ104,CHAR(160),""))),0)),0))*(IFERROR(VALUE(TRIM(SUBSTITUTE($AA104,CHAR(160),""))),0)),2)=0,IF(AW104&lt;&gt;"",0,""),ROUND((IFERROR(_xlfn.IFS(TRIM(SUBSTITUTE($AS104,CHAR(160),""))="Devis 1",IFERROR(VALUE(TRIM(SUBSTITUTE(AK104,CHAR(160),""))),0),TRIM(SUBSTITUTE($AS104,CHAR(160),""))="Devis 2",IFERROR(VALUE(TRIM(SUBSTITUTE(AN104,CHAR(160),""))),0),TRIM(SUBSTITUTE($AS104,CHAR(160),""))="Devis 3",IFERROR(VALUE(TRIM(SUBSTITUTE(AQ104,CHAR(160),""))),0)),0))*(IFERROR(VALUE(TRIM(SUBSTITUTE($AA104,CHAR(160),""))),0)),2)))</f>
        <v/>
      </c>
      <c r="AY104" s="211" t="str">
        <f t="shared" si="63"/>
        <v/>
      </c>
      <c r="AZ104" s="91"/>
      <c r="BA104" s="92" t="str" cm="1">
        <f t="array" ref="BA104">IF(OR(AY104="",AV104="",AW104="",AU104=""),"",
    _xlfn.IFS(
        (IFERROR(VALUE(TRIM(SUBSTITUTE(AY104,CHAR(160),""))),0)) &gt; (IFERROR(VALUE(TRIM(SUBSTITUTE(AV104,CHAR(160),""))),0)),
        "KO : Le montant retenu TTC est supérieur au montant raisonnable TTC. Merci de revoir la ligne de dépense ou plafonner son montant.",
        (IFERROR(VALUE(TRIM(SUBSTITUTE(AW104,CHAR(160),""))),0)) &gt; (IFERROR(VALUE(TRIM(SUBSTITUTE(AU104,CHAR(160),""))),0)),
        "Attention : Le montant retenu HT est supérieur au montant HT raisonnable. Merci de revoir la ligne de dépense, plafonner son montant, ou justifier la reventillation HT / TVA.",
        (IFERROR(VALUE(TRIM(SUBSTITUTE(AY104,CHAR(160),""))),0))=0,
        "",
        (IFERROR(VALUE(TRIM(SUBSTITUTE(AV104,CHAR(160),""))),0))=(IFERROR(VALUE(TRIM(SUBSTITUTE(AY104,CHAR(160),""))),0)),
        "OK",
        (IFERROR(VALUE(TRIM(SUBSTITUTE(AV104,CHAR(160),""))),0))&gt;(IFERROR(VALUE(TRIM(SUBSTITUTE(AY104,CHAR(160),""))),0)),
        " OK : Montant instruit inférieur au montant raisonnable.",
        TRUE,
        ""
    )
)</f>
        <v/>
      </c>
      <c r="BB104" s="92" t="str" cm="1">
        <f t="array" ref="BB104">IF(OR(AY104="",X104="",AW104="",V104="",AX104="",W104=""),"",_xlfn.IFS((IFERROR(VALUE(TRIM(SUBSTITUTE(AY104,CHAR(160),""))),0))&gt;(IFERROR(VALUE(TRIM(SUBSTITUTE(X104,CHAR(160),""))),0)),"KO : Le montant retenu TTC est supérieur au montant présenté TTC. Merci de revoir la ligne de dépense ou plafonner son montant.",(IFERROR(VALUE(TRIM(SUBSTITUTE(AW104,CHAR(160),""))),0))&gt;(IFERROR(VALUE(TRIM(SUBSTITUTE(V104,CHAR(160),""))),0)),"Attention : Le montant retenu HT est supérieur au montant HT présenté. Merci de revoir la ligne de dépense, plafonner son montant, ou justifier la reventillation HT / TVA.",(IFERROR(VALUE(TRIM(SUBSTITUTE(AX104,CHAR(160),""))),0))&gt;(IFERROR(VALUE(TRIM(SUBSTITUTE(W104,CHAR(160),""))),0)),"Attention : Le montant TVA retenu est supérieur au montant TVA présenté. Merci de revoir la ligne de dépense, plafonner son montant, ou justifier la reventillation HT / TVA.",(IFERROR(VALUE(TRIM(SUBSTITUTE(X104,CHAR(160),""))),0))=0,"",(IFERROR(VALUE(TRIM(SUBSTITUTE(AY104,CHAR(160),""))),0))=(IFERROR(VALUE(TRIM(SUBSTITUTE(X104,CHAR(160),""))),0)),"OK",AND((IFERROR(VALUE(TRIM(SUBSTITUTE(AY104,CHAR(160),""))),0))&lt;(IFERROR(VALUE(TRIM(SUBSTITUTE(X104,CHAR(160),""))),0)),((IFERROR(VALUE(TRIM(SUBSTITUTE(X104,CHAR(160),""))),0))-(IFERROR(VALUE(TRIM(SUBSTITUTE(AY104,CHAR(160),""))),0)))&lt;0.01),"OK",(IFERROR(VALUE(TRIM(SUBSTITUTE(AY104,CHAR(160),""))),0))&lt;(IFERROR(VALUE(TRIM(SUBSTITUTE(X104,CHAR(160),""))),0)),"Montant instruit inférieur au montant présenté.",TRUE,""))</f>
        <v/>
      </c>
      <c r="BC104" s="212" t="str">
        <f t="shared" si="50"/>
        <v/>
      </c>
      <c r="BD104" s="212" t="str">
        <f t="shared" si="51"/>
        <v/>
      </c>
      <c r="BE104" s="93" t="str">
        <f t="shared" si="52"/>
        <v/>
      </c>
    </row>
    <row r="105" spans="1:57" s="68" customFormat="1" ht="20.149999999999999" customHeight="1">
      <c r="A105" s="195">
        <v>97</v>
      </c>
      <c r="B105" s="2"/>
      <c r="C105" s="37"/>
      <c r="D105" s="2"/>
      <c r="E105" s="2"/>
      <c r="F105" s="89" t="str">
        <f>IF(B105&lt;&gt;"",IF('0-Présentation poste-typeaction'!$B$12&lt;&gt;"",'0-Présentation poste-typeaction'!$B$12,""),"")</f>
        <v/>
      </c>
      <c r="G105" s="2"/>
      <c r="H105" s="2"/>
      <c r="I105" s="12"/>
      <c r="J105" s="2"/>
      <c r="K105" s="36"/>
      <c r="L105" s="4"/>
      <c r="M105" s="3"/>
      <c r="N105" s="196" t="str">
        <f t="shared" si="54"/>
        <v/>
      </c>
      <c r="O105" s="5"/>
      <c r="P105" s="3"/>
      <c r="Q105" s="196" t="str">
        <f t="shared" si="55"/>
        <v/>
      </c>
      <c r="R105" s="6"/>
      <c r="S105" s="3"/>
      <c r="T105" s="197" t="str">
        <f t="shared" si="56"/>
        <v/>
      </c>
      <c r="U105" s="7"/>
      <c r="V105" s="213" t="str" cm="1">
        <f t="array" ref="V105">IF((_xlfn.IFS(TRIM(SUBSTITUTE(U105,CHAR(160),""))="Devis 1",IFERROR(VALUE(TRIM(SUBSTITUTE(L105,CHAR(160),""))),0),TRIM(SUBSTITUTE(U105,CHAR(160),""))="Devis 2",IFERROR(VALUE(TRIM(SUBSTITUTE(O105,CHAR(160),""))),0),TRIM(SUBSTITUTE(U105,CHAR(160),""))="Devis 3",IFERROR(VALUE(TRIM(SUBSTITUTE(R105,CHAR(160),""))),0),TRUE,0)*IFERROR(VALUE(TRIM(SUBSTITUTE(C105,CHAR(160),""))),0))=0,"",_xlfn.IFS(TRIM(SUBSTITUTE(U105,CHAR(160),""))="Devis 1",IFERROR(VALUE(TRIM(SUBSTITUTE(L105,CHAR(160),""))),0),TRIM(SUBSTITUTE(U105,CHAR(160),""))="Devis 2",IFERROR(VALUE(TRIM(SUBSTITUTE(O105,CHAR(160),""))),0),TRIM(SUBSTITUTE(U105,CHAR(160),""))="Devis 3",IFERROR(VALUE(TRIM(SUBSTITUTE(R105,CHAR(160),""))),0),TRUE,0)*IFERROR(VALUE(TRIM(SUBSTITUTE(C105,CHAR(160),""))),0))</f>
        <v/>
      </c>
      <c r="W105" s="214" t="str" cm="1">
        <f t="array" ref="W105">IF(ROUND((_xlfn.IFS(TRIM(SUBSTITUTE(U105,CHAR(160),""))="Devis 1",IFERROR(VALUE(TRIM(SUBSTITUTE(M105,CHAR(160),""))),0),TRIM(SUBSTITUTE(U105,CHAR(160),""))="Devis 2",IFERROR(VALUE(TRIM(SUBSTITUTE(P105,CHAR(160),""))),0),TRIM(SUBSTITUTE(U105,CHAR(160),""))="Devis 3",IFERROR(VALUE(TRIM(SUBSTITUTE(S105,CHAR(160),""))),0),TRUE,0)*IFERROR(VALUE(TRIM(SUBSTITUTE(C105,CHAR(160),""))),0)),2)=0,IF(V105&lt;&gt;"",0,""),ROUND((_xlfn.IFS(TRIM(SUBSTITUTE(U105,CHAR(160),""))="Devis 1",IFERROR(VALUE(TRIM(SUBSTITUTE(M105,CHAR(160),""))),0),TRIM(SUBSTITUTE(U105,CHAR(160),""))="Devis 2",IFERROR(VALUE(TRIM(SUBSTITUTE(P105,CHAR(160),""))),0),TRIM(SUBSTITUTE(U105,CHAR(160),""))="Devis 3",IFERROR(VALUE(TRIM(SUBSTITUTE(S105,CHAR(160),""))),0),TRUE,0)*IFERROR(VALUE(TRIM(SUBSTITUTE(C105,CHAR(160),""))),0)),2))</f>
        <v/>
      </c>
      <c r="X105" s="200" t="str">
        <f t="shared" si="57"/>
        <v/>
      </c>
      <c r="Y105" s="34"/>
      <c r="Z105" s="88" t="str">
        <f t="shared" si="64"/>
        <v/>
      </c>
      <c r="AA105" s="201" t="str">
        <f t="shared" si="64"/>
        <v/>
      </c>
      <c r="AB105" s="89" t="str">
        <f t="shared" si="64"/>
        <v/>
      </c>
      <c r="AC105" s="89" t="str">
        <f t="shared" si="64"/>
        <v/>
      </c>
      <c r="AD105" s="89" t="str">
        <f t="shared" si="64"/>
        <v/>
      </c>
      <c r="AE105" s="89" t="str">
        <f t="shared" si="64"/>
        <v/>
      </c>
      <c r="AF105" s="89" t="str">
        <f t="shared" si="53"/>
        <v/>
      </c>
      <c r="AG105" s="202" t="str">
        <f t="shared" si="53"/>
        <v/>
      </c>
      <c r="AH105" s="89" t="str">
        <f t="shared" si="53"/>
        <v/>
      </c>
      <c r="AI105" s="203" t="str">
        <f t="shared" si="53"/>
        <v/>
      </c>
      <c r="AJ105" s="204" t="str">
        <f t="shared" si="53"/>
        <v/>
      </c>
      <c r="AK105" s="90" t="str">
        <f t="shared" si="53"/>
        <v/>
      </c>
      <c r="AL105" s="196" t="str">
        <f t="shared" si="58"/>
        <v/>
      </c>
      <c r="AM105" s="205" t="str">
        <f t="shared" si="65"/>
        <v/>
      </c>
      <c r="AN105" s="90" t="str">
        <f t="shared" si="65"/>
        <v/>
      </c>
      <c r="AO105" s="196" t="str">
        <f t="shared" si="59"/>
        <v/>
      </c>
      <c r="AP105" s="206" t="str">
        <f t="shared" si="66"/>
        <v/>
      </c>
      <c r="AQ105" s="90" t="str">
        <f t="shared" si="66"/>
        <v/>
      </c>
      <c r="AR105" s="207" t="str">
        <f t="shared" si="60"/>
        <v/>
      </c>
      <c r="AS105" s="208" t="str">
        <f t="shared" si="49"/>
        <v/>
      </c>
      <c r="AT105" s="91"/>
      <c r="AU105" s="93" t="str">
        <f t="shared" si="61"/>
        <v/>
      </c>
      <c r="AV105" s="209" t="str">
        <f t="shared" si="62"/>
        <v/>
      </c>
      <c r="AW105" s="211" t="str" cm="1">
        <f t="array" ref="AW105">IF($AA105="","",IF((IFERROR(_xlfn.IFS($AS105="Devis 1",(IFERROR(VALUE(TRIM(SUBSTITUTE(AJ105,CHAR(160),""))),0)),$AS105="Devis 2",(IFERROR(VALUE(TRIM(SUBSTITUTE(AM105,CHAR(160),""))),0)),$AS105="Devis 3",(IFERROR(VALUE(TRIM(SUBSTITUTE(AP105,CHAR(160),""))),0))),0))*(IFERROR(VALUE(TRIM(SUBSTITUTE($AA105,CHAR(160),""))),0))=0,"",(IFERROR(_xlfn.IFS($AS105="Devis 1",(IFERROR(VALUE(TRIM(SUBSTITUTE(AJ105,CHAR(160),""))),0)),$AS105="Devis 2",(IFERROR(VALUE(TRIM(SUBSTITUTE(AM105,CHAR(160),""))),0)),$AS105="Devis 3",(IFERROR(VALUE(TRIM(SUBSTITUTE(AP105,CHAR(160),""))),0))),0))*(IFERROR(VALUE(TRIM(SUBSTITUTE($AA105,CHAR(160),""))),0))))</f>
        <v/>
      </c>
      <c r="AX105" s="211" t="str" cm="1">
        <f t="array" ref="AX105">IF($AA105="","",IF(ROUND((IFERROR(_xlfn.IFS(TRIM(SUBSTITUTE($AS105,CHAR(160),""))="Devis 1",IFERROR(VALUE(TRIM(SUBSTITUTE(AK105,CHAR(160),""))),0),TRIM(SUBSTITUTE($AS105,CHAR(160),""))="Devis 2",IFERROR(VALUE(TRIM(SUBSTITUTE(AN105,CHAR(160),""))),0),TRIM(SUBSTITUTE($AS105,CHAR(160),""))="Devis 3",IFERROR(VALUE(TRIM(SUBSTITUTE(AQ105,CHAR(160),""))),0)),0))*(IFERROR(VALUE(TRIM(SUBSTITUTE($AA105,CHAR(160),""))),0)),2)=0,IF(AW105&lt;&gt;"",0,""),ROUND((IFERROR(_xlfn.IFS(TRIM(SUBSTITUTE($AS105,CHAR(160),""))="Devis 1",IFERROR(VALUE(TRIM(SUBSTITUTE(AK105,CHAR(160),""))),0),TRIM(SUBSTITUTE($AS105,CHAR(160),""))="Devis 2",IFERROR(VALUE(TRIM(SUBSTITUTE(AN105,CHAR(160),""))),0),TRIM(SUBSTITUTE($AS105,CHAR(160),""))="Devis 3",IFERROR(VALUE(TRIM(SUBSTITUTE(AQ105,CHAR(160),""))),0)),0))*(IFERROR(VALUE(TRIM(SUBSTITUTE($AA105,CHAR(160),""))),0)),2)))</f>
        <v/>
      </c>
      <c r="AY105" s="211" t="str">
        <f t="shared" si="63"/>
        <v/>
      </c>
      <c r="AZ105" s="91"/>
      <c r="BA105" s="92" t="str" cm="1">
        <f t="array" ref="BA105">IF(OR(AY105="",AV105="",AW105="",AU105=""),"",
    _xlfn.IFS(
        (IFERROR(VALUE(TRIM(SUBSTITUTE(AY105,CHAR(160),""))),0)) &gt; (IFERROR(VALUE(TRIM(SUBSTITUTE(AV105,CHAR(160),""))),0)),
        "KO : Le montant retenu TTC est supérieur au montant raisonnable TTC. Merci de revoir la ligne de dépense ou plafonner son montant.",
        (IFERROR(VALUE(TRIM(SUBSTITUTE(AW105,CHAR(160),""))),0)) &gt; (IFERROR(VALUE(TRIM(SUBSTITUTE(AU105,CHAR(160),""))),0)),
        "Attention : Le montant retenu HT est supérieur au montant HT raisonnable. Merci de revoir la ligne de dépense, plafonner son montant, ou justifier la reventillation HT / TVA.",
        (IFERROR(VALUE(TRIM(SUBSTITUTE(AY105,CHAR(160),""))),0))=0,
        "",
        (IFERROR(VALUE(TRIM(SUBSTITUTE(AV105,CHAR(160),""))),0))=(IFERROR(VALUE(TRIM(SUBSTITUTE(AY105,CHAR(160),""))),0)),
        "OK",
        (IFERROR(VALUE(TRIM(SUBSTITUTE(AV105,CHAR(160),""))),0))&gt;(IFERROR(VALUE(TRIM(SUBSTITUTE(AY105,CHAR(160),""))),0)),
        " OK : Montant instruit inférieur au montant raisonnable.",
        TRUE,
        ""
    )
)</f>
        <v/>
      </c>
      <c r="BB105" s="92" t="str" cm="1">
        <f t="array" ref="BB105">IF(OR(AY105="",X105="",AW105="",V105="",AX105="",W105=""),"",_xlfn.IFS((IFERROR(VALUE(TRIM(SUBSTITUTE(AY105,CHAR(160),""))),0))&gt;(IFERROR(VALUE(TRIM(SUBSTITUTE(X105,CHAR(160),""))),0)),"KO : Le montant retenu TTC est supérieur au montant présenté TTC. Merci de revoir la ligne de dépense ou plafonner son montant.",(IFERROR(VALUE(TRIM(SUBSTITUTE(AW105,CHAR(160),""))),0))&gt;(IFERROR(VALUE(TRIM(SUBSTITUTE(V105,CHAR(160),""))),0)),"Attention : Le montant retenu HT est supérieur au montant HT présenté. Merci de revoir la ligne de dépense, plafonner son montant, ou justifier la reventillation HT / TVA.",(IFERROR(VALUE(TRIM(SUBSTITUTE(AX105,CHAR(160),""))),0))&gt;(IFERROR(VALUE(TRIM(SUBSTITUTE(W105,CHAR(160),""))),0)),"Attention : Le montant TVA retenu est supérieur au montant TVA présenté. Merci de revoir la ligne de dépense, plafonner son montant, ou justifier la reventillation HT / TVA.",(IFERROR(VALUE(TRIM(SUBSTITUTE(X105,CHAR(160),""))),0))=0,"",(IFERROR(VALUE(TRIM(SUBSTITUTE(AY105,CHAR(160),""))),0))=(IFERROR(VALUE(TRIM(SUBSTITUTE(X105,CHAR(160),""))),0)),"OK",AND((IFERROR(VALUE(TRIM(SUBSTITUTE(AY105,CHAR(160),""))),0))&lt;(IFERROR(VALUE(TRIM(SUBSTITUTE(X105,CHAR(160),""))),0)),((IFERROR(VALUE(TRIM(SUBSTITUTE(X105,CHAR(160),""))),0))-(IFERROR(VALUE(TRIM(SUBSTITUTE(AY105,CHAR(160),""))),0)))&lt;0.01),"OK",(IFERROR(VALUE(TRIM(SUBSTITUTE(AY105,CHAR(160),""))),0))&lt;(IFERROR(VALUE(TRIM(SUBSTITUTE(X105,CHAR(160),""))),0)),"Montant instruit inférieur au montant présenté.",TRUE,""))</f>
        <v/>
      </c>
      <c r="BC105" s="212" t="str">
        <f t="shared" si="50"/>
        <v/>
      </c>
      <c r="BD105" s="212" t="str">
        <f t="shared" si="51"/>
        <v/>
      </c>
      <c r="BE105" s="93" t="str">
        <f t="shared" si="52"/>
        <v/>
      </c>
    </row>
    <row r="106" spans="1:57" s="68" customFormat="1" ht="20.149999999999999" customHeight="1">
      <c r="A106" s="195">
        <v>98</v>
      </c>
      <c r="B106" s="2"/>
      <c r="C106" s="37"/>
      <c r="D106" s="2"/>
      <c r="E106" s="2"/>
      <c r="F106" s="89" t="str">
        <f>IF(B106&lt;&gt;"",IF('0-Présentation poste-typeaction'!$B$12&lt;&gt;"",'0-Présentation poste-typeaction'!$B$12,""),"")</f>
        <v/>
      </c>
      <c r="G106" s="2"/>
      <c r="H106" s="2"/>
      <c r="I106" s="12"/>
      <c r="J106" s="2"/>
      <c r="K106" s="36"/>
      <c r="L106" s="4"/>
      <c r="M106" s="3"/>
      <c r="N106" s="196" t="str">
        <f t="shared" si="54"/>
        <v/>
      </c>
      <c r="O106" s="5"/>
      <c r="P106" s="3"/>
      <c r="Q106" s="196" t="str">
        <f t="shared" si="55"/>
        <v/>
      </c>
      <c r="R106" s="6"/>
      <c r="S106" s="3"/>
      <c r="T106" s="197" t="str">
        <f t="shared" si="56"/>
        <v/>
      </c>
      <c r="U106" s="7"/>
      <c r="V106" s="213" t="str" cm="1">
        <f t="array" ref="V106">IF((_xlfn.IFS(TRIM(SUBSTITUTE(U106,CHAR(160),""))="Devis 1",IFERROR(VALUE(TRIM(SUBSTITUTE(L106,CHAR(160),""))),0),TRIM(SUBSTITUTE(U106,CHAR(160),""))="Devis 2",IFERROR(VALUE(TRIM(SUBSTITUTE(O106,CHAR(160),""))),0),TRIM(SUBSTITUTE(U106,CHAR(160),""))="Devis 3",IFERROR(VALUE(TRIM(SUBSTITUTE(R106,CHAR(160),""))),0),TRUE,0)*IFERROR(VALUE(TRIM(SUBSTITUTE(C106,CHAR(160),""))),0))=0,"",_xlfn.IFS(TRIM(SUBSTITUTE(U106,CHAR(160),""))="Devis 1",IFERROR(VALUE(TRIM(SUBSTITUTE(L106,CHAR(160),""))),0),TRIM(SUBSTITUTE(U106,CHAR(160),""))="Devis 2",IFERROR(VALUE(TRIM(SUBSTITUTE(O106,CHAR(160),""))),0),TRIM(SUBSTITUTE(U106,CHAR(160),""))="Devis 3",IFERROR(VALUE(TRIM(SUBSTITUTE(R106,CHAR(160),""))),0),TRUE,0)*IFERROR(VALUE(TRIM(SUBSTITUTE(C106,CHAR(160),""))),0))</f>
        <v/>
      </c>
      <c r="W106" s="214" t="str" cm="1">
        <f t="array" ref="W106">IF(ROUND((_xlfn.IFS(TRIM(SUBSTITUTE(U106,CHAR(160),""))="Devis 1",IFERROR(VALUE(TRIM(SUBSTITUTE(M106,CHAR(160),""))),0),TRIM(SUBSTITUTE(U106,CHAR(160),""))="Devis 2",IFERROR(VALUE(TRIM(SUBSTITUTE(P106,CHAR(160),""))),0),TRIM(SUBSTITUTE(U106,CHAR(160),""))="Devis 3",IFERROR(VALUE(TRIM(SUBSTITUTE(S106,CHAR(160),""))),0),TRUE,0)*IFERROR(VALUE(TRIM(SUBSTITUTE(C106,CHAR(160),""))),0)),2)=0,IF(V106&lt;&gt;"",0,""),ROUND((_xlfn.IFS(TRIM(SUBSTITUTE(U106,CHAR(160),""))="Devis 1",IFERROR(VALUE(TRIM(SUBSTITUTE(M106,CHAR(160),""))),0),TRIM(SUBSTITUTE(U106,CHAR(160),""))="Devis 2",IFERROR(VALUE(TRIM(SUBSTITUTE(P106,CHAR(160),""))),0),TRIM(SUBSTITUTE(U106,CHAR(160),""))="Devis 3",IFERROR(VALUE(TRIM(SUBSTITUTE(S106,CHAR(160),""))),0),TRUE,0)*IFERROR(VALUE(TRIM(SUBSTITUTE(C106,CHAR(160),""))),0)),2))</f>
        <v/>
      </c>
      <c r="X106" s="200" t="str">
        <f t="shared" si="57"/>
        <v/>
      </c>
      <c r="Y106" s="34"/>
      <c r="Z106" s="88" t="str">
        <f t="shared" si="64"/>
        <v/>
      </c>
      <c r="AA106" s="201" t="str">
        <f t="shared" si="64"/>
        <v/>
      </c>
      <c r="AB106" s="89" t="str">
        <f t="shared" si="64"/>
        <v/>
      </c>
      <c r="AC106" s="89" t="str">
        <f t="shared" si="64"/>
        <v/>
      </c>
      <c r="AD106" s="89" t="str">
        <f t="shared" si="64"/>
        <v/>
      </c>
      <c r="AE106" s="89" t="str">
        <f t="shared" si="64"/>
        <v/>
      </c>
      <c r="AF106" s="89" t="str">
        <f t="shared" si="53"/>
        <v/>
      </c>
      <c r="AG106" s="202" t="str">
        <f t="shared" si="53"/>
        <v/>
      </c>
      <c r="AH106" s="89" t="str">
        <f t="shared" si="53"/>
        <v/>
      </c>
      <c r="AI106" s="203" t="str">
        <f t="shared" si="53"/>
        <v/>
      </c>
      <c r="AJ106" s="204" t="str">
        <f t="shared" si="53"/>
        <v/>
      </c>
      <c r="AK106" s="90" t="str">
        <f t="shared" si="53"/>
        <v/>
      </c>
      <c r="AL106" s="196" t="str">
        <f t="shared" si="58"/>
        <v/>
      </c>
      <c r="AM106" s="205" t="str">
        <f t="shared" si="65"/>
        <v/>
      </c>
      <c r="AN106" s="90" t="str">
        <f t="shared" si="65"/>
        <v/>
      </c>
      <c r="AO106" s="196" t="str">
        <f t="shared" si="59"/>
        <v/>
      </c>
      <c r="AP106" s="206" t="str">
        <f t="shared" si="66"/>
        <v/>
      </c>
      <c r="AQ106" s="90" t="str">
        <f t="shared" si="66"/>
        <v/>
      </c>
      <c r="AR106" s="207" t="str">
        <f t="shared" si="60"/>
        <v/>
      </c>
      <c r="AS106" s="208" t="str">
        <f t="shared" si="49"/>
        <v/>
      </c>
      <c r="AT106" s="91"/>
      <c r="AU106" s="93" t="str">
        <f t="shared" si="61"/>
        <v/>
      </c>
      <c r="AV106" s="209" t="str">
        <f t="shared" si="62"/>
        <v/>
      </c>
      <c r="AW106" s="211" t="str" cm="1">
        <f t="array" ref="AW106">IF($AA106="","",IF((IFERROR(_xlfn.IFS($AS106="Devis 1",(IFERROR(VALUE(TRIM(SUBSTITUTE(AJ106,CHAR(160),""))),0)),$AS106="Devis 2",(IFERROR(VALUE(TRIM(SUBSTITUTE(AM106,CHAR(160),""))),0)),$AS106="Devis 3",(IFERROR(VALUE(TRIM(SUBSTITUTE(AP106,CHAR(160),""))),0))),0))*(IFERROR(VALUE(TRIM(SUBSTITUTE($AA106,CHAR(160),""))),0))=0,"",(IFERROR(_xlfn.IFS($AS106="Devis 1",(IFERROR(VALUE(TRIM(SUBSTITUTE(AJ106,CHAR(160),""))),0)),$AS106="Devis 2",(IFERROR(VALUE(TRIM(SUBSTITUTE(AM106,CHAR(160),""))),0)),$AS106="Devis 3",(IFERROR(VALUE(TRIM(SUBSTITUTE(AP106,CHAR(160),""))),0))),0))*(IFERROR(VALUE(TRIM(SUBSTITUTE($AA106,CHAR(160),""))),0))))</f>
        <v/>
      </c>
      <c r="AX106" s="211" t="str" cm="1">
        <f t="array" ref="AX106">IF($AA106="","",IF(ROUND((IFERROR(_xlfn.IFS(TRIM(SUBSTITUTE($AS106,CHAR(160),""))="Devis 1",IFERROR(VALUE(TRIM(SUBSTITUTE(AK106,CHAR(160),""))),0),TRIM(SUBSTITUTE($AS106,CHAR(160),""))="Devis 2",IFERROR(VALUE(TRIM(SUBSTITUTE(AN106,CHAR(160),""))),0),TRIM(SUBSTITUTE($AS106,CHAR(160),""))="Devis 3",IFERROR(VALUE(TRIM(SUBSTITUTE(AQ106,CHAR(160),""))),0)),0))*(IFERROR(VALUE(TRIM(SUBSTITUTE($AA106,CHAR(160),""))),0)),2)=0,IF(AW106&lt;&gt;"",0,""),ROUND((IFERROR(_xlfn.IFS(TRIM(SUBSTITUTE($AS106,CHAR(160),""))="Devis 1",IFERROR(VALUE(TRIM(SUBSTITUTE(AK106,CHAR(160),""))),0),TRIM(SUBSTITUTE($AS106,CHAR(160),""))="Devis 2",IFERROR(VALUE(TRIM(SUBSTITUTE(AN106,CHAR(160),""))),0),TRIM(SUBSTITUTE($AS106,CHAR(160),""))="Devis 3",IFERROR(VALUE(TRIM(SUBSTITUTE(AQ106,CHAR(160),""))),0)),0))*(IFERROR(VALUE(TRIM(SUBSTITUTE($AA106,CHAR(160),""))),0)),2)))</f>
        <v/>
      </c>
      <c r="AY106" s="211" t="str">
        <f t="shared" si="63"/>
        <v/>
      </c>
      <c r="AZ106" s="91"/>
      <c r="BA106" s="92" t="str" cm="1">
        <f t="array" ref="BA106">IF(OR(AY106="",AV106="",AW106="",AU106=""),"",
    _xlfn.IFS(
        (IFERROR(VALUE(TRIM(SUBSTITUTE(AY106,CHAR(160),""))),0)) &gt; (IFERROR(VALUE(TRIM(SUBSTITUTE(AV106,CHAR(160),""))),0)),
        "KO : Le montant retenu TTC est supérieur au montant raisonnable TTC. Merci de revoir la ligne de dépense ou plafonner son montant.",
        (IFERROR(VALUE(TRIM(SUBSTITUTE(AW106,CHAR(160),""))),0)) &gt; (IFERROR(VALUE(TRIM(SUBSTITUTE(AU106,CHAR(160),""))),0)),
        "Attention : Le montant retenu HT est supérieur au montant HT raisonnable. Merci de revoir la ligne de dépense, plafonner son montant, ou justifier la reventillation HT / TVA.",
        (IFERROR(VALUE(TRIM(SUBSTITUTE(AY106,CHAR(160),""))),0))=0,
        "",
        (IFERROR(VALUE(TRIM(SUBSTITUTE(AV106,CHAR(160),""))),0))=(IFERROR(VALUE(TRIM(SUBSTITUTE(AY106,CHAR(160),""))),0)),
        "OK",
        (IFERROR(VALUE(TRIM(SUBSTITUTE(AV106,CHAR(160),""))),0))&gt;(IFERROR(VALUE(TRIM(SUBSTITUTE(AY106,CHAR(160),""))),0)),
        " OK : Montant instruit inférieur au montant raisonnable.",
        TRUE,
        ""
    )
)</f>
        <v/>
      </c>
      <c r="BB106" s="92" t="str" cm="1">
        <f t="array" ref="BB106">IF(OR(AY106="",X106="",AW106="",V106="",AX106="",W106=""),"",_xlfn.IFS((IFERROR(VALUE(TRIM(SUBSTITUTE(AY106,CHAR(160),""))),0))&gt;(IFERROR(VALUE(TRIM(SUBSTITUTE(X106,CHAR(160),""))),0)),"KO : Le montant retenu TTC est supérieur au montant présenté TTC. Merci de revoir la ligne de dépense ou plafonner son montant.",(IFERROR(VALUE(TRIM(SUBSTITUTE(AW106,CHAR(160),""))),0))&gt;(IFERROR(VALUE(TRIM(SUBSTITUTE(V106,CHAR(160),""))),0)),"Attention : Le montant retenu HT est supérieur au montant HT présenté. Merci de revoir la ligne de dépense, plafonner son montant, ou justifier la reventillation HT / TVA.",(IFERROR(VALUE(TRIM(SUBSTITUTE(AX106,CHAR(160),""))),0))&gt;(IFERROR(VALUE(TRIM(SUBSTITUTE(W106,CHAR(160),""))),0)),"Attention : Le montant TVA retenu est supérieur au montant TVA présenté. Merci de revoir la ligne de dépense, plafonner son montant, ou justifier la reventillation HT / TVA.",(IFERROR(VALUE(TRIM(SUBSTITUTE(X106,CHAR(160),""))),0))=0,"",(IFERROR(VALUE(TRIM(SUBSTITUTE(AY106,CHAR(160),""))),0))=(IFERROR(VALUE(TRIM(SUBSTITUTE(X106,CHAR(160),""))),0)),"OK",AND((IFERROR(VALUE(TRIM(SUBSTITUTE(AY106,CHAR(160),""))),0))&lt;(IFERROR(VALUE(TRIM(SUBSTITUTE(X106,CHAR(160),""))),0)),((IFERROR(VALUE(TRIM(SUBSTITUTE(X106,CHAR(160),""))),0))-(IFERROR(VALUE(TRIM(SUBSTITUTE(AY106,CHAR(160),""))),0)))&lt;0.01),"OK",(IFERROR(VALUE(TRIM(SUBSTITUTE(AY106,CHAR(160),""))),0))&lt;(IFERROR(VALUE(TRIM(SUBSTITUTE(X106,CHAR(160),""))),0)),"Montant instruit inférieur au montant présenté.",TRUE,""))</f>
        <v/>
      </c>
      <c r="BC106" s="212" t="str">
        <f t="shared" si="50"/>
        <v/>
      </c>
      <c r="BD106" s="212" t="str">
        <f t="shared" si="51"/>
        <v/>
      </c>
      <c r="BE106" s="93" t="str">
        <f t="shared" si="52"/>
        <v/>
      </c>
    </row>
    <row r="107" spans="1:57" s="68" customFormat="1" ht="20.149999999999999" customHeight="1">
      <c r="A107" s="195">
        <v>99</v>
      </c>
      <c r="B107" s="2"/>
      <c r="C107" s="37"/>
      <c r="D107" s="2"/>
      <c r="E107" s="2"/>
      <c r="F107" s="89" t="str">
        <f>IF(B107&lt;&gt;"",IF('0-Présentation poste-typeaction'!$B$12&lt;&gt;"",'0-Présentation poste-typeaction'!$B$12,""),"")</f>
        <v/>
      </c>
      <c r="G107" s="2"/>
      <c r="H107" s="2"/>
      <c r="I107" s="12"/>
      <c r="J107" s="2"/>
      <c r="K107" s="36"/>
      <c r="L107" s="4"/>
      <c r="M107" s="3"/>
      <c r="N107" s="196" t="str">
        <f t="shared" si="54"/>
        <v/>
      </c>
      <c r="O107" s="5"/>
      <c r="P107" s="3"/>
      <c r="Q107" s="196" t="str">
        <f t="shared" si="55"/>
        <v/>
      </c>
      <c r="R107" s="6"/>
      <c r="S107" s="3"/>
      <c r="T107" s="197" t="str">
        <f t="shared" si="56"/>
        <v/>
      </c>
      <c r="U107" s="7"/>
      <c r="V107" s="213" t="str" cm="1">
        <f t="array" ref="V107">IF((_xlfn.IFS(TRIM(SUBSTITUTE(U107,CHAR(160),""))="Devis 1",IFERROR(VALUE(TRIM(SUBSTITUTE(L107,CHAR(160),""))),0),TRIM(SUBSTITUTE(U107,CHAR(160),""))="Devis 2",IFERROR(VALUE(TRIM(SUBSTITUTE(O107,CHAR(160),""))),0),TRIM(SUBSTITUTE(U107,CHAR(160),""))="Devis 3",IFERROR(VALUE(TRIM(SUBSTITUTE(R107,CHAR(160),""))),0),TRUE,0)*IFERROR(VALUE(TRIM(SUBSTITUTE(C107,CHAR(160),""))),0))=0,"",_xlfn.IFS(TRIM(SUBSTITUTE(U107,CHAR(160),""))="Devis 1",IFERROR(VALUE(TRIM(SUBSTITUTE(L107,CHAR(160),""))),0),TRIM(SUBSTITUTE(U107,CHAR(160),""))="Devis 2",IFERROR(VALUE(TRIM(SUBSTITUTE(O107,CHAR(160),""))),0),TRIM(SUBSTITUTE(U107,CHAR(160),""))="Devis 3",IFERROR(VALUE(TRIM(SUBSTITUTE(R107,CHAR(160),""))),0),TRUE,0)*IFERROR(VALUE(TRIM(SUBSTITUTE(C107,CHAR(160),""))),0))</f>
        <v/>
      </c>
      <c r="W107" s="214" t="str" cm="1">
        <f t="array" ref="W107">IF(ROUND((_xlfn.IFS(TRIM(SUBSTITUTE(U107,CHAR(160),""))="Devis 1",IFERROR(VALUE(TRIM(SUBSTITUTE(M107,CHAR(160),""))),0),TRIM(SUBSTITUTE(U107,CHAR(160),""))="Devis 2",IFERROR(VALUE(TRIM(SUBSTITUTE(P107,CHAR(160),""))),0),TRIM(SUBSTITUTE(U107,CHAR(160),""))="Devis 3",IFERROR(VALUE(TRIM(SUBSTITUTE(S107,CHAR(160),""))),0),TRUE,0)*IFERROR(VALUE(TRIM(SUBSTITUTE(C107,CHAR(160),""))),0)),2)=0,IF(V107&lt;&gt;"",0,""),ROUND((_xlfn.IFS(TRIM(SUBSTITUTE(U107,CHAR(160),""))="Devis 1",IFERROR(VALUE(TRIM(SUBSTITUTE(M107,CHAR(160),""))),0),TRIM(SUBSTITUTE(U107,CHAR(160),""))="Devis 2",IFERROR(VALUE(TRIM(SUBSTITUTE(P107,CHAR(160),""))),0),TRIM(SUBSTITUTE(U107,CHAR(160),""))="Devis 3",IFERROR(VALUE(TRIM(SUBSTITUTE(S107,CHAR(160),""))),0),TRUE,0)*IFERROR(VALUE(TRIM(SUBSTITUTE(C107,CHAR(160),""))),0)),2))</f>
        <v/>
      </c>
      <c r="X107" s="200" t="str">
        <f t="shared" si="57"/>
        <v/>
      </c>
      <c r="Y107" s="34"/>
      <c r="Z107" s="88" t="str">
        <f t="shared" si="64"/>
        <v/>
      </c>
      <c r="AA107" s="201" t="str">
        <f t="shared" si="64"/>
        <v/>
      </c>
      <c r="AB107" s="89" t="str">
        <f t="shared" si="64"/>
        <v/>
      </c>
      <c r="AC107" s="89" t="str">
        <f t="shared" si="64"/>
        <v/>
      </c>
      <c r="AD107" s="89" t="str">
        <f t="shared" si="64"/>
        <v/>
      </c>
      <c r="AE107" s="89" t="str">
        <f t="shared" si="64"/>
        <v/>
      </c>
      <c r="AF107" s="89" t="str">
        <f t="shared" si="53"/>
        <v/>
      </c>
      <c r="AG107" s="202" t="str">
        <f t="shared" si="53"/>
        <v/>
      </c>
      <c r="AH107" s="89" t="str">
        <f t="shared" si="53"/>
        <v/>
      </c>
      <c r="AI107" s="203" t="str">
        <f t="shared" si="53"/>
        <v/>
      </c>
      <c r="AJ107" s="204" t="str">
        <f t="shared" si="53"/>
        <v/>
      </c>
      <c r="AK107" s="90" t="str">
        <f t="shared" si="53"/>
        <v/>
      </c>
      <c r="AL107" s="196" t="str">
        <f t="shared" si="58"/>
        <v/>
      </c>
      <c r="AM107" s="205" t="str">
        <f t="shared" si="65"/>
        <v/>
      </c>
      <c r="AN107" s="90" t="str">
        <f t="shared" si="65"/>
        <v/>
      </c>
      <c r="AO107" s="196" t="str">
        <f t="shared" si="59"/>
        <v/>
      </c>
      <c r="AP107" s="206" t="str">
        <f t="shared" si="66"/>
        <v/>
      </c>
      <c r="AQ107" s="90" t="str">
        <f t="shared" si="66"/>
        <v/>
      </c>
      <c r="AR107" s="207" t="str">
        <f t="shared" si="60"/>
        <v/>
      </c>
      <c r="AS107" s="208" t="str">
        <f t="shared" si="49"/>
        <v/>
      </c>
      <c r="AT107" s="91"/>
      <c r="AU107" s="93" t="str">
        <f t="shared" si="61"/>
        <v/>
      </c>
      <c r="AV107" s="209" t="str">
        <f t="shared" si="62"/>
        <v/>
      </c>
      <c r="AW107" s="211" t="str" cm="1">
        <f t="array" ref="AW107">IF($AA107="","",IF((IFERROR(_xlfn.IFS($AS107="Devis 1",(IFERROR(VALUE(TRIM(SUBSTITUTE(AJ107,CHAR(160),""))),0)),$AS107="Devis 2",(IFERROR(VALUE(TRIM(SUBSTITUTE(AM107,CHAR(160),""))),0)),$AS107="Devis 3",(IFERROR(VALUE(TRIM(SUBSTITUTE(AP107,CHAR(160),""))),0))),0))*(IFERROR(VALUE(TRIM(SUBSTITUTE($AA107,CHAR(160),""))),0))=0,"",(IFERROR(_xlfn.IFS($AS107="Devis 1",(IFERROR(VALUE(TRIM(SUBSTITUTE(AJ107,CHAR(160),""))),0)),$AS107="Devis 2",(IFERROR(VALUE(TRIM(SUBSTITUTE(AM107,CHAR(160),""))),0)),$AS107="Devis 3",(IFERROR(VALUE(TRIM(SUBSTITUTE(AP107,CHAR(160),""))),0))),0))*(IFERROR(VALUE(TRIM(SUBSTITUTE($AA107,CHAR(160),""))),0))))</f>
        <v/>
      </c>
      <c r="AX107" s="211" t="str" cm="1">
        <f t="array" ref="AX107">IF($AA107="","",IF(ROUND((IFERROR(_xlfn.IFS(TRIM(SUBSTITUTE($AS107,CHAR(160),""))="Devis 1",IFERROR(VALUE(TRIM(SUBSTITUTE(AK107,CHAR(160),""))),0),TRIM(SUBSTITUTE($AS107,CHAR(160),""))="Devis 2",IFERROR(VALUE(TRIM(SUBSTITUTE(AN107,CHAR(160),""))),0),TRIM(SUBSTITUTE($AS107,CHAR(160),""))="Devis 3",IFERROR(VALUE(TRIM(SUBSTITUTE(AQ107,CHAR(160),""))),0)),0))*(IFERROR(VALUE(TRIM(SUBSTITUTE($AA107,CHAR(160),""))),0)),2)=0,IF(AW107&lt;&gt;"",0,""),ROUND((IFERROR(_xlfn.IFS(TRIM(SUBSTITUTE($AS107,CHAR(160),""))="Devis 1",IFERROR(VALUE(TRIM(SUBSTITUTE(AK107,CHAR(160),""))),0),TRIM(SUBSTITUTE($AS107,CHAR(160),""))="Devis 2",IFERROR(VALUE(TRIM(SUBSTITUTE(AN107,CHAR(160),""))),0),TRIM(SUBSTITUTE($AS107,CHAR(160),""))="Devis 3",IFERROR(VALUE(TRIM(SUBSTITUTE(AQ107,CHAR(160),""))),0)),0))*(IFERROR(VALUE(TRIM(SUBSTITUTE($AA107,CHAR(160),""))),0)),2)))</f>
        <v/>
      </c>
      <c r="AY107" s="211" t="str">
        <f t="shared" si="63"/>
        <v/>
      </c>
      <c r="AZ107" s="91"/>
      <c r="BA107" s="92" t="str" cm="1">
        <f t="array" ref="BA107">IF(OR(AY107="",AV107="",AW107="",AU107=""),"",
    _xlfn.IFS(
        (IFERROR(VALUE(TRIM(SUBSTITUTE(AY107,CHAR(160),""))),0)) &gt; (IFERROR(VALUE(TRIM(SUBSTITUTE(AV107,CHAR(160),""))),0)),
        "KO : Le montant retenu TTC est supérieur au montant raisonnable TTC. Merci de revoir la ligne de dépense ou plafonner son montant.",
        (IFERROR(VALUE(TRIM(SUBSTITUTE(AW107,CHAR(160),""))),0)) &gt; (IFERROR(VALUE(TRIM(SUBSTITUTE(AU107,CHAR(160),""))),0)),
        "Attention : Le montant retenu HT est supérieur au montant HT raisonnable. Merci de revoir la ligne de dépense, plafonner son montant, ou justifier la reventillation HT / TVA.",
        (IFERROR(VALUE(TRIM(SUBSTITUTE(AY107,CHAR(160),""))),0))=0,
        "",
        (IFERROR(VALUE(TRIM(SUBSTITUTE(AV107,CHAR(160),""))),0))=(IFERROR(VALUE(TRIM(SUBSTITUTE(AY107,CHAR(160),""))),0)),
        "OK",
        (IFERROR(VALUE(TRIM(SUBSTITUTE(AV107,CHAR(160),""))),0))&gt;(IFERROR(VALUE(TRIM(SUBSTITUTE(AY107,CHAR(160),""))),0)),
        " OK : Montant instruit inférieur au montant raisonnable.",
        TRUE,
        ""
    )
)</f>
        <v/>
      </c>
      <c r="BB107" s="92" t="str" cm="1">
        <f t="array" ref="BB107">IF(OR(AY107="",X107="",AW107="",V107="",AX107="",W107=""),"",_xlfn.IFS((IFERROR(VALUE(TRIM(SUBSTITUTE(AY107,CHAR(160),""))),0))&gt;(IFERROR(VALUE(TRIM(SUBSTITUTE(X107,CHAR(160),""))),0)),"KO : Le montant retenu TTC est supérieur au montant présenté TTC. Merci de revoir la ligne de dépense ou plafonner son montant.",(IFERROR(VALUE(TRIM(SUBSTITUTE(AW107,CHAR(160),""))),0))&gt;(IFERROR(VALUE(TRIM(SUBSTITUTE(V107,CHAR(160),""))),0)),"Attention : Le montant retenu HT est supérieur au montant HT présenté. Merci de revoir la ligne de dépense, plafonner son montant, ou justifier la reventillation HT / TVA.",(IFERROR(VALUE(TRIM(SUBSTITUTE(AX107,CHAR(160),""))),0))&gt;(IFERROR(VALUE(TRIM(SUBSTITUTE(W107,CHAR(160),""))),0)),"Attention : Le montant TVA retenu est supérieur au montant TVA présenté. Merci de revoir la ligne de dépense, plafonner son montant, ou justifier la reventillation HT / TVA.",(IFERROR(VALUE(TRIM(SUBSTITUTE(X107,CHAR(160),""))),0))=0,"",(IFERROR(VALUE(TRIM(SUBSTITUTE(AY107,CHAR(160),""))),0))=(IFERROR(VALUE(TRIM(SUBSTITUTE(X107,CHAR(160),""))),0)),"OK",AND((IFERROR(VALUE(TRIM(SUBSTITUTE(AY107,CHAR(160),""))),0))&lt;(IFERROR(VALUE(TRIM(SUBSTITUTE(X107,CHAR(160),""))),0)),((IFERROR(VALUE(TRIM(SUBSTITUTE(X107,CHAR(160),""))),0))-(IFERROR(VALUE(TRIM(SUBSTITUTE(AY107,CHAR(160),""))),0)))&lt;0.01),"OK",(IFERROR(VALUE(TRIM(SUBSTITUTE(AY107,CHAR(160),""))),0))&lt;(IFERROR(VALUE(TRIM(SUBSTITUTE(X107,CHAR(160),""))),0)),"Montant instruit inférieur au montant présenté.",TRUE,""))</f>
        <v/>
      </c>
      <c r="BC107" s="212" t="str">
        <f t="shared" si="50"/>
        <v/>
      </c>
      <c r="BD107" s="212" t="str">
        <f t="shared" si="51"/>
        <v/>
      </c>
      <c r="BE107" s="93" t="str">
        <f t="shared" si="52"/>
        <v/>
      </c>
    </row>
    <row r="108" spans="1:57" s="68" customFormat="1" ht="20.149999999999999" customHeight="1" thickBot="1">
      <c r="A108" s="195">
        <v>100</v>
      </c>
      <c r="B108" s="2"/>
      <c r="C108" s="37"/>
      <c r="D108" s="2"/>
      <c r="E108" s="2"/>
      <c r="F108" s="89" t="str">
        <f>IF(B108&lt;&gt;"",IF('0-Présentation poste-typeaction'!$B$12&lt;&gt;"",'0-Présentation poste-typeaction'!$B$12,""),"")</f>
        <v/>
      </c>
      <c r="G108" s="2"/>
      <c r="H108" s="2"/>
      <c r="I108" s="12"/>
      <c r="J108" s="2"/>
      <c r="K108" s="36"/>
      <c r="L108" s="4"/>
      <c r="M108" s="3"/>
      <c r="N108" s="196" t="str">
        <f t="shared" si="54"/>
        <v/>
      </c>
      <c r="O108" s="8"/>
      <c r="P108" s="9"/>
      <c r="Q108" s="215" t="str">
        <f t="shared" si="55"/>
        <v/>
      </c>
      <c r="R108" s="10"/>
      <c r="S108" s="11"/>
      <c r="T108" s="216" t="str">
        <f t="shared" si="56"/>
        <v/>
      </c>
      <c r="U108" s="7"/>
      <c r="V108" s="213" t="str" cm="1">
        <f t="array" ref="V108">IF((_xlfn.IFS(TRIM(SUBSTITUTE(U108,CHAR(160),""))="Devis 1",IFERROR(VALUE(TRIM(SUBSTITUTE(L108,CHAR(160),""))),0),TRIM(SUBSTITUTE(U108,CHAR(160),""))="Devis 2",IFERROR(VALUE(TRIM(SUBSTITUTE(O108,CHAR(160),""))),0),TRIM(SUBSTITUTE(U108,CHAR(160),""))="Devis 3",IFERROR(VALUE(TRIM(SUBSTITUTE(R108,CHAR(160),""))),0),TRUE,0)*IFERROR(VALUE(TRIM(SUBSTITUTE(C108,CHAR(160),""))),0))=0,"",_xlfn.IFS(TRIM(SUBSTITUTE(U108,CHAR(160),""))="Devis 1",IFERROR(VALUE(TRIM(SUBSTITUTE(L108,CHAR(160),""))),0),TRIM(SUBSTITUTE(U108,CHAR(160),""))="Devis 2",IFERROR(VALUE(TRIM(SUBSTITUTE(O108,CHAR(160),""))),0),TRIM(SUBSTITUTE(U108,CHAR(160),""))="Devis 3",IFERROR(VALUE(TRIM(SUBSTITUTE(R108,CHAR(160),""))),0),TRUE,0)*IFERROR(VALUE(TRIM(SUBSTITUTE(C108,CHAR(160),""))),0))</f>
        <v/>
      </c>
      <c r="W108" s="214" t="str" cm="1">
        <f t="array" ref="W108">IF(ROUND((_xlfn.IFS(TRIM(SUBSTITUTE(U108,CHAR(160),""))="Devis 1",IFERROR(VALUE(TRIM(SUBSTITUTE(M108,CHAR(160),""))),0),TRIM(SUBSTITUTE(U108,CHAR(160),""))="Devis 2",IFERROR(VALUE(TRIM(SUBSTITUTE(P108,CHAR(160),""))),0),TRIM(SUBSTITUTE(U108,CHAR(160),""))="Devis 3",IFERROR(VALUE(TRIM(SUBSTITUTE(S108,CHAR(160),""))),0),TRUE,0)*IFERROR(VALUE(TRIM(SUBSTITUTE(C108,CHAR(160),""))),0)),2)=0,IF(V108&lt;&gt;"",0,""),ROUND((_xlfn.IFS(TRIM(SUBSTITUTE(U108,CHAR(160),""))="Devis 1",IFERROR(VALUE(TRIM(SUBSTITUTE(M108,CHAR(160),""))),0),TRIM(SUBSTITUTE(U108,CHAR(160),""))="Devis 2",IFERROR(VALUE(TRIM(SUBSTITUTE(P108,CHAR(160),""))),0),TRIM(SUBSTITUTE(U108,CHAR(160),""))="Devis 3",IFERROR(VALUE(TRIM(SUBSTITUTE(S108,CHAR(160),""))),0),TRUE,0)*IFERROR(VALUE(TRIM(SUBSTITUTE(C108,CHAR(160),""))),0)),2))</f>
        <v/>
      </c>
      <c r="X108" s="200" t="str">
        <f t="shared" si="57"/>
        <v/>
      </c>
      <c r="Y108" s="34"/>
      <c r="Z108" s="88" t="str">
        <f t="shared" si="64"/>
        <v/>
      </c>
      <c r="AA108" s="201" t="str">
        <f t="shared" si="64"/>
        <v/>
      </c>
      <c r="AB108" s="89" t="str">
        <f t="shared" si="64"/>
        <v/>
      </c>
      <c r="AC108" s="89" t="str">
        <f t="shared" si="64"/>
        <v/>
      </c>
      <c r="AD108" s="89" t="str">
        <f t="shared" si="64"/>
        <v/>
      </c>
      <c r="AE108" s="89" t="str">
        <f t="shared" si="64"/>
        <v/>
      </c>
      <c r="AF108" s="89" t="str">
        <f t="shared" si="53"/>
        <v/>
      </c>
      <c r="AG108" s="202" t="str">
        <f t="shared" si="53"/>
        <v/>
      </c>
      <c r="AH108" s="89" t="str">
        <f t="shared" si="53"/>
        <v/>
      </c>
      <c r="AI108" s="203" t="str">
        <f t="shared" si="53"/>
        <v/>
      </c>
      <c r="AJ108" s="217" t="str">
        <f t="shared" si="53"/>
        <v/>
      </c>
      <c r="AK108" s="218" t="str">
        <f t="shared" si="53"/>
        <v/>
      </c>
      <c r="AL108" s="219" t="str">
        <f t="shared" si="58"/>
        <v/>
      </c>
      <c r="AM108" s="220" t="str">
        <f t="shared" si="65"/>
        <v/>
      </c>
      <c r="AN108" s="215" t="str">
        <f t="shared" si="65"/>
        <v/>
      </c>
      <c r="AO108" s="221" t="str">
        <f t="shared" si="59"/>
        <v/>
      </c>
      <c r="AP108" s="222" t="str">
        <f t="shared" si="66"/>
        <v/>
      </c>
      <c r="AQ108" s="216" t="str">
        <f t="shared" si="66"/>
        <v/>
      </c>
      <c r="AR108" s="207" t="str">
        <f t="shared" si="60"/>
        <v/>
      </c>
      <c r="AS108" s="208" t="str">
        <f t="shared" si="49"/>
        <v/>
      </c>
      <c r="AT108" s="91"/>
      <c r="AU108" s="93" t="str">
        <f t="shared" si="61"/>
        <v/>
      </c>
      <c r="AV108" s="209" t="str">
        <f t="shared" si="62"/>
        <v/>
      </c>
      <c r="AW108" s="211" t="str" cm="1">
        <f t="array" ref="AW108">IF($AA108="","",IF((IFERROR(_xlfn.IFS($AS108="Devis 1",(IFERROR(VALUE(TRIM(SUBSTITUTE(AJ108,CHAR(160),""))),0)),$AS108="Devis 2",(IFERROR(VALUE(TRIM(SUBSTITUTE(AM108,CHAR(160),""))),0)),$AS108="Devis 3",(IFERROR(VALUE(TRIM(SUBSTITUTE(AP108,CHAR(160),""))),0))),0))*(IFERROR(VALUE(TRIM(SUBSTITUTE($AA108,CHAR(160),""))),0))=0,"",(IFERROR(_xlfn.IFS($AS108="Devis 1",(IFERROR(VALUE(TRIM(SUBSTITUTE(AJ108,CHAR(160),""))),0)),$AS108="Devis 2",(IFERROR(VALUE(TRIM(SUBSTITUTE(AM108,CHAR(160),""))),0)),$AS108="Devis 3",(IFERROR(VALUE(TRIM(SUBSTITUTE(AP108,CHAR(160),""))),0))),0))*(IFERROR(VALUE(TRIM(SUBSTITUTE($AA108,CHAR(160),""))),0))))</f>
        <v/>
      </c>
      <c r="AX108" s="211" t="str" cm="1">
        <f t="array" ref="AX108">IF($AA108="","",IF(ROUND((IFERROR(_xlfn.IFS(TRIM(SUBSTITUTE($AS108,CHAR(160),""))="Devis 1",IFERROR(VALUE(TRIM(SUBSTITUTE(AK108,CHAR(160),""))),0),TRIM(SUBSTITUTE($AS108,CHAR(160),""))="Devis 2",IFERROR(VALUE(TRIM(SUBSTITUTE(AN108,CHAR(160),""))),0),TRIM(SUBSTITUTE($AS108,CHAR(160),""))="Devis 3",IFERROR(VALUE(TRIM(SUBSTITUTE(AQ108,CHAR(160),""))),0)),0))*(IFERROR(VALUE(TRIM(SUBSTITUTE($AA108,CHAR(160),""))),0)),2)=0,IF(AW108&lt;&gt;"",0,""),ROUND((IFERROR(_xlfn.IFS(TRIM(SUBSTITUTE($AS108,CHAR(160),""))="Devis 1",IFERROR(VALUE(TRIM(SUBSTITUTE(AK108,CHAR(160),""))),0),TRIM(SUBSTITUTE($AS108,CHAR(160),""))="Devis 2",IFERROR(VALUE(TRIM(SUBSTITUTE(AN108,CHAR(160),""))),0),TRIM(SUBSTITUTE($AS108,CHAR(160),""))="Devis 3",IFERROR(VALUE(TRIM(SUBSTITUTE(AQ108,CHAR(160),""))),0)),0))*(IFERROR(VALUE(TRIM(SUBSTITUTE($AA108,CHAR(160),""))),0)),2)))</f>
        <v/>
      </c>
      <c r="AY108" s="211" t="str">
        <f t="shared" si="63"/>
        <v/>
      </c>
      <c r="AZ108" s="91"/>
      <c r="BA108" s="92" t="str" cm="1">
        <f t="array" ref="BA108">IF(OR(AY108="",AV108="",AW108="",AU108=""),"",
    _xlfn.IFS(
        (IFERROR(VALUE(TRIM(SUBSTITUTE(AY108,CHAR(160),""))),0)) &gt; (IFERROR(VALUE(TRIM(SUBSTITUTE(AV108,CHAR(160),""))),0)),
        "KO : Le montant retenu TTC est supérieur au montant raisonnable TTC. Merci de revoir la ligne de dépense ou plafonner son montant.",
        (IFERROR(VALUE(TRIM(SUBSTITUTE(AW108,CHAR(160),""))),0)) &gt; (IFERROR(VALUE(TRIM(SUBSTITUTE(AU108,CHAR(160),""))),0)),
        "Attention : Le montant retenu HT est supérieur au montant HT raisonnable. Merci de revoir la ligne de dépense, plafonner son montant, ou justifier la reventillation HT / TVA.",
        (IFERROR(VALUE(TRIM(SUBSTITUTE(AY108,CHAR(160),""))),0))=0,
        "",
        (IFERROR(VALUE(TRIM(SUBSTITUTE(AV108,CHAR(160),""))),0))=(IFERROR(VALUE(TRIM(SUBSTITUTE(AY108,CHAR(160),""))),0)),
        "OK",
        (IFERROR(VALUE(TRIM(SUBSTITUTE(AV108,CHAR(160),""))),0))&gt;(IFERROR(VALUE(TRIM(SUBSTITUTE(AY108,CHAR(160),""))),0)),
        " OK : Montant instruit inférieur au montant raisonnable.",
        TRUE,
        ""
    )
)</f>
        <v/>
      </c>
      <c r="BB108" s="92" t="str" cm="1">
        <f t="array" ref="BB108">IF(OR(AY108="",X108="",AW108="",V108="",AX108="",W108=""),"",_xlfn.IFS((IFERROR(VALUE(TRIM(SUBSTITUTE(AY108,CHAR(160),""))),0))&gt;(IFERROR(VALUE(TRIM(SUBSTITUTE(X108,CHAR(160),""))),0)),"KO : Le montant retenu TTC est supérieur au montant présenté TTC. Merci de revoir la ligne de dépense ou plafonner son montant.",(IFERROR(VALUE(TRIM(SUBSTITUTE(AW108,CHAR(160),""))),0))&gt;(IFERROR(VALUE(TRIM(SUBSTITUTE(V108,CHAR(160),""))),0)),"Attention : Le montant retenu HT est supérieur au montant HT présenté. Merci de revoir la ligne de dépense, plafonner son montant, ou justifier la reventillation HT / TVA.",(IFERROR(VALUE(TRIM(SUBSTITUTE(AX108,CHAR(160),""))),0))&gt;(IFERROR(VALUE(TRIM(SUBSTITUTE(W108,CHAR(160),""))),0)),"Attention : Le montant TVA retenu est supérieur au montant TVA présenté. Merci de revoir la ligne de dépense, plafonner son montant, ou justifier la reventillation HT / TVA.",(IFERROR(VALUE(TRIM(SUBSTITUTE(X108,CHAR(160),""))),0))=0,"",(IFERROR(VALUE(TRIM(SUBSTITUTE(AY108,CHAR(160),""))),0))=(IFERROR(VALUE(TRIM(SUBSTITUTE(X108,CHAR(160),""))),0)),"OK",AND((IFERROR(VALUE(TRIM(SUBSTITUTE(AY108,CHAR(160),""))),0))&lt;(IFERROR(VALUE(TRIM(SUBSTITUTE(X108,CHAR(160),""))),0)),((IFERROR(VALUE(TRIM(SUBSTITUTE(X108,CHAR(160),""))),0))-(IFERROR(VALUE(TRIM(SUBSTITUTE(AY108,CHAR(160),""))),0)))&lt;0.01),"OK",(IFERROR(VALUE(TRIM(SUBSTITUTE(AY108,CHAR(160),""))),0))&lt;(IFERROR(VALUE(TRIM(SUBSTITUTE(X108,CHAR(160),""))),0)),"Montant instruit inférieur au montant présenté.",TRUE,""))</f>
        <v/>
      </c>
      <c r="BC108" s="212" t="str">
        <f t="shared" si="50"/>
        <v/>
      </c>
      <c r="BD108" s="212" t="str">
        <f t="shared" si="51"/>
        <v/>
      </c>
      <c r="BE108" s="93" t="str">
        <f t="shared" si="52"/>
        <v/>
      </c>
    </row>
    <row r="109" spans="1:57" ht="20.149999999999999" customHeight="1" thickBot="1">
      <c r="A109" s="600" t="s">
        <v>27</v>
      </c>
      <c r="B109" s="601"/>
      <c r="C109" s="601"/>
      <c r="D109" s="601"/>
      <c r="E109" s="601"/>
      <c r="F109" s="601"/>
      <c r="G109" s="601"/>
      <c r="H109" s="601"/>
      <c r="I109" s="601"/>
      <c r="J109" s="601"/>
      <c r="K109" s="601"/>
      <c r="L109" s="601"/>
      <c r="M109" s="601"/>
      <c r="N109" s="601"/>
      <c r="O109" s="601"/>
      <c r="P109" s="601"/>
      <c r="Q109" s="601"/>
      <c r="R109" s="601"/>
      <c r="S109" s="601"/>
      <c r="T109" s="601"/>
      <c r="U109" s="602"/>
      <c r="V109" s="223">
        <f>SUM(V9:V108)</f>
        <v>0</v>
      </c>
      <c r="W109" s="223">
        <f>SUM(W9:W108)</f>
        <v>0</v>
      </c>
      <c r="X109" s="223">
        <f>SUM(X9:X108)</f>
        <v>0</v>
      </c>
      <c r="Y109" s="595"/>
      <c r="Z109" s="596"/>
      <c r="AA109" s="596"/>
      <c r="AB109" s="596"/>
      <c r="AC109" s="596"/>
      <c r="AD109" s="596"/>
      <c r="AE109" s="596"/>
      <c r="AF109" s="596"/>
      <c r="AG109" s="596"/>
      <c r="AH109" s="596"/>
      <c r="AI109" s="596"/>
      <c r="AJ109" s="596"/>
      <c r="AK109" s="596"/>
      <c r="AL109" s="596"/>
      <c r="AM109" s="596"/>
      <c r="AN109" s="596"/>
      <c r="AO109" s="596"/>
      <c r="AP109" s="596"/>
      <c r="AQ109" s="596"/>
      <c r="AR109" s="596"/>
      <c r="AS109" s="596"/>
      <c r="AT109" s="596"/>
      <c r="AU109" s="597"/>
      <c r="AV109" s="224" t="s">
        <v>28</v>
      </c>
      <c r="AW109" s="223">
        <f>SUM(AW9:AW108)</f>
        <v>0</v>
      </c>
      <c r="AX109" s="223">
        <f t="shared" ref="AX109:AY109" si="67">SUM(AX9:AX108)</f>
        <v>0</v>
      </c>
      <c r="AY109" s="223">
        <f t="shared" si="67"/>
        <v>0</v>
      </c>
      <c r="AZ109" s="225"/>
      <c r="BA109" s="226"/>
      <c r="BB109" s="227" t="s">
        <v>333</v>
      </c>
      <c r="BC109" s="223">
        <f>SUM(BC9:BC108)</f>
        <v>0</v>
      </c>
      <c r="BD109" s="223">
        <f t="shared" ref="BD109:BE109" si="68">SUM(BD9:BD108)</f>
        <v>0</v>
      </c>
      <c r="BE109" s="228">
        <f t="shared" si="68"/>
        <v>0</v>
      </c>
    </row>
  </sheetData>
  <sheetProtection algorithmName="SHA-512" hashValue="2ZbHhlV+7XmBzkP929Cjr+wL8Xw4qMRZskHnP1H4eMA06qiip9pbYiHbuOGe5lnV8illHS/CiEqjbwnVangpXw==" saltValue="x0MKGjtVjjwABJTZz9q+zg==" spinCount="100000" sheet="1" formatCells="0" formatColumns="0" formatRows="0" insertColumns="0" insertRows="0" insertHyperlinks="0" deleteColumns="0" deleteRows="0" sort="0" autoFilter="0" pivotTables="0"/>
  <mergeCells count="7">
    <mergeCell ref="D2:H2"/>
    <mergeCell ref="D3:H3"/>
    <mergeCell ref="Z5:BE5"/>
    <mergeCell ref="Y109:AU109"/>
    <mergeCell ref="A5:Y5"/>
    <mergeCell ref="A6:A7"/>
    <mergeCell ref="A109:U109"/>
  </mergeCells>
  <phoneticPr fontId="13" type="noConversion"/>
  <conditionalFormatting sqref="Z8:AS108">
    <cfRule type="expression" dxfId="43" priority="4" stopIfTrue="1">
      <formula>Z8&lt;&gt;B8</formula>
    </cfRule>
  </conditionalFormatting>
  <conditionalFormatting sqref="BA8:BB108">
    <cfRule type="containsText" dxfId="42" priority="1" operator="containsText" text="OK">
      <formula>NOT(ISERROR(SEARCH("OK",BA8)))</formula>
    </cfRule>
    <cfRule type="containsText" dxfId="41" priority="2" operator="containsText" text="KO">
      <formula>NOT(ISERROR(SEARCH("KO",BA8)))</formula>
    </cfRule>
    <cfRule type="containsText" dxfId="40" priority="3" operator="containsText" text="Attention">
      <formula>NOT(ISERROR(SEARCH("Attention",BA8)))</formula>
    </cfRule>
  </conditionalFormatting>
  <dataValidations xWindow="765" yWindow="743" count="6">
    <dataValidation type="list" allowBlank="1" showInputMessage="1" showErrorMessage="1" sqref="U9:U108" xr:uid="{8FE7C4EC-7BF6-47C9-80BF-804E79E4D4E0}">
      <formula1>"Devis 1,,Devis 2,Devis 3"</formula1>
    </dataValidation>
    <dataValidation type="list" allowBlank="1" showInputMessage="1" showErrorMessage="1" sqref="U8 AS8:AS108" xr:uid="{9D37A071-D71B-4390-AFE4-0CC171093934}">
      <formula1>"Devis 1,Devis 2,Devis 3"</formula1>
    </dataValidation>
    <dataValidation type="list" allowBlank="1" showInputMessage="1" showErrorMessage="1" sqref="AT8:AT108" xr:uid="{9B828925-6356-4183-A761-AFDBBBC858D5}">
      <formula1>"Oui,Non,Sans objet"</formula1>
    </dataValidation>
    <dataValidation type="list" allowBlank="1" showInputMessage="1" showErrorMessage="1" sqref="H8:H108" xr:uid="{C8877C71-927E-4DB3-8FCD-2C368EEC1895}">
      <formula1>"Pas de marché public , Marché à procédure adaptée (MAPA) , Marché innovant , Marché à procédure formalisée"</formula1>
    </dataValidation>
    <dataValidation type="list" allowBlank="1" showInputMessage="1" showErrorMessage="1" sqref="AE8:AE108 G8:G108" xr:uid="{5A7D12D0-1B3D-4BEB-B269-A0213520C5B0}">
      <formula1>"Oui,Non"</formula1>
    </dataValidation>
    <dataValidation allowBlank="1" showErrorMessage="1" promptTitle="Sélectionnez un type d'action" prompt="Cliquez sur le menu déroulant et associez un type d'action au poste choisi tel que présenté dans les lignes 4 à 7" sqref="F9:F108" xr:uid="{053136D3-DADC-4277-8A96-2857C86ABFF2}"/>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xWindow="765" yWindow="743" count="1">
        <x14:dataValidation type="list" allowBlank="1" showErrorMessage="1" promptTitle="Sélectionnez un type d'action" prompt="Cliquez sur le menu déroulant et associez un type d'action au poste choisi tel que présenté dans les lignes 4 à 7" xr:uid="{B366C2BD-1975-498D-B0E7-26C646E83CC8}">
          <x14:formula1>
            <xm:f>'0-Présentation poste-typeaction'!$J$4:$J$7</xm:f>
          </x14:formula1>
          <xm:sqref>AD9:AD108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868A-10FF-4387-8B2B-C40DF6734A71}">
  <sheetPr>
    <pageSetUpPr fitToPage="1"/>
  </sheetPr>
  <dimension ref="A1:AE109"/>
  <sheetViews>
    <sheetView zoomScale="60" zoomScaleNormal="60" workbookViewId="0">
      <selection activeCell="B9" sqref="B9"/>
    </sheetView>
  </sheetViews>
  <sheetFormatPr baseColWidth="10" defaultColWidth="11.453125" defaultRowHeight="20.149999999999999" customHeight="1" outlineLevelCol="1"/>
  <cols>
    <col min="1" max="1" width="10.453125" style="126" customWidth="1"/>
    <col min="2" max="2" width="27.453125" style="126" customWidth="1"/>
    <col min="3" max="3" width="29.453125" style="126" customWidth="1"/>
    <col min="4" max="6" width="27.453125" style="126" customWidth="1"/>
    <col min="7" max="7" width="21.81640625" style="126" customWidth="1"/>
    <col min="8" max="9" width="19.453125" style="126" customWidth="1"/>
    <col min="10" max="10" width="21.453125" style="126" customWidth="1"/>
    <col min="11" max="14" width="19.453125" style="126" customWidth="1"/>
    <col min="15" max="15" width="19.453125" style="126" hidden="1" customWidth="1" outlineLevel="1"/>
    <col min="16" max="16" width="50.453125" style="126" hidden="1" customWidth="1" outlineLevel="1"/>
    <col min="17" max="21" width="27.453125" style="126" hidden="1" customWidth="1" outlineLevel="1"/>
    <col min="22" max="27" width="19.453125" style="126" hidden="1" customWidth="1" outlineLevel="1"/>
    <col min="28" max="28" width="32.453125" style="126" hidden="1" customWidth="1" outlineLevel="1"/>
    <col min="29" max="29" width="30.36328125" style="126" hidden="1" customWidth="1" outlineLevel="1"/>
    <col min="30" max="30" width="19.453125" style="126" hidden="1" customWidth="1" outlineLevel="1"/>
    <col min="31" max="31" width="11.453125" style="126" collapsed="1"/>
    <col min="32" max="16384" width="11.453125" style="126"/>
  </cols>
  <sheetData>
    <row r="1" spans="1:30" ht="20.149999999999999" customHeight="1" thickBot="1"/>
    <row r="2" spans="1:30" ht="20.149999999999999" customHeight="1">
      <c r="D2" s="588" t="s">
        <v>364</v>
      </c>
      <c r="E2" s="589"/>
      <c r="F2" s="589"/>
      <c r="G2" s="589"/>
      <c r="H2" s="590"/>
    </row>
    <row r="3" spans="1:30" ht="150" customHeight="1" thickBot="1">
      <c r="D3" s="611" t="s">
        <v>363</v>
      </c>
      <c r="E3" s="612"/>
      <c r="F3" s="612"/>
      <c r="G3" s="612"/>
      <c r="H3" s="613"/>
    </row>
    <row r="4" spans="1:30" ht="20.149999999999999" customHeight="1" thickBot="1"/>
    <row r="5" spans="1:30" ht="33" customHeight="1" thickBot="1">
      <c r="A5" s="617" t="s">
        <v>77</v>
      </c>
      <c r="B5" s="618"/>
      <c r="C5" s="618"/>
      <c r="D5" s="618"/>
      <c r="E5" s="618"/>
      <c r="F5" s="618"/>
      <c r="G5" s="618"/>
      <c r="H5" s="618"/>
      <c r="I5" s="618"/>
      <c r="J5" s="618"/>
      <c r="K5" s="618"/>
      <c r="L5" s="618"/>
      <c r="M5" s="618"/>
      <c r="N5" s="619"/>
      <c r="O5" s="620" t="s">
        <v>78</v>
      </c>
      <c r="P5" s="621"/>
      <c r="Q5" s="621"/>
      <c r="R5" s="621"/>
      <c r="S5" s="621"/>
      <c r="T5" s="621"/>
      <c r="U5" s="621"/>
      <c r="V5" s="621"/>
      <c r="W5" s="621"/>
      <c r="X5" s="621"/>
      <c r="Y5" s="621"/>
      <c r="Z5" s="621"/>
      <c r="AA5" s="621"/>
      <c r="AB5" s="621"/>
      <c r="AC5" s="621"/>
      <c r="AD5" s="622"/>
    </row>
    <row r="6" spans="1:30" ht="43.5">
      <c r="A6" s="572" t="s">
        <v>35</v>
      </c>
      <c r="B6" s="69" t="s">
        <v>79</v>
      </c>
      <c r="C6" s="69" t="s">
        <v>172</v>
      </c>
      <c r="D6" s="69" t="s">
        <v>80</v>
      </c>
      <c r="E6" s="69" t="s">
        <v>81</v>
      </c>
      <c r="F6" s="127" t="s">
        <v>205</v>
      </c>
      <c r="G6" s="127" t="s">
        <v>85</v>
      </c>
      <c r="H6" s="614" t="s">
        <v>83</v>
      </c>
      <c r="I6" s="615"/>
      <c r="J6" s="616"/>
      <c r="K6" s="69" t="s">
        <v>206</v>
      </c>
      <c r="L6" s="69" t="s">
        <v>82</v>
      </c>
      <c r="M6" s="69" t="s">
        <v>84</v>
      </c>
      <c r="N6" s="70" t="s">
        <v>15</v>
      </c>
      <c r="O6" s="229" t="s">
        <v>86</v>
      </c>
      <c r="P6" s="230" t="s">
        <v>172</v>
      </c>
      <c r="Q6" s="230" t="s">
        <v>80</v>
      </c>
      <c r="R6" s="230" t="s">
        <v>81</v>
      </c>
      <c r="S6" s="230" t="s">
        <v>205</v>
      </c>
      <c r="T6" s="230" t="s">
        <v>85</v>
      </c>
      <c r="U6" s="603" t="s">
        <v>83</v>
      </c>
      <c r="V6" s="604"/>
      <c r="W6" s="605"/>
      <c r="X6" s="230" t="s">
        <v>206</v>
      </c>
      <c r="Y6" s="230" t="s">
        <v>82</v>
      </c>
      <c r="Z6" s="230" t="s">
        <v>84</v>
      </c>
      <c r="AA6" s="230" t="s">
        <v>87</v>
      </c>
      <c r="AB6" s="230" t="s">
        <v>54</v>
      </c>
      <c r="AC6" s="230" t="s">
        <v>17</v>
      </c>
      <c r="AD6" s="231" t="s">
        <v>8</v>
      </c>
    </row>
    <row r="7" spans="1:30" ht="130.5">
      <c r="A7" s="573"/>
      <c r="B7" s="75" t="s">
        <v>88</v>
      </c>
      <c r="C7" s="74" t="s">
        <v>166</v>
      </c>
      <c r="D7" s="75" t="s">
        <v>89</v>
      </c>
      <c r="E7" s="75" t="s">
        <v>90</v>
      </c>
      <c r="F7" s="74" t="s">
        <v>207</v>
      </c>
      <c r="G7" s="147" t="s">
        <v>208</v>
      </c>
      <c r="H7" s="74" t="s">
        <v>209</v>
      </c>
      <c r="I7" s="74" t="s">
        <v>92</v>
      </c>
      <c r="J7" s="75" t="s">
        <v>93</v>
      </c>
      <c r="K7" s="75" t="s">
        <v>210</v>
      </c>
      <c r="L7" s="74" t="s">
        <v>91</v>
      </c>
      <c r="M7" s="75" t="s">
        <v>94</v>
      </c>
      <c r="N7" s="232" t="s">
        <v>21</v>
      </c>
      <c r="O7" s="233" t="s">
        <v>22</v>
      </c>
      <c r="P7" s="234" t="s">
        <v>22</v>
      </c>
      <c r="Q7" s="234" t="s">
        <v>22</v>
      </c>
      <c r="R7" s="234" t="s">
        <v>22</v>
      </c>
      <c r="S7" s="234" t="s">
        <v>22</v>
      </c>
      <c r="T7" s="234" t="s">
        <v>22</v>
      </c>
      <c r="U7" s="234" t="s">
        <v>95</v>
      </c>
      <c r="V7" s="234" t="s">
        <v>96</v>
      </c>
      <c r="W7" s="234" t="s">
        <v>97</v>
      </c>
      <c r="X7" s="234" t="s">
        <v>22</v>
      </c>
      <c r="Y7" s="234" t="s">
        <v>22</v>
      </c>
      <c r="Z7" s="234" t="s">
        <v>22</v>
      </c>
      <c r="AA7" s="235" t="s">
        <v>69</v>
      </c>
      <c r="AB7" s="235" t="s">
        <v>23</v>
      </c>
      <c r="AC7" s="235" t="s">
        <v>24</v>
      </c>
      <c r="AD7" s="236" t="s">
        <v>25</v>
      </c>
    </row>
    <row r="8" spans="1:30" s="67" customFormat="1" ht="29">
      <c r="A8" s="81" t="s">
        <v>26</v>
      </c>
      <c r="B8" s="237" t="s">
        <v>322</v>
      </c>
      <c r="C8" s="165" t="s">
        <v>31</v>
      </c>
      <c r="D8" s="237" t="s">
        <v>98</v>
      </c>
      <c r="E8" s="165" t="s">
        <v>99</v>
      </c>
      <c r="F8" s="165" t="s">
        <v>211</v>
      </c>
      <c r="G8" s="171" t="s">
        <v>100</v>
      </c>
      <c r="H8" s="185">
        <v>2000</v>
      </c>
      <c r="I8" s="185">
        <v>500</v>
      </c>
      <c r="J8" s="185">
        <f>H8+I8</f>
        <v>2500</v>
      </c>
      <c r="K8" s="238">
        <v>1</v>
      </c>
      <c r="L8" s="165" t="s">
        <v>205</v>
      </c>
      <c r="M8" s="192">
        <f>J8*K8</f>
        <v>2500</v>
      </c>
      <c r="N8" s="239" t="s">
        <v>212</v>
      </c>
      <c r="O8" s="240" t="str">
        <f t="shared" ref="O8" si="0">IF(B8="","",B8)</f>
        <v>Animation - action 1 - année 2025</v>
      </c>
      <c r="P8" s="165" t="str">
        <f t="shared" ref="P8" si="1">IF(C8="","",C8)</f>
        <v>Fonctionnement et animation</v>
      </c>
      <c r="Q8" s="189" t="str">
        <f t="shared" ref="Q8" si="2">IF(D8="","",D8)</f>
        <v>Céline DURAND</v>
      </c>
      <c r="R8" s="165" t="str">
        <f t="shared" ref="R8" si="3">IF(E8="","",E8)</f>
        <v>Chargée de mission</v>
      </c>
      <c r="S8" s="165" t="str">
        <f t="shared" ref="S8" si="4">IF(F8="","",F8)</f>
        <v>Oui</v>
      </c>
      <c r="T8" s="165" t="str">
        <f t="shared" ref="T8" si="5">IF(G8="","",G8)</f>
        <v>fiche de paie</v>
      </c>
      <c r="U8" s="185">
        <f t="shared" ref="U8" si="6">IF(H8="","",H8)</f>
        <v>2000</v>
      </c>
      <c r="V8" s="185">
        <f t="shared" ref="V8" si="7">IF(I8="","",I8)</f>
        <v>500</v>
      </c>
      <c r="W8" s="185">
        <f t="shared" ref="W8" si="8">IF(J8="","",J8)</f>
        <v>2500</v>
      </c>
      <c r="X8" s="241">
        <f t="shared" ref="X8" si="9">IF(K8="","",K8)</f>
        <v>1</v>
      </c>
      <c r="Y8" s="165" t="str">
        <f t="shared" ref="Y8" si="10">IF(L8="","",L8)</f>
        <v>Contrat de travail</v>
      </c>
      <c r="Z8" s="185">
        <f t="shared" ref="Z8" si="11">IF(M8="","",M8)</f>
        <v>2500</v>
      </c>
      <c r="AA8" s="192">
        <f>IF(W8="","",W8*X8)</f>
        <v>2500</v>
      </c>
      <c r="AB8" s="242"/>
      <c r="AC8" s="193" t="str" cm="1">
        <f t="array" ref="AC8">_xlfn.IFS(M8="","",AA8&gt;M8,"KO : Le montant retenu est supérieur au montant présenté. Merci de revoir la ligne de dépense ou plafonner son montant.",M8=0,"",AA8=M8,"OK",AA8&lt;M8,"Montant instruit inférieur au montant présenté.")</f>
        <v>OK</v>
      </c>
      <c r="AD8" s="190">
        <f t="shared" ref="AD8" si="12">IF(M8="","",M8-AA8)</f>
        <v>0</v>
      </c>
    </row>
    <row r="9" spans="1:30" ht="20.149999999999999" customHeight="1">
      <c r="A9" s="87">
        <v>1</v>
      </c>
      <c r="B9" s="16"/>
      <c r="C9" s="89" t="str">
        <f>IF(B9&lt;&gt;"",IF('0-Présentation poste-typeaction'!$B$12&lt;&gt;"",'0-Présentation poste-typeaction'!$B$12,""),"")</f>
        <v/>
      </c>
      <c r="D9" s="16"/>
      <c r="E9" s="2"/>
      <c r="F9" s="18"/>
      <c r="G9" s="18"/>
      <c r="H9" s="3"/>
      <c r="I9" s="3"/>
      <c r="J9" s="243" t="str">
        <f>IF(H9="","",H9+I9)</f>
        <v/>
      </c>
      <c r="K9" s="17"/>
      <c r="L9" s="2"/>
      <c r="M9" s="211" t="str">
        <f>IF(J9="","",J9*K9)</f>
        <v/>
      </c>
      <c r="N9" s="33"/>
      <c r="O9" s="244" t="str">
        <f t="shared" ref="O9:P24" si="13">IF(B9="","",B9)</f>
        <v/>
      </c>
      <c r="P9" s="89" t="str">
        <f t="shared" si="13"/>
        <v/>
      </c>
      <c r="Q9" s="208" t="str">
        <f t="shared" ref="Q9:Z24" si="14">IF(D9="","",D9)</f>
        <v/>
      </c>
      <c r="R9" s="89" t="str">
        <f t="shared" si="14"/>
        <v/>
      </c>
      <c r="S9" s="89" t="str">
        <f t="shared" si="14"/>
        <v/>
      </c>
      <c r="T9" s="89" t="str">
        <f t="shared" si="14"/>
        <v/>
      </c>
      <c r="U9" s="90" t="str">
        <f t="shared" si="14"/>
        <v/>
      </c>
      <c r="V9" s="90" t="str">
        <f t="shared" si="14"/>
        <v/>
      </c>
      <c r="W9" s="90" t="str">
        <f t="shared" si="14"/>
        <v/>
      </c>
      <c r="X9" s="245" t="str">
        <f t="shared" si="14"/>
        <v/>
      </c>
      <c r="Y9" s="89" t="str">
        <f t="shared" si="14"/>
        <v/>
      </c>
      <c r="Z9" s="90" t="str">
        <f t="shared" si="14"/>
        <v/>
      </c>
      <c r="AA9" s="90" t="str">
        <f>IF(W9="","",W9*X9)</f>
        <v/>
      </c>
      <c r="AB9" s="246"/>
      <c r="AC9" s="92" t="str" cm="1">
        <f t="array" ref="AC9">_xlfn.IFS(M9="","",AA9&gt;M9,"KO : Le montant retenu est supérieur au montant présenté. Merci de revoir la ligne de dépense ou plafonner son montant.",M9=0,"",AA9=M9,"OK",AA9&lt;M9,"Montant instruit inférieur au montant présenté.")</f>
        <v/>
      </c>
      <c r="AD9" s="93" t="str">
        <f t="shared" ref="AD9:AD72" si="15">IF(M9="","",M9-AA9)</f>
        <v/>
      </c>
    </row>
    <row r="10" spans="1:30" ht="20.149999999999999" customHeight="1">
      <c r="A10" s="87">
        <v>2</v>
      </c>
      <c r="B10" s="16"/>
      <c r="C10" s="89" t="str">
        <f>IF(B10&lt;&gt;"",IF('0-Présentation poste-typeaction'!$B$12&lt;&gt;"",'0-Présentation poste-typeaction'!$B$12,""),"")</f>
        <v/>
      </c>
      <c r="D10" s="16"/>
      <c r="E10" s="2"/>
      <c r="F10" s="18"/>
      <c r="G10" s="18"/>
      <c r="H10" s="3"/>
      <c r="I10" s="3"/>
      <c r="J10" s="243" t="str">
        <f t="shared" ref="J10:J73" si="16">IF(H10="","",H10+I10)</f>
        <v/>
      </c>
      <c r="K10" s="17"/>
      <c r="L10" s="2"/>
      <c r="M10" s="211" t="str">
        <f t="shared" ref="M10:M73" si="17">IF(J10="","",J10*K10)</f>
        <v/>
      </c>
      <c r="N10" s="33"/>
      <c r="O10" s="244" t="str">
        <f t="shared" si="13"/>
        <v/>
      </c>
      <c r="P10" s="89" t="str">
        <f t="shared" si="13"/>
        <v/>
      </c>
      <c r="Q10" s="208" t="str">
        <f t="shared" si="14"/>
        <v/>
      </c>
      <c r="R10" s="89" t="str">
        <f t="shared" si="14"/>
        <v/>
      </c>
      <c r="S10" s="89" t="str">
        <f t="shared" si="14"/>
        <v/>
      </c>
      <c r="T10" s="89" t="str">
        <f t="shared" si="14"/>
        <v/>
      </c>
      <c r="U10" s="90" t="str">
        <f t="shared" si="14"/>
        <v/>
      </c>
      <c r="V10" s="90" t="str">
        <f t="shared" si="14"/>
        <v/>
      </c>
      <c r="W10" s="90" t="str">
        <f t="shared" si="14"/>
        <v/>
      </c>
      <c r="X10" s="245" t="str">
        <f t="shared" si="14"/>
        <v/>
      </c>
      <c r="Y10" s="89" t="str">
        <f t="shared" si="14"/>
        <v/>
      </c>
      <c r="Z10" s="90" t="str">
        <f t="shared" si="14"/>
        <v/>
      </c>
      <c r="AA10" s="90" t="str">
        <f t="shared" ref="AA10:AA72" si="18">IF(W10="","",W10*X10)</f>
        <v/>
      </c>
      <c r="AB10" s="246"/>
      <c r="AC10" s="92" t="str" cm="1">
        <f t="array" ref="AC10">_xlfn.IFS(M10="","",AA10&gt;M10,"KO : Le montant retenu est supérieur au montant présenté. Merci de revoir la ligne de dépense ou plafonner son montant.",M10=0,"",AA10=M10,"OK",AA10&lt;M10,"Montant instruit inférieur au montant présenté.")</f>
        <v/>
      </c>
      <c r="AD10" s="93" t="str">
        <f t="shared" si="15"/>
        <v/>
      </c>
    </row>
    <row r="11" spans="1:30" ht="20.149999999999999" customHeight="1">
      <c r="A11" s="87">
        <v>3</v>
      </c>
      <c r="B11" s="16"/>
      <c r="C11" s="89" t="str">
        <f>IF(B11&lt;&gt;"",IF('0-Présentation poste-typeaction'!$B$12&lt;&gt;"",'0-Présentation poste-typeaction'!$B$12,""),"")</f>
        <v/>
      </c>
      <c r="D11" s="16"/>
      <c r="E11" s="2"/>
      <c r="F11" s="18"/>
      <c r="G11" s="18"/>
      <c r="H11" s="3"/>
      <c r="I11" s="3"/>
      <c r="J11" s="243" t="str">
        <f t="shared" si="16"/>
        <v/>
      </c>
      <c r="K11" s="17"/>
      <c r="L11" s="2"/>
      <c r="M11" s="211" t="str">
        <f t="shared" si="17"/>
        <v/>
      </c>
      <c r="N11" s="33"/>
      <c r="O11" s="244" t="str">
        <f t="shared" si="13"/>
        <v/>
      </c>
      <c r="P11" s="89" t="str">
        <f t="shared" si="13"/>
        <v/>
      </c>
      <c r="Q11" s="208" t="str">
        <f t="shared" si="14"/>
        <v/>
      </c>
      <c r="R11" s="89" t="str">
        <f t="shared" si="14"/>
        <v/>
      </c>
      <c r="S11" s="89" t="str">
        <f t="shared" si="14"/>
        <v/>
      </c>
      <c r="T11" s="89" t="str">
        <f t="shared" si="14"/>
        <v/>
      </c>
      <c r="U11" s="90" t="str">
        <f t="shared" si="14"/>
        <v/>
      </c>
      <c r="V11" s="90" t="str">
        <f t="shared" si="14"/>
        <v/>
      </c>
      <c r="W11" s="90" t="str">
        <f t="shared" si="14"/>
        <v/>
      </c>
      <c r="X11" s="245" t="str">
        <f t="shared" si="14"/>
        <v/>
      </c>
      <c r="Y11" s="89" t="str">
        <f t="shared" si="14"/>
        <v/>
      </c>
      <c r="Z11" s="90" t="str">
        <f t="shared" si="14"/>
        <v/>
      </c>
      <c r="AA11" s="90" t="str">
        <f t="shared" si="18"/>
        <v/>
      </c>
      <c r="AB11" s="246"/>
      <c r="AC11" s="92" t="str" cm="1">
        <f t="array" ref="AC11">_xlfn.IFS(M11="","",AA11&gt;M11,"KO : Le montant retenu est supérieur au montant présenté. Merci de revoir la ligne de dépense ou plafonner son montant.",M11=0,"",AA11=M11,"OK",AA11&lt;M11,"Montant instruit inférieur au montant présenté.")</f>
        <v/>
      </c>
      <c r="AD11" s="93" t="str">
        <f t="shared" si="15"/>
        <v/>
      </c>
    </row>
    <row r="12" spans="1:30" ht="20.149999999999999" customHeight="1">
      <c r="A12" s="87">
        <v>4</v>
      </c>
      <c r="B12" s="16"/>
      <c r="C12" s="89" t="str">
        <f>IF(B12&lt;&gt;"",IF('0-Présentation poste-typeaction'!$B$12&lt;&gt;"",'0-Présentation poste-typeaction'!$B$12,""),"")</f>
        <v/>
      </c>
      <c r="D12" s="16"/>
      <c r="E12" s="2"/>
      <c r="F12" s="18"/>
      <c r="G12" s="18"/>
      <c r="H12" s="3"/>
      <c r="I12" s="3"/>
      <c r="J12" s="243" t="str">
        <f t="shared" si="16"/>
        <v/>
      </c>
      <c r="K12" s="17"/>
      <c r="L12" s="2"/>
      <c r="M12" s="211" t="str">
        <f t="shared" si="17"/>
        <v/>
      </c>
      <c r="N12" s="33"/>
      <c r="O12" s="244" t="str">
        <f t="shared" si="13"/>
        <v/>
      </c>
      <c r="P12" s="89" t="str">
        <f t="shared" si="13"/>
        <v/>
      </c>
      <c r="Q12" s="208" t="str">
        <f t="shared" si="14"/>
        <v/>
      </c>
      <c r="R12" s="89" t="str">
        <f t="shared" si="14"/>
        <v/>
      </c>
      <c r="S12" s="89" t="str">
        <f t="shared" si="14"/>
        <v/>
      </c>
      <c r="T12" s="89" t="str">
        <f t="shared" si="14"/>
        <v/>
      </c>
      <c r="U12" s="90" t="str">
        <f t="shared" si="14"/>
        <v/>
      </c>
      <c r="V12" s="90" t="str">
        <f t="shared" si="14"/>
        <v/>
      </c>
      <c r="W12" s="90" t="str">
        <f t="shared" si="14"/>
        <v/>
      </c>
      <c r="X12" s="245" t="str">
        <f t="shared" si="14"/>
        <v/>
      </c>
      <c r="Y12" s="89" t="str">
        <f t="shared" si="14"/>
        <v/>
      </c>
      <c r="Z12" s="90" t="str">
        <f t="shared" si="14"/>
        <v/>
      </c>
      <c r="AA12" s="90" t="str">
        <f t="shared" si="18"/>
        <v/>
      </c>
      <c r="AB12" s="246"/>
      <c r="AC12" s="92" t="str" cm="1">
        <f t="array" ref="AC12">_xlfn.IFS(M12="","",AA12&gt;M12,"KO : Le montant retenu est supérieur au montant présenté. Merci de revoir la ligne de dépense ou plafonner son montant.",M12=0,"",AA12=M12,"OK",AA12&lt;M12,"Montant instruit inférieur au montant présenté.")</f>
        <v/>
      </c>
      <c r="AD12" s="93" t="str">
        <f t="shared" si="15"/>
        <v/>
      </c>
    </row>
    <row r="13" spans="1:30" ht="20.149999999999999" customHeight="1">
      <c r="A13" s="87">
        <v>5</v>
      </c>
      <c r="B13" s="16"/>
      <c r="C13" s="89" t="str">
        <f>IF(B13&lt;&gt;"",IF('0-Présentation poste-typeaction'!$B$12&lt;&gt;"",'0-Présentation poste-typeaction'!$B$12,""),"")</f>
        <v/>
      </c>
      <c r="D13" s="16"/>
      <c r="E13" s="2"/>
      <c r="F13" s="18"/>
      <c r="G13" s="18"/>
      <c r="H13" s="3"/>
      <c r="I13" s="3"/>
      <c r="J13" s="243" t="str">
        <f t="shared" si="16"/>
        <v/>
      </c>
      <c r="K13" s="17"/>
      <c r="L13" s="2"/>
      <c r="M13" s="211" t="str">
        <f t="shared" si="17"/>
        <v/>
      </c>
      <c r="N13" s="33"/>
      <c r="O13" s="244" t="str">
        <f t="shared" si="13"/>
        <v/>
      </c>
      <c r="P13" s="89" t="str">
        <f t="shared" si="13"/>
        <v/>
      </c>
      <c r="Q13" s="208" t="str">
        <f t="shared" si="14"/>
        <v/>
      </c>
      <c r="R13" s="89" t="str">
        <f t="shared" si="14"/>
        <v/>
      </c>
      <c r="S13" s="89" t="str">
        <f t="shared" si="14"/>
        <v/>
      </c>
      <c r="T13" s="89" t="str">
        <f t="shared" si="14"/>
        <v/>
      </c>
      <c r="U13" s="90" t="str">
        <f t="shared" si="14"/>
        <v/>
      </c>
      <c r="V13" s="90" t="str">
        <f t="shared" si="14"/>
        <v/>
      </c>
      <c r="W13" s="90" t="str">
        <f t="shared" si="14"/>
        <v/>
      </c>
      <c r="X13" s="245" t="str">
        <f t="shared" si="14"/>
        <v/>
      </c>
      <c r="Y13" s="89" t="str">
        <f t="shared" si="14"/>
        <v/>
      </c>
      <c r="Z13" s="90" t="str">
        <f t="shared" si="14"/>
        <v/>
      </c>
      <c r="AA13" s="90" t="str">
        <f t="shared" si="18"/>
        <v/>
      </c>
      <c r="AB13" s="246"/>
      <c r="AC13" s="92" t="str" cm="1">
        <f t="array" ref="AC13">_xlfn.IFS(M13="","",AA13&gt;M13,"KO : Le montant retenu est supérieur au montant présenté. Merci de revoir la ligne de dépense ou plafonner son montant.",M13=0,"",AA13=M13,"OK",AA13&lt;M13,"Montant instruit inférieur au montant présenté.")</f>
        <v/>
      </c>
      <c r="AD13" s="93" t="str">
        <f t="shared" si="15"/>
        <v/>
      </c>
    </row>
    <row r="14" spans="1:30" ht="20.149999999999999" customHeight="1">
      <c r="A14" s="87">
        <v>6</v>
      </c>
      <c r="B14" s="16"/>
      <c r="C14" s="89" t="str">
        <f>IF(B14&lt;&gt;"",IF('0-Présentation poste-typeaction'!$B$12&lt;&gt;"",'0-Présentation poste-typeaction'!$B$12,""),"")</f>
        <v/>
      </c>
      <c r="D14" s="16"/>
      <c r="E14" s="2"/>
      <c r="F14" s="18"/>
      <c r="G14" s="18"/>
      <c r="H14" s="3"/>
      <c r="I14" s="3"/>
      <c r="J14" s="243" t="str">
        <f t="shared" si="16"/>
        <v/>
      </c>
      <c r="K14" s="17"/>
      <c r="L14" s="2"/>
      <c r="M14" s="211" t="str">
        <f t="shared" si="17"/>
        <v/>
      </c>
      <c r="N14" s="33"/>
      <c r="O14" s="244" t="str">
        <f t="shared" si="13"/>
        <v/>
      </c>
      <c r="P14" s="89" t="str">
        <f t="shared" si="13"/>
        <v/>
      </c>
      <c r="Q14" s="208" t="str">
        <f t="shared" si="14"/>
        <v/>
      </c>
      <c r="R14" s="89" t="str">
        <f t="shared" si="14"/>
        <v/>
      </c>
      <c r="S14" s="89" t="str">
        <f t="shared" si="14"/>
        <v/>
      </c>
      <c r="T14" s="89" t="str">
        <f t="shared" si="14"/>
        <v/>
      </c>
      <c r="U14" s="90" t="str">
        <f t="shared" si="14"/>
        <v/>
      </c>
      <c r="V14" s="90" t="str">
        <f t="shared" si="14"/>
        <v/>
      </c>
      <c r="W14" s="90" t="str">
        <f t="shared" si="14"/>
        <v/>
      </c>
      <c r="X14" s="245" t="str">
        <f t="shared" si="14"/>
        <v/>
      </c>
      <c r="Y14" s="89" t="str">
        <f t="shared" si="14"/>
        <v/>
      </c>
      <c r="Z14" s="90" t="str">
        <f t="shared" si="14"/>
        <v/>
      </c>
      <c r="AA14" s="90" t="str">
        <f t="shared" si="18"/>
        <v/>
      </c>
      <c r="AB14" s="246"/>
      <c r="AC14" s="92" t="str" cm="1">
        <f t="array" ref="AC14">_xlfn.IFS(M14="","",AA14&gt;M14,"KO : Le montant retenu est supérieur au montant présenté. Merci de revoir la ligne de dépense ou plafonner son montant.",M14=0,"",AA14=M14,"OK",AA14&lt;M14,"Montant instruit inférieur au montant présenté.")</f>
        <v/>
      </c>
      <c r="AD14" s="93" t="str">
        <f t="shared" si="15"/>
        <v/>
      </c>
    </row>
    <row r="15" spans="1:30" ht="20.149999999999999" customHeight="1">
      <c r="A15" s="87">
        <v>7</v>
      </c>
      <c r="B15" s="16"/>
      <c r="C15" s="89" t="str">
        <f>IF(B15&lt;&gt;"",IF('0-Présentation poste-typeaction'!$B$12&lt;&gt;"",'0-Présentation poste-typeaction'!$B$12,""),"")</f>
        <v/>
      </c>
      <c r="D15" s="16"/>
      <c r="E15" s="2"/>
      <c r="F15" s="18"/>
      <c r="G15" s="18"/>
      <c r="H15" s="3"/>
      <c r="I15" s="3"/>
      <c r="J15" s="243" t="str">
        <f t="shared" si="16"/>
        <v/>
      </c>
      <c r="K15" s="17"/>
      <c r="L15" s="2"/>
      <c r="M15" s="211" t="str">
        <f t="shared" si="17"/>
        <v/>
      </c>
      <c r="N15" s="33"/>
      <c r="O15" s="244" t="str">
        <f t="shared" si="13"/>
        <v/>
      </c>
      <c r="P15" s="89" t="str">
        <f t="shared" si="13"/>
        <v/>
      </c>
      <c r="Q15" s="208" t="str">
        <f t="shared" si="14"/>
        <v/>
      </c>
      <c r="R15" s="89" t="str">
        <f t="shared" si="14"/>
        <v/>
      </c>
      <c r="S15" s="89" t="str">
        <f t="shared" si="14"/>
        <v/>
      </c>
      <c r="T15" s="89" t="str">
        <f t="shared" si="14"/>
        <v/>
      </c>
      <c r="U15" s="90" t="str">
        <f t="shared" si="14"/>
        <v/>
      </c>
      <c r="V15" s="90" t="str">
        <f t="shared" si="14"/>
        <v/>
      </c>
      <c r="W15" s="90" t="str">
        <f t="shared" si="14"/>
        <v/>
      </c>
      <c r="X15" s="245" t="str">
        <f t="shared" si="14"/>
        <v/>
      </c>
      <c r="Y15" s="89" t="str">
        <f t="shared" si="14"/>
        <v/>
      </c>
      <c r="Z15" s="90" t="str">
        <f t="shared" si="14"/>
        <v/>
      </c>
      <c r="AA15" s="90" t="str">
        <f t="shared" si="18"/>
        <v/>
      </c>
      <c r="AB15" s="246"/>
      <c r="AC15" s="92" t="str" cm="1">
        <f t="array" ref="AC15">_xlfn.IFS(M15="","",AA15&gt;M15,"KO : Le montant retenu est supérieur au montant présenté. Merci de revoir la ligne de dépense ou plafonner son montant.",M15=0,"",AA15=M15,"OK",AA15&lt;M15,"Montant instruit inférieur au montant présenté.")</f>
        <v/>
      </c>
      <c r="AD15" s="93" t="str">
        <f t="shared" si="15"/>
        <v/>
      </c>
    </row>
    <row r="16" spans="1:30" ht="20.149999999999999" customHeight="1">
      <c r="A16" s="87">
        <v>8</v>
      </c>
      <c r="B16" s="16"/>
      <c r="C16" s="89" t="str">
        <f>IF(B16&lt;&gt;"",IF('0-Présentation poste-typeaction'!$B$12&lt;&gt;"",'0-Présentation poste-typeaction'!$B$12,""),"")</f>
        <v/>
      </c>
      <c r="D16" s="16"/>
      <c r="E16" s="2"/>
      <c r="F16" s="18"/>
      <c r="G16" s="18"/>
      <c r="H16" s="3"/>
      <c r="I16" s="3"/>
      <c r="J16" s="243" t="str">
        <f t="shared" si="16"/>
        <v/>
      </c>
      <c r="K16" s="17"/>
      <c r="L16" s="2"/>
      <c r="M16" s="211" t="str">
        <f t="shared" si="17"/>
        <v/>
      </c>
      <c r="N16" s="33"/>
      <c r="O16" s="244" t="str">
        <f t="shared" si="13"/>
        <v/>
      </c>
      <c r="P16" s="89" t="str">
        <f t="shared" si="13"/>
        <v/>
      </c>
      <c r="Q16" s="208" t="str">
        <f t="shared" si="14"/>
        <v/>
      </c>
      <c r="R16" s="89" t="str">
        <f t="shared" si="14"/>
        <v/>
      </c>
      <c r="S16" s="89" t="str">
        <f t="shared" si="14"/>
        <v/>
      </c>
      <c r="T16" s="89" t="str">
        <f t="shared" si="14"/>
        <v/>
      </c>
      <c r="U16" s="90" t="str">
        <f t="shared" si="14"/>
        <v/>
      </c>
      <c r="V16" s="90" t="str">
        <f t="shared" si="14"/>
        <v/>
      </c>
      <c r="W16" s="90" t="str">
        <f t="shared" si="14"/>
        <v/>
      </c>
      <c r="X16" s="245" t="str">
        <f t="shared" si="14"/>
        <v/>
      </c>
      <c r="Y16" s="89" t="str">
        <f t="shared" si="14"/>
        <v/>
      </c>
      <c r="Z16" s="90" t="str">
        <f t="shared" si="14"/>
        <v/>
      </c>
      <c r="AA16" s="90" t="str">
        <f t="shared" si="18"/>
        <v/>
      </c>
      <c r="AB16" s="246"/>
      <c r="AC16" s="92" t="str" cm="1">
        <f t="array" ref="AC16">_xlfn.IFS(M16="","",AA16&gt;M16,"KO : Le montant retenu est supérieur au montant présenté. Merci de revoir la ligne de dépense ou plafonner son montant.",M16=0,"",AA16=M16,"OK",AA16&lt;M16,"Montant instruit inférieur au montant présenté.")</f>
        <v/>
      </c>
      <c r="AD16" s="93" t="str">
        <f t="shared" si="15"/>
        <v/>
      </c>
    </row>
    <row r="17" spans="1:31" ht="20.149999999999999" customHeight="1">
      <c r="A17" s="87">
        <v>9</v>
      </c>
      <c r="B17" s="16"/>
      <c r="C17" s="89" t="str">
        <f>IF(B17&lt;&gt;"",IF('0-Présentation poste-typeaction'!$B$12&lt;&gt;"",'0-Présentation poste-typeaction'!$B$12,""),"")</f>
        <v/>
      </c>
      <c r="D17" s="16"/>
      <c r="E17" s="2"/>
      <c r="F17" s="18"/>
      <c r="G17" s="18"/>
      <c r="H17" s="3"/>
      <c r="I17" s="3"/>
      <c r="J17" s="243" t="str">
        <f t="shared" si="16"/>
        <v/>
      </c>
      <c r="K17" s="17"/>
      <c r="L17" s="2"/>
      <c r="M17" s="211" t="str">
        <f t="shared" si="17"/>
        <v/>
      </c>
      <c r="N17" s="33"/>
      <c r="O17" s="244" t="str">
        <f t="shared" si="13"/>
        <v/>
      </c>
      <c r="P17" s="89" t="str">
        <f t="shared" si="13"/>
        <v/>
      </c>
      <c r="Q17" s="208" t="str">
        <f t="shared" si="14"/>
        <v/>
      </c>
      <c r="R17" s="89" t="str">
        <f t="shared" si="14"/>
        <v/>
      </c>
      <c r="S17" s="89" t="str">
        <f t="shared" si="14"/>
        <v/>
      </c>
      <c r="T17" s="89" t="str">
        <f t="shared" si="14"/>
        <v/>
      </c>
      <c r="U17" s="90" t="str">
        <f t="shared" si="14"/>
        <v/>
      </c>
      <c r="V17" s="90" t="str">
        <f t="shared" si="14"/>
        <v/>
      </c>
      <c r="W17" s="90" t="str">
        <f t="shared" si="14"/>
        <v/>
      </c>
      <c r="X17" s="245" t="str">
        <f t="shared" si="14"/>
        <v/>
      </c>
      <c r="Y17" s="89" t="str">
        <f t="shared" si="14"/>
        <v/>
      </c>
      <c r="Z17" s="90" t="str">
        <f t="shared" si="14"/>
        <v/>
      </c>
      <c r="AA17" s="90" t="str">
        <f t="shared" si="18"/>
        <v/>
      </c>
      <c r="AB17" s="246"/>
      <c r="AC17" s="92" t="str" cm="1">
        <f t="array" ref="AC17">_xlfn.IFS(M17="","",AA17&gt;M17,"KO : Le montant retenu est supérieur au montant présenté. Merci de revoir la ligne de dépense ou plafonner son montant.",M17=0,"",AA17=M17,"OK",AA17&lt;M17,"Montant instruit inférieur au montant présenté.")</f>
        <v/>
      </c>
      <c r="AD17" s="93" t="str">
        <f t="shared" si="15"/>
        <v/>
      </c>
    </row>
    <row r="18" spans="1:31" ht="20.149999999999999" customHeight="1">
      <c r="A18" s="87">
        <v>10</v>
      </c>
      <c r="B18" s="16"/>
      <c r="C18" s="89" t="str">
        <f>IF(B18&lt;&gt;"",IF('0-Présentation poste-typeaction'!$B$12&lt;&gt;"",'0-Présentation poste-typeaction'!$B$12,""),"")</f>
        <v/>
      </c>
      <c r="D18" s="16"/>
      <c r="E18" s="2"/>
      <c r="F18" s="18"/>
      <c r="G18" s="18"/>
      <c r="H18" s="3"/>
      <c r="I18" s="3"/>
      <c r="J18" s="243" t="str">
        <f t="shared" si="16"/>
        <v/>
      </c>
      <c r="K18" s="17"/>
      <c r="L18" s="2"/>
      <c r="M18" s="211" t="str">
        <f t="shared" si="17"/>
        <v/>
      </c>
      <c r="N18" s="33"/>
      <c r="O18" s="244" t="str">
        <f>IF(B18="","",B18)</f>
        <v/>
      </c>
      <c r="P18" s="89" t="str">
        <f t="shared" si="13"/>
        <v/>
      </c>
      <c r="Q18" s="208" t="str">
        <f t="shared" si="14"/>
        <v/>
      </c>
      <c r="R18" s="89" t="str">
        <f t="shared" si="14"/>
        <v/>
      </c>
      <c r="S18" s="89" t="str">
        <f t="shared" si="14"/>
        <v/>
      </c>
      <c r="T18" s="89" t="str">
        <f t="shared" si="14"/>
        <v/>
      </c>
      <c r="U18" s="90" t="str">
        <f t="shared" si="14"/>
        <v/>
      </c>
      <c r="V18" s="90" t="str">
        <f t="shared" si="14"/>
        <v/>
      </c>
      <c r="W18" s="90" t="str">
        <f t="shared" si="14"/>
        <v/>
      </c>
      <c r="X18" s="245" t="str">
        <f t="shared" si="14"/>
        <v/>
      </c>
      <c r="Y18" s="89" t="str">
        <f t="shared" si="14"/>
        <v/>
      </c>
      <c r="Z18" s="90" t="str">
        <f t="shared" si="14"/>
        <v/>
      </c>
      <c r="AA18" s="90" t="str">
        <f t="shared" si="18"/>
        <v/>
      </c>
      <c r="AB18" s="246"/>
      <c r="AC18" s="92" t="str" cm="1">
        <f t="array" ref="AC18">_xlfn.IFS(M18="","",AA18&gt;M18,"KO : Le montant retenu est supérieur au montant présenté. Merci de revoir la ligne de dépense ou plafonner son montant.",M18=0,"",AA18=M18,"OK",AA18&lt;M18,"Montant instruit inférieur au montant présenté.")</f>
        <v/>
      </c>
      <c r="AD18" s="93" t="str">
        <f t="shared" si="15"/>
        <v/>
      </c>
    </row>
    <row r="19" spans="1:31" ht="20.149999999999999" customHeight="1">
      <c r="A19" s="87">
        <v>11</v>
      </c>
      <c r="B19" s="16"/>
      <c r="C19" s="89" t="str">
        <f>IF(B19&lt;&gt;"",IF('0-Présentation poste-typeaction'!$B$12&lt;&gt;"",'0-Présentation poste-typeaction'!$B$12,""),"")</f>
        <v/>
      </c>
      <c r="D19" s="16"/>
      <c r="E19" s="2"/>
      <c r="F19" s="18"/>
      <c r="G19" s="18"/>
      <c r="H19" s="3"/>
      <c r="I19" s="3"/>
      <c r="J19" s="243" t="str">
        <f t="shared" si="16"/>
        <v/>
      </c>
      <c r="K19" s="17"/>
      <c r="L19" s="2"/>
      <c r="M19" s="211" t="str">
        <f t="shared" si="17"/>
        <v/>
      </c>
      <c r="N19" s="33"/>
      <c r="O19" s="244" t="str">
        <f t="shared" ref="O19:P82" si="19">IF(B19="","",B19)</f>
        <v/>
      </c>
      <c r="P19" s="89" t="str">
        <f t="shared" si="13"/>
        <v/>
      </c>
      <c r="Q19" s="208" t="str">
        <f t="shared" si="14"/>
        <v/>
      </c>
      <c r="R19" s="89" t="str">
        <f t="shared" si="14"/>
        <v/>
      </c>
      <c r="S19" s="89" t="str">
        <f t="shared" si="14"/>
        <v/>
      </c>
      <c r="T19" s="89" t="str">
        <f t="shared" si="14"/>
        <v/>
      </c>
      <c r="U19" s="90" t="str">
        <f t="shared" si="14"/>
        <v/>
      </c>
      <c r="V19" s="90" t="str">
        <f t="shared" si="14"/>
        <v/>
      </c>
      <c r="W19" s="90" t="str">
        <f t="shared" si="14"/>
        <v/>
      </c>
      <c r="X19" s="245" t="str">
        <f t="shared" si="14"/>
        <v/>
      </c>
      <c r="Y19" s="89" t="str">
        <f t="shared" si="14"/>
        <v/>
      </c>
      <c r="Z19" s="90" t="str">
        <f t="shared" si="14"/>
        <v/>
      </c>
      <c r="AA19" s="90" t="str">
        <f t="shared" si="18"/>
        <v/>
      </c>
      <c r="AB19" s="246"/>
      <c r="AC19" s="92" t="str" cm="1">
        <f t="array" ref="AC19">_xlfn.IFS(M19="","",AA19&gt;M19,"KO : Le montant retenu est supérieur au montant présenté. Merci de revoir la ligne de dépense ou plafonner son montant.",M19=0,"",AA19=M19,"OK",AA19&lt;M19,"Montant instruit inférieur au montant présenté.")</f>
        <v/>
      </c>
      <c r="AD19" s="93" t="str">
        <f t="shared" si="15"/>
        <v/>
      </c>
    </row>
    <row r="20" spans="1:31" ht="20.149999999999999" customHeight="1">
      <c r="A20" s="87">
        <v>12</v>
      </c>
      <c r="B20" s="16"/>
      <c r="C20" s="89" t="str">
        <f>IF(B20&lt;&gt;"",IF('0-Présentation poste-typeaction'!$B$12&lt;&gt;"",'0-Présentation poste-typeaction'!$B$12,""),"")</f>
        <v/>
      </c>
      <c r="D20" s="16"/>
      <c r="E20" s="2"/>
      <c r="F20" s="18"/>
      <c r="G20" s="18"/>
      <c r="H20" s="3"/>
      <c r="I20" s="3"/>
      <c r="J20" s="243" t="str">
        <f t="shared" si="16"/>
        <v/>
      </c>
      <c r="K20" s="17"/>
      <c r="L20" s="2"/>
      <c r="M20" s="211" t="str">
        <f t="shared" si="17"/>
        <v/>
      </c>
      <c r="N20" s="33"/>
      <c r="O20" s="244" t="str">
        <f t="shared" si="19"/>
        <v/>
      </c>
      <c r="P20" s="89" t="str">
        <f t="shared" si="13"/>
        <v/>
      </c>
      <c r="Q20" s="208" t="str">
        <f t="shared" si="14"/>
        <v/>
      </c>
      <c r="R20" s="89" t="str">
        <f t="shared" si="14"/>
        <v/>
      </c>
      <c r="S20" s="89" t="str">
        <f t="shared" si="14"/>
        <v/>
      </c>
      <c r="T20" s="89" t="str">
        <f t="shared" si="14"/>
        <v/>
      </c>
      <c r="U20" s="90" t="str">
        <f t="shared" si="14"/>
        <v/>
      </c>
      <c r="V20" s="90" t="str">
        <f t="shared" si="14"/>
        <v/>
      </c>
      <c r="W20" s="90" t="str">
        <f t="shared" si="14"/>
        <v/>
      </c>
      <c r="X20" s="245" t="str">
        <f t="shared" si="14"/>
        <v/>
      </c>
      <c r="Y20" s="89" t="str">
        <f t="shared" si="14"/>
        <v/>
      </c>
      <c r="Z20" s="90" t="str">
        <f t="shared" si="14"/>
        <v/>
      </c>
      <c r="AA20" s="90" t="str">
        <f t="shared" si="18"/>
        <v/>
      </c>
      <c r="AB20" s="246"/>
      <c r="AC20" s="92" t="str" cm="1">
        <f t="array" ref="AC20">_xlfn.IFS(M20="","",AA20&gt;M20,"KO : Le montant retenu est supérieur au montant présenté. Merci de revoir la ligne de dépense ou plafonner son montant.",M20=0,"",AA20=M20,"OK",AA20&lt;M20,"Montant instruit inférieur au montant présenté.")</f>
        <v/>
      </c>
      <c r="AD20" s="93" t="str">
        <f t="shared" si="15"/>
        <v/>
      </c>
    </row>
    <row r="21" spans="1:31" ht="20.149999999999999" customHeight="1">
      <c r="A21" s="87">
        <v>13</v>
      </c>
      <c r="B21" s="16"/>
      <c r="C21" s="89" t="str">
        <f>IF(B21&lt;&gt;"",IF('0-Présentation poste-typeaction'!$B$12&lt;&gt;"",'0-Présentation poste-typeaction'!$B$12,""),"")</f>
        <v/>
      </c>
      <c r="D21" s="16"/>
      <c r="E21" s="2"/>
      <c r="F21" s="18"/>
      <c r="G21" s="18"/>
      <c r="H21" s="3"/>
      <c r="I21" s="3"/>
      <c r="J21" s="243" t="str">
        <f t="shared" si="16"/>
        <v/>
      </c>
      <c r="K21" s="17"/>
      <c r="L21" s="2"/>
      <c r="M21" s="211" t="str">
        <f t="shared" si="17"/>
        <v/>
      </c>
      <c r="N21" s="33"/>
      <c r="O21" s="244" t="str">
        <f t="shared" si="19"/>
        <v/>
      </c>
      <c r="P21" s="89" t="str">
        <f t="shared" si="13"/>
        <v/>
      </c>
      <c r="Q21" s="208" t="str">
        <f t="shared" si="14"/>
        <v/>
      </c>
      <c r="R21" s="89" t="str">
        <f t="shared" si="14"/>
        <v/>
      </c>
      <c r="S21" s="89" t="str">
        <f t="shared" si="14"/>
        <v/>
      </c>
      <c r="T21" s="89" t="str">
        <f t="shared" si="14"/>
        <v/>
      </c>
      <c r="U21" s="90" t="str">
        <f t="shared" si="14"/>
        <v/>
      </c>
      <c r="V21" s="90" t="str">
        <f t="shared" si="14"/>
        <v/>
      </c>
      <c r="W21" s="90" t="str">
        <f t="shared" si="14"/>
        <v/>
      </c>
      <c r="X21" s="245" t="str">
        <f t="shared" si="14"/>
        <v/>
      </c>
      <c r="Y21" s="89" t="str">
        <f t="shared" si="14"/>
        <v/>
      </c>
      <c r="Z21" s="90" t="str">
        <f t="shared" si="14"/>
        <v/>
      </c>
      <c r="AA21" s="90" t="str">
        <f t="shared" si="18"/>
        <v/>
      </c>
      <c r="AB21" s="246"/>
      <c r="AC21" s="92" t="str" cm="1">
        <f t="array" ref="AC21">_xlfn.IFS(M21="","",AA21&gt;M21,"KO : Le montant retenu est supérieur au montant présenté. Merci de revoir la ligne de dépense ou plafonner son montant.",M21=0,"",AA21=M21,"OK",AA21&lt;M21,"Montant instruit inférieur au montant présenté.")</f>
        <v/>
      </c>
      <c r="AD21" s="93" t="str">
        <f t="shared" si="15"/>
        <v/>
      </c>
    </row>
    <row r="22" spans="1:31" ht="20.149999999999999" customHeight="1">
      <c r="A22" s="87">
        <v>14</v>
      </c>
      <c r="B22" s="16"/>
      <c r="C22" s="89" t="str">
        <f>IF(B22&lt;&gt;"",IF('0-Présentation poste-typeaction'!$B$12&lt;&gt;"",'0-Présentation poste-typeaction'!$B$12,""),"")</f>
        <v/>
      </c>
      <c r="D22" s="16"/>
      <c r="E22" s="2"/>
      <c r="F22" s="18"/>
      <c r="G22" s="18"/>
      <c r="H22" s="3"/>
      <c r="I22" s="3"/>
      <c r="J22" s="243" t="str">
        <f t="shared" si="16"/>
        <v/>
      </c>
      <c r="K22" s="17"/>
      <c r="L22" s="2"/>
      <c r="M22" s="211" t="str">
        <f t="shared" si="17"/>
        <v/>
      </c>
      <c r="N22" s="33"/>
      <c r="O22" s="244" t="str">
        <f t="shared" si="19"/>
        <v/>
      </c>
      <c r="P22" s="89" t="str">
        <f t="shared" si="13"/>
        <v/>
      </c>
      <c r="Q22" s="208" t="str">
        <f t="shared" si="14"/>
        <v/>
      </c>
      <c r="R22" s="89" t="str">
        <f t="shared" si="14"/>
        <v/>
      </c>
      <c r="S22" s="89" t="str">
        <f t="shared" si="14"/>
        <v/>
      </c>
      <c r="T22" s="89" t="str">
        <f t="shared" si="14"/>
        <v/>
      </c>
      <c r="U22" s="90" t="str">
        <f t="shared" si="14"/>
        <v/>
      </c>
      <c r="V22" s="90" t="str">
        <f t="shared" si="14"/>
        <v/>
      </c>
      <c r="W22" s="90" t="str">
        <f t="shared" si="14"/>
        <v/>
      </c>
      <c r="X22" s="245" t="str">
        <f t="shared" si="14"/>
        <v/>
      </c>
      <c r="Y22" s="89" t="str">
        <f t="shared" si="14"/>
        <v/>
      </c>
      <c r="Z22" s="90" t="str">
        <f t="shared" si="14"/>
        <v/>
      </c>
      <c r="AA22" s="90" t="str">
        <f t="shared" si="18"/>
        <v/>
      </c>
      <c r="AB22" s="246"/>
      <c r="AC22" s="92" t="str" cm="1">
        <f t="array" ref="AC22">_xlfn.IFS(M22="","",AA22&gt;M22,"KO : Le montant retenu est supérieur au montant présenté. Merci de revoir la ligne de dépense ou plafonner son montant.",M22=0,"",AA22=M22,"OK",AA22&lt;M22,"Montant instruit inférieur au montant présenté.")</f>
        <v/>
      </c>
      <c r="AD22" s="93" t="str">
        <f t="shared" si="15"/>
        <v/>
      </c>
    </row>
    <row r="23" spans="1:31" ht="20.149999999999999" customHeight="1">
      <c r="A23" s="87">
        <v>15</v>
      </c>
      <c r="B23" s="16"/>
      <c r="C23" s="89" t="str">
        <f>IF(B23&lt;&gt;"",IF('0-Présentation poste-typeaction'!$B$12&lt;&gt;"",'0-Présentation poste-typeaction'!$B$12,""),"")</f>
        <v/>
      </c>
      <c r="D23" s="16"/>
      <c r="E23" s="2"/>
      <c r="F23" s="18"/>
      <c r="G23" s="18"/>
      <c r="H23" s="3"/>
      <c r="I23" s="3"/>
      <c r="J23" s="243" t="str">
        <f t="shared" si="16"/>
        <v/>
      </c>
      <c r="K23" s="17"/>
      <c r="L23" s="2"/>
      <c r="M23" s="211" t="str">
        <f t="shared" si="17"/>
        <v/>
      </c>
      <c r="N23" s="33"/>
      <c r="O23" s="244" t="str">
        <f t="shared" si="19"/>
        <v/>
      </c>
      <c r="P23" s="89" t="str">
        <f t="shared" si="13"/>
        <v/>
      </c>
      <c r="Q23" s="208" t="str">
        <f t="shared" si="14"/>
        <v/>
      </c>
      <c r="R23" s="89" t="str">
        <f t="shared" si="14"/>
        <v/>
      </c>
      <c r="S23" s="89" t="str">
        <f t="shared" si="14"/>
        <v/>
      </c>
      <c r="T23" s="89" t="str">
        <f t="shared" si="14"/>
        <v/>
      </c>
      <c r="U23" s="90" t="str">
        <f t="shared" si="14"/>
        <v/>
      </c>
      <c r="V23" s="90" t="str">
        <f t="shared" si="14"/>
        <v/>
      </c>
      <c r="W23" s="90" t="str">
        <f t="shared" si="14"/>
        <v/>
      </c>
      <c r="X23" s="245" t="str">
        <f t="shared" si="14"/>
        <v/>
      </c>
      <c r="Y23" s="89" t="str">
        <f t="shared" si="14"/>
        <v/>
      </c>
      <c r="Z23" s="90" t="str">
        <f t="shared" si="14"/>
        <v/>
      </c>
      <c r="AA23" s="90" t="str">
        <f t="shared" si="18"/>
        <v/>
      </c>
      <c r="AB23" s="246"/>
      <c r="AC23" s="92" t="str" cm="1">
        <f t="array" ref="AC23">_xlfn.IFS(M23="","",AA23&gt;M23,"KO : Le montant retenu est supérieur au montant présenté. Merci de revoir la ligne de dépense ou plafonner son montant.",M23=0,"",AA23=M23,"OK",AA23&lt;M23,"Montant instruit inférieur au montant présenté.")</f>
        <v/>
      </c>
      <c r="AD23" s="93" t="str">
        <f t="shared" si="15"/>
        <v/>
      </c>
      <c r="AE23" s="247"/>
    </row>
    <row r="24" spans="1:31" ht="20.149999999999999" customHeight="1">
      <c r="A24" s="87">
        <v>16</v>
      </c>
      <c r="B24" s="16"/>
      <c r="C24" s="89" t="str">
        <f>IF(B24&lt;&gt;"",IF('0-Présentation poste-typeaction'!$B$12&lt;&gt;"",'0-Présentation poste-typeaction'!$B$12,""),"")</f>
        <v/>
      </c>
      <c r="D24" s="16"/>
      <c r="E24" s="2"/>
      <c r="F24" s="18"/>
      <c r="G24" s="18"/>
      <c r="H24" s="3"/>
      <c r="I24" s="3"/>
      <c r="J24" s="243" t="str">
        <f t="shared" si="16"/>
        <v/>
      </c>
      <c r="K24" s="17"/>
      <c r="L24" s="2"/>
      <c r="M24" s="211" t="str">
        <f t="shared" si="17"/>
        <v/>
      </c>
      <c r="N24" s="33"/>
      <c r="O24" s="244" t="str">
        <f t="shared" si="19"/>
        <v/>
      </c>
      <c r="P24" s="89" t="str">
        <f t="shared" si="13"/>
        <v/>
      </c>
      <c r="Q24" s="208" t="str">
        <f t="shared" si="14"/>
        <v/>
      </c>
      <c r="R24" s="89" t="str">
        <f t="shared" si="14"/>
        <v/>
      </c>
      <c r="S24" s="89" t="str">
        <f t="shared" si="14"/>
        <v/>
      </c>
      <c r="T24" s="89" t="str">
        <f t="shared" si="14"/>
        <v/>
      </c>
      <c r="U24" s="90" t="str">
        <f t="shared" si="14"/>
        <v/>
      </c>
      <c r="V24" s="90" t="str">
        <f t="shared" si="14"/>
        <v/>
      </c>
      <c r="W24" s="90" t="str">
        <f t="shared" si="14"/>
        <v/>
      </c>
      <c r="X24" s="245" t="str">
        <f t="shared" si="14"/>
        <v/>
      </c>
      <c r="Y24" s="89" t="str">
        <f t="shared" si="14"/>
        <v/>
      </c>
      <c r="Z24" s="90" t="str">
        <f t="shared" si="14"/>
        <v/>
      </c>
      <c r="AA24" s="90" t="str">
        <f t="shared" si="18"/>
        <v/>
      </c>
      <c r="AB24" s="246"/>
      <c r="AC24" s="92" t="str" cm="1">
        <f t="array" ref="AC24">_xlfn.IFS(M24="","",AA24&gt;M24,"KO : Le montant retenu est supérieur au montant présenté. Merci de revoir la ligne de dépense ou plafonner son montant.",M24=0,"",AA24=M24,"OK",AA24&lt;M24,"Montant instruit inférieur au montant présenté.")</f>
        <v/>
      </c>
      <c r="AD24" s="93" t="str">
        <f t="shared" si="15"/>
        <v/>
      </c>
      <c r="AE24" s="247"/>
    </row>
    <row r="25" spans="1:31" ht="20.149999999999999" customHeight="1">
      <c r="A25" s="87">
        <v>17</v>
      </c>
      <c r="B25" s="16"/>
      <c r="C25" s="89" t="str">
        <f>IF(B25&lt;&gt;"",IF('0-Présentation poste-typeaction'!$B$12&lt;&gt;"",'0-Présentation poste-typeaction'!$B$12,""),"")</f>
        <v/>
      </c>
      <c r="D25" s="16"/>
      <c r="E25" s="2"/>
      <c r="F25" s="18"/>
      <c r="G25" s="18"/>
      <c r="H25" s="3"/>
      <c r="I25" s="3"/>
      <c r="J25" s="243" t="str">
        <f t="shared" si="16"/>
        <v/>
      </c>
      <c r="K25" s="17"/>
      <c r="L25" s="2"/>
      <c r="M25" s="211" t="str">
        <f t="shared" si="17"/>
        <v/>
      </c>
      <c r="N25" s="33"/>
      <c r="O25" s="244" t="str">
        <f t="shared" si="19"/>
        <v/>
      </c>
      <c r="P25" s="89" t="str">
        <f t="shared" si="19"/>
        <v/>
      </c>
      <c r="Q25" s="208" t="str">
        <f t="shared" ref="Q25:Z50" si="20">IF(D25="","",D25)</f>
        <v/>
      </c>
      <c r="R25" s="89" t="str">
        <f t="shared" si="20"/>
        <v/>
      </c>
      <c r="S25" s="89" t="str">
        <f t="shared" si="20"/>
        <v/>
      </c>
      <c r="T25" s="89" t="str">
        <f t="shared" si="20"/>
        <v/>
      </c>
      <c r="U25" s="90" t="str">
        <f t="shared" si="20"/>
        <v/>
      </c>
      <c r="V25" s="90" t="str">
        <f t="shared" si="20"/>
        <v/>
      </c>
      <c r="W25" s="90" t="str">
        <f t="shared" si="20"/>
        <v/>
      </c>
      <c r="X25" s="245" t="str">
        <f t="shared" si="20"/>
        <v/>
      </c>
      <c r="Y25" s="89" t="str">
        <f t="shared" si="20"/>
        <v/>
      </c>
      <c r="Z25" s="90" t="str">
        <f t="shared" si="20"/>
        <v/>
      </c>
      <c r="AA25" s="90" t="str">
        <f t="shared" si="18"/>
        <v/>
      </c>
      <c r="AB25" s="246"/>
      <c r="AC25" s="92" t="str" cm="1">
        <f t="array" ref="AC25">_xlfn.IFS(M25="","",AA25&gt;M25,"KO : Le montant retenu est supérieur au montant présenté. Merci de revoir la ligne de dépense ou plafonner son montant.",M25=0,"",AA25=M25,"OK",AA25&lt;M25,"Montant instruit inférieur au montant présenté.")</f>
        <v/>
      </c>
      <c r="AD25" s="93" t="str">
        <f t="shared" si="15"/>
        <v/>
      </c>
    </row>
    <row r="26" spans="1:31" ht="20.149999999999999" customHeight="1">
      <c r="A26" s="87">
        <v>18</v>
      </c>
      <c r="B26" s="16"/>
      <c r="C26" s="89" t="str">
        <f>IF(B26&lt;&gt;"",IF('0-Présentation poste-typeaction'!$B$12&lt;&gt;"",'0-Présentation poste-typeaction'!$B$12,""),"")</f>
        <v/>
      </c>
      <c r="D26" s="16"/>
      <c r="E26" s="2"/>
      <c r="F26" s="18"/>
      <c r="G26" s="18"/>
      <c r="H26" s="3"/>
      <c r="I26" s="3"/>
      <c r="J26" s="243" t="str">
        <f t="shared" si="16"/>
        <v/>
      </c>
      <c r="K26" s="17"/>
      <c r="L26" s="2"/>
      <c r="M26" s="211" t="str">
        <f t="shared" si="17"/>
        <v/>
      </c>
      <c r="N26" s="33"/>
      <c r="O26" s="244" t="str">
        <f t="shared" si="19"/>
        <v/>
      </c>
      <c r="P26" s="89" t="str">
        <f t="shared" si="19"/>
        <v/>
      </c>
      <c r="Q26" s="208" t="str">
        <f t="shared" si="20"/>
        <v/>
      </c>
      <c r="R26" s="89" t="str">
        <f t="shared" si="20"/>
        <v/>
      </c>
      <c r="S26" s="89" t="str">
        <f t="shared" si="20"/>
        <v/>
      </c>
      <c r="T26" s="89" t="str">
        <f t="shared" si="20"/>
        <v/>
      </c>
      <c r="U26" s="90" t="str">
        <f t="shared" si="20"/>
        <v/>
      </c>
      <c r="V26" s="90" t="str">
        <f t="shared" si="20"/>
        <v/>
      </c>
      <c r="W26" s="90" t="str">
        <f t="shared" si="20"/>
        <v/>
      </c>
      <c r="X26" s="245" t="str">
        <f t="shared" si="20"/>
        <v/>
      </c>
      <c r="Y26" s="89" t="str">
        <f t="shared" si="20"/>
        <v/>
      </c>
      <c r="Z26" s="90" t="str">
        <f t="shared" si="20"/>
        <v/>
      </c>
      <c r="AA26" s="90" t="str">
        <f t="shared" si="18"/>
        <v/>
      </c>
      <c r="AB26" s="246"/>
      <c r="AC26" s="92" t="str" cm="1">
        <f t="array" ref="AC26">_xlfn.IFS(M26="","",AA26&gt;M26,"KO : Le montant retenu est supérieur au montant présenté. Merci de revoir la ligne de dépense ou plafonner son montant.",M26=0,"",AA26=M26,"OK",AA26&lt;M26,"Montant instruit inférieur au montant présenté.")</f>
        <v/>
      </c>
      <c r="AD26" s="93" t="str">
        <f t="shared" si="15"/>
        <v/>
      </c>
    </row>
    <row r="27" spans="1:31" ht="20.149999999999999" customHeight="1">
      <c r="A27" s="87">
        <v>19</v>
      </c>
      <c r="B27" s="16"/>
      <c r="C27" s="89" t="str">
        <f>IF(B27&lt;&gt;"",IF('0-Présentation poste-typeaction'!$B$12&lt;&gt;"",'0-Présentation poste-typeaction'!$B$12,""),"")</f>
        <v/>
      </c>
      <c r="D27" s="16"/>
      <c r="E27" s="2"/>
      <c r="F27" s="18"/>
      <c r="G27" s="18"/>
      <c r="H27" s="3"/>
      <c r="I27" s="3"/>
      <c r="J27" s="243" t="str">
        <f t="shared" si="16"/>
        <v/>
      </c>
      <c r="K27" s="17"/>
      <c r="L27" s="2"/>
      <c r="M27" s="211" t="str">
        <f t="shared" si="17"/>
        <v/>
      </c>
      <c r="N27" s="33"/>
      <c r="O27" s="244" t="str">
        <f t="shared" si="19"/>
        <v/>
      </c>
      <c r="P27" s="89" t="str">
        <f t="shared" si="19"/>
        <v/>
      </c>
      <c r="Q27" s="208" t="str">
        <f t="shared" si="20"/>
        <v/>
      </c>
      <c r="R27" s="89" t="str">
        <f t="shared" si="20"/>
        <v/>
      </c>
      <c r="S27" s="89" t="str">
        <f t="shared" si="20"/>
        <v/>
      </c>
      <c r="T27" s="89" t="str">
        <f t="shared" si="20"/>
        <v/>
      </c>
      <c r="U27" s="90" t="str">
        <f t="shared" si="20"/>
        <v/>
      </c>
      <c r="V27" s="90" t="str">
        <f t="shared" si="20"/>
        <v/>
      </c>
      <c r="W27" s="90" t="str">
        <f t="shared" si="20"/>
        <v/>
      </c>
      <c r="X27" s="245" t="str">
        <f t="shared" si="20"/>
        <v/>
      </c>
      <c r="Y27" s="89" t="str">
        <f t="shared" si="20"/>
        <v/>
      </c>
      <c r="Z27" s="90" t="str">
        <f t="shared" si="20"/>
        <v/>
      </c>
      <c r="AA27" s="90" t="str">
        <f t="shared" si="18"/>
        <v/>
      </c>
      <c r="AB27" s="246"/>
      <c r="AC27" s="92" t="str" cm="1">
        <f t="array" ref="AC27">_xlfn.IFS(M27="","",AA27&gt;M27,"KO : Le montant retenu est supérieur au montant présenté. Merci de revoir la ligne de dépense ou plafonner son montant.",M27=0,"",AA27=M27,"OK",AA27&lt;M27,"Montant instruit inférieur au montant présenté.")</f>
        <v/>
      </c>
      <c r="AD27" s="93" t="str">
        <f t="shared" si="15"/>
        <v/>
      </c>
    </row>
    <row r="28" spans="1:31" ht="20.149999999999999" customHeight="1">
      <c r="A28" s="87">
        <v>20</v>
      </c>
      <c r="B28" s="16"/>
      <c r="C28" s="89" t="str">
        <f>IF(B28&lt;&gt;"",IF('0-Présentation poste-typeaction'!$B$12&lt;&gt;"",'0-Présentation poste-typeaction'!$B$12,""),"")</f>
        <v/>
      </c>
      <c r="D28" s="16"/>
      <c r="E28" s="2"/>
      <c r="F28" s="18"/>
      <c r="G28" s="18"/>
      <c r="H28" s="3"/>
      <c r="I28" s="3"/>
      <c r="J28" s="243" t="str">
        <f t="shared" si="16"/>
        <v/>
      </c>
      <c r="K28" s="17"/>
      <c r="L28" s="2"/>
      <c r="M28" s="211" t="str">
        <f t="shared" si="17"/>
        <v/>
      </c>
      <c r="N28" s="33"/>
      <c r="O28" s="244" t="str">
        <f t="shared" si="19"/>
        <v/>
      </c>
      <c r="P28" s="89" t="str">
        <f t="shared" si="19"/>
        <v/>
      </c>
      <c r="Q28" s="208" t="str">
        <f t="shared" si="20"/>
        <v/>
      </c>
      <c r="R28" s="89" t="str">
        <f t="shared" si="20"/>
        <v/>
      </c>
      <c r="S28" s="89" t="str">
        <f t="shared" si="20"/>
        <v/>
      </c>
      <c r="T28" s="89" t="str">
        <f t="shared" si="20"/>
        <v/>
      </c>
      <c r="U28" s="90" t="str">
        <f t="shared" si="20"/>
        <v/>
      </c>
      <c r="V28" s="90" t="str">
        <f t="shared" si="20"/>
        <v/>
      </c>
      <c r="W28" s="90" t="str">
        <f t="shared" si="20"/>
        <v/>
      </c>
      <c r="X28" s="245" t="str">
        <f t="shared" si="20"/>
        <v/>
      </c>
      <c r="Y28" s="89" t="str">
        <f t="shared" si="20"/>
        <v/>
      </c>
      <c r="Z28" s="90" t="str">
        <f t="shared" si="20"/>
        <v/>
      </c>
      <c r="AA28" s="90" t="str">
        <f t="shared" si="18"/>
        <v/>
      </c>
      <c r="AB28" s="246"/>
      <c r="AC28" s="92" t="str" cm="1">
        <f t="array" ref="AC28">_xlfn.IFS(M28="","",AA28&gt;M28,"KO : Le montant retenu est supérieur au montant présenté. Merci de revoir la ligne de dépense ou plafonner son montant.",M28=0,"",AA28=M28,"OK",AA28&lt;M28,"Montant instruit inférieur au montant présenté.")</f>
        <v/>
      </c>
      <c r="AD28" s="93" t="str">
        <f t="shared" si="15"/>
        <v/>
      </c>
    </row>
    <row r="29" spans="1:31" ht="20.149999999999999" customHeight="1">
      <c r="A29" s="87">
        <v>21</v>
      </c>
      <c r="B29" s="16"/>
      <c r="C29" s="89" t="str">
        <f>IF(B29&lt;&gt;"",IF('0-Présentation poste-typeaction'!$B$12&lt;&gt;"",'0-Présentation poste-typeaction'!$B$12,""),"")</f>
        <v/>
      </c>
      <c r="D29" s="16"/>
      <c r="E29" s="2"/>
      <c r="F29" s="18"/>
      <c r="G29" s="18"/>
      <c r="H29" s="3"/>
      <c r="I29" s="3"/>
      <c r="J29" s="243" t="str">
        <f t="shared" si="16"/>
        <v/>
      </c>
      <c r="K29" s="17"/>
      <c r="L29" s="2"/>
      <c r="M29" s="211" t="str">
        <f t="shared" si="17"/>
        <v/>
      </c>
      <c r="N29" s="33"/>
      <c r="O29" s="244" t="str">
        <f t="shared" si="19"/>
        <v/>
      </c>
      <c r="P29" s="89" t="str">
        <f t="shared" si="19"/>
        <v/>
      </c>
      <c r="Q29" s="208" t="str">
        <f t="shared" si="20"/>
        <v/>
      </c>
      <c r="R29" s="89" t="str">
        <f t="shared" si="20"/>
        <v/>
      </c>
      <c r="S29" s="89" t="str">
        <f t="shared" si="20"/>
        <v/>
      </c>
      <c r="T29" s="89" t="str">
        <f t="shared" si="20"/>
        <v/>
      </c>
      <c r="U29" s="90" t="str">
        <f t="shared" si="20"/>
        <v/>
      </c>
      <c r="V29" s="90" t="str">
        <f t="shared" si="20"/>
        <v/>
      </c>
      <c r="W29" s="90" t="str">
        <f t="shared" si="20"/>
        <v/>
      </c>
      <c r="X29" s="245" t="str">
        <f t="shared" si="20"/>
        <v/>
      </c>
      <c r="Y29" s="89" t="str">
        <f t="shared" si="20"/>
        <v/>
      </c>
      <c r="Z29" s="90" t="str">
        <f t="shared" si="20"/>
        <v/>
      </c>
      <c r="AA29" s="90" t="str">
        <f t="shared" si="18"/>
        <v/>
      </c>
      <c r="AB29" s="246"/>
      <c r="AC29" s="92" t="str" cm="1">
        <f t="array" ref="AC29">_xlfn.IFS(M29="","",AA29&gt;M29,"KO : Le montant retenu est supérieur au montant présenté. Merci de revoir la ligne de dépense ou plafonner son montant.",M29=0,"",AA29=M29,"OK",AA29&lt;M29,"Montant instruit inférieur au montant présenté.")</f>
        <v/>
      </c>
      <c r="AD29" s="93" t="str">
        <f t="shared" si="15"/>
        <v/>
      </c>
    </row>
    <row r="30" spans="1:31" ht="20.149999999999999" customHeight="1">
      <c r="A30" s="87">
        <v>22</v>
      </c>
      <c r="B30" s="16"/>
      <c r="C30" s="89" t="str">
        <f>IF(B30&lt;&gt;"",IF('0-Présentation poste-typeaction'!$B$12&lt;&gt;"",'0-Présentation poste-typeaction'!$B$12,""),"")</f>
        <v/>
      </c>
      <c r="D30" s="16"/>
      <c r="E30" s="2"/>
      <c r="F30" s="18"/>
      <c r="G30" s="18"/>
      <c r="H30" s="3"/>
      <c r="I30" s="3"/>
      <c r="J30" s="243" t="str">
        <f t="shared" si="16"/>
        <v/>
      </c>
      <c r="K30" s="17"/>
      <c r="L30" s="2"/>
      <c r="M30" s="211" t="str">
        <f t="shared" si="17"/>
        <v/>
      </c>
      <c r="N30" s="33"/>
      <c r="O30" s="244" t="str">
        <f t="shared" si="19"/>
        <v/>
      </c>
      <c r="P30" s="89" t="str">
        <f t="shared" si="19"/>
        <v/>
      </c>
      <c r="Q30" s="208" t="str">
        <f t="shared" si="20"/>
        <v/>
      </c>
      <c r="R30" s="89" t="str">
        <f t="shared" si="20"/>
        <v/>
      </c>
      <c r="S30" s="89" t="str">
        <f t="shared" si="20"/>
        <v/>
      </c>
      <c r="T30" s="89" t="str">
        <f t="shared" si="20"/>
        <v/>
      </c>
      <c r="U30" s="90" t="str">
        <f t="shared" si="20"/>
        <v/>
      </c>
      <c r="V30" s="90" t="str">
        <f t="shared" si="20"/>
        <v/>
      </c>
      <c r="W30" s="90" t="str">
        <f t="shared" si="20"/>
        <v/>
      </c>
      <c r="X30" s="245" t="str">
        <f t="shared" si="20"/>
        <v/>
      </c>
      <c r="Y30" s="89" t="str">
        <f t="shared" si="20"/>
        <v/>
      </c>
      <c r="Z30" s="90" t="str">
        <f t="shared" si="20"/>
        <v/>
      </c>
      <c r="AA30" s="90" t="str">
        <f t="shared" si="18"/>
        <v/>
      </c>
      <c r="AB30" s="246"/>
      <c r="AC30" s="92" t="str" cm="1">
        <f t="array" ref="AC30">_xlfn.IFS(M30="","",AA30&gt;M30,"KO : Le montant retenu est supérieur au montant présenté. Merci de revoir la ligne de dépense ou plafonner son montant.",M30=0,"",AA30=M30,"OK",AA30&lt;M30,"Montant instruit inférieur au montant présenté.")</f>
        <v/>
      </c>
      <c r="AD30" s="93" t="str">
        <f t="shared" si="15"/>
        <v/>
      </c>
    </row>
    <row r="31" spans="1:31" ht="20.149999999999999" customHeight="1">
      <c r="A31" s="87">
        <v>23</v>
      </c>
      <c r="B31" s="16"/>
      <c r="C31" s="89" t="str">
        <f>IF(B31&lt;&gt;"",IF('0-Présentation poste-typeaction'!$B$12&lt;&gt;"",'0-Présentation poste-typeaction'!$B$12,""),"")</f>
        <v/>
      </c>
      <c r="D31" s="16"/>
      <c r="E31" s="2"/>
      <c r="F31" s="18"/>
      <c r="G31" s="18"/>
      <c r="H31" s="3"/>
      <c r="I31" s="3"/>
      <c r="J31" s="243" t="str">
        <f t="shared" si="16"/>
        <v/>
      </c>
      <c r="K31" s="17"/>
      <c r="L31" s="2"/>
      <c r="M31" s="211" t="str">
        <f t="shared" si="17"/>
        <v/>
      </c>
      <c r="N31" s="33"/>
      <c r="O31" s="244" t="str">
        <f t="shared" si="19"/>
        <v/>
      </c>
      <c r="P31" s="89" t="str">
        <f t="shared" si="19"/>
        <v/>
      </c>
      <c r="Q31" s="208" t="str">
        <f t="shared" si="20"/>
        <v/>
      </c>
      <c r="R31" s="89" t="str">
        <f t="shared" si="20"/>
        <v/>
      </c>
      <c r="S31" s="89" t="str">
        <f t="shared" si="20"/>
        <v/>
      </c>
      <c r="T31" s="89" t="str">
        <f t="shared" si="20"/>
        <v/>
      </c>
      <c r="U31" s="90" t="str">
        <f t="shared" si="20"/>
        <v/>
      </c>
      <c r="V31" s="90" t="str">
        <f t="shared" si="20"/>
        <v/>
      </c>
      <c r="W31" s="90" t="str">
        <f t="shared" si="20"/>
        <v/>
      </c>
      <c r="X31" s="245" t="str">
        <f t="shared" si="20"/>
        <v/>
      </c>
      <c r="Y31" s="89" t="str">
        <f t="shared" si="20"/>
        <v/>
      </c>
      <c r="Z31" s="90" t="str">
        <f t="shared" si="20"/>
        <v/>
      </c>
      <c r="AA31" s="90" t="str">
        <f t="shared" si="18"/>
        <v/>
      </c>
      <c r="AB31" s="246"/>
      <c r="AC31" s="92" t="str" cm="1">
        <f t="array" ref="AC31">_xlfn.IFS(M31="","",AA31&gt;M31,"KO : Le montant retenu est supérieur au montant présenté. Merci de revoir la ligne de dépense ou plafonner son montant.",M31=0,"",AA31=M31,"OK",AA31&lt;M31,"Montant instruit inférieur au montant présenté.")</f>
        <v/>
      </c>
      <c r="AD31" s="93" t="str">
        <f t="shared" si="15"/>
        <v/>
      </c>
    </row>
    <row r="32" spans="1:31" ht="20.149999999999999" customHeight="1">
      <c r="A32" s="87">
        <v>24</v>
      </c>
      <c r="B32" s="16"/>
      <c r="C32" s="89" t="str">
        <f>IF(B32&lt;&gt;"",IF('0-Présentation poste-typeaction'!$B$12&lt;&gt;"",'0-Présentation poste-typeaction'!$B$12,""),"")</f>
        <v/>
      </c>
      <c r="D32" s="16"/>
      <c r="E32" s="2"/>
      <c r="F32" s="18"/>
      <c r="G32" s="18"/>
      <c r="H32" s="3"/>
      <c r="I32" s="3"/>
      <c r="J32" s="243" t="str">
        <f t="shared" si="16"/>
        <v/>
      </c>
      <c r="K32" s="17"/>
      <c r="L32" s="2"/>
      <c r="M32" s="211" t="str">
        <f t="shared" si="17"/>
        <v/>
      </c>
      <c r="N32" s="33"/>
      <c r="O32" s="244" t="str">
        <f t="shared" si="19"/>
        <v/>
      </c>
      <c r="P32" s="89" t="str">
        <f t="shared" si="19"/>
        <v/>
      </c>
      <c r="Q32" s="208" t="str">
        <f t="shared" si="20"/>
        <v/>
      </c>
      <c r="R32" s="89" t="str">
        <f t="shared" si="20"/>
        <v/>
      </c>
      <c r="S32" s="89" t="str">
        <f t="shared" si="20"/>
        <v/>
      </c>
      <c r="T32" s="89" t="str">
        <f t="shared" si="20"/>
        <v/>
      </c>
      <c r="U32" s="90" t="str">
        <f t="shared" si="20"/>
        <v/>
      </c>
      <c r="V32" s="90" t="str">
        <f t="shared" si="20"/>
        <v/>
      </c>
      <c r="W32" s="90" t="str">
        <f t="shared" si="20"/>
        <v/>
      </c>
      <c r="X32" s="245" t="str">
        <f t="shared" si="20"/>
        <v/>
      </c>
      <c r="Y32" s="89" t="str">
        <f t="shared" si="20"/>
        <v/>
      </c>
      <c r="Z32" s="90" t="str">
        <f t="shared" si="20"/>
        <v/>
      </c>
      <c r="AA32" s="90" t="str">
        <f t="shared" si="18"/>
        <v/>
      </c>
      <c r="AB32" s="246"/>
      <c r="AC32" s="92" t="str" cm="1">
        <f t="array" ref="AC32">_xlfn.IFS(M32="","",AA32&gt;M32,"KO : Le montant retenu est supérieur au montant présenté. Merci de revoir la ligne de dépense ou plafonner son montant.",M32=0,"",AA32=M32,"OK",AA32&lt;M32,"Montant instruit inférieur au montant présenté.")</f>
        <v/>
      </c>
      <c r="AD32" s="93" t="str">
        <f t="shared" si="15"/>
        <v/>
      </c>
    </row>
    <row r="33" spans="1:30" ht="20.149999999999999" customHeight="1">
      <c r="A33" s="87">
        <v>25</v>
      </c>
      <c r="B33" s="16"/>
      <c r="C33" s="89" t="str">
        <f>IF(B33&lt;&gt;"",IF('0-Présentation poste-typeaction'!$B$12&lt;&gt;"",'0-Présentation poste-typeaction'!$B$12,""),"")</f>
        <v/>
      </c>
      <c r="D33" s="16"/>
      <c r="E33" s="2"/>
      <c r="F33" s="18"/>
      <c r="G33" s="18"/>
      <c r="H33" s="3"/>
      <c r="I33" s="3"/>
      <c r="J33" s="243" t="str">
        <f t="shared" si="16"/>
        <v/>
      </c>
      <c r="K33" s="17"/>
      <c r="L33" s="2"/>
      <c r="M33" s="211" t="str">
        <f t="shared" si="17"/>
        <v/>
      </c>
      <c r="N33" s="33"/>
      <c r="O33" s="244" t="str">
        <f t="shared" si="19"/>
        <v/>
      </c>
      <c r="P33" s="89" t="str">
        <f t="shared" si="19"/>
        <v/>
      </c>
      <c r="Q33" s="208" t="str">
        <f t="shared" si="20"/>
        <v/>
      </c>
      <c r="R33" s="89" t="str">
        <f t="shared" si="20"/>
        <v/>
      </c>
      <c r="S33" s="89" t="str">
        <f t="shared" si="20"/>
        <v/>
      </c>
      <c r="T33" s="89" t="str">
        <f t="shared" si="20"/>
        <v/>
      </c>
      <c r="U33" s="90" t="str">
        <f t="shared" si="20"/>
        <v/>
      </c>
      <c r="V33" s="90" t="str">
        <f t="shared" si="20"/>
        <v/>
      </c>
      <c r="W33" s="90" t="str">
        <f t="shared" si="20"/>
        <v/>
      </c>
      <c r="X33" s="245" t="str">
        <f t="shared" si="20"/>
        <v/>
      </c>
      <c r="Y33" s="89" t="str">
        <f t="shared" si="20"/>
        <v/>
      </c>
      <c r="Z33" s="90" t="str">
        <f t="shared" si="20"/>
        <v/>
      </c>
      <c r="AA33" s="90" t="str">
        <f t="shared" si="18"/>
        <v/>
      </c>
      <c r="AB33" s="246"/>
      <c r="AC33" s="92" t="str" cm="1">
        <f t="array" ref="AC33">_xlfn.IFS(M33="","",AA33&gt;M33,"KO : Le montant retenu est supérieur au montant présenté. Merci de revoir la ligne de dépense ou plafonner son montant.",M33=0,"",AA33=M33,"OK",AA33&lt;M33,"Montant instruit inférieur au montant présenté.")</f>
        <v/>
      </c>
      <c r="AD33" s="93" t="str">
        <f t="shared" si="15"/>
        <v/>
      </c>
    </row>
    <row r="34" spans="1:30" ht="20.149999999999999" customHeight="1">
      <c r="A34" s="87">
        <v>26</v>
      </c>
      <c r="B34" s="16"/>
      <c r="C34" s="89" t="str">
        <f>IF(B34&lt;&gt;"",IF('0-Présentation poste-typeaction'!$B$12&lt;&gt;"",'0-Présentation poste-typeaction'!$B$12,""),"")</f>
        <v/>
      </c>
      <c r="D34" s="16"/>
      <c r="E34" s="2"/>
      <c r="F34" s="18"/>
      <c r="G34" s="18"/>
      <c r="H34" s="3"/>
      <c r="I34" s="3"/>
      <c r="J34" s="243" t="str">
        <f t="shared" si="16"/>
        <v/>
      </c>
      <c r="K34" s="17"/>
      <c r="L34" s="2"/>
      <c r="M34" s="211" t="str">
        <f t="shared" si="17"/>
        <v/>
      </c>
      <c r="N34" s="33"/>
      <c r="O34" s="244" t="str">
        <f t="shared" si="19"/>
        <v/>
      </c>
      <c r="P34" s="89" t="str">
        <f t="shared" si="19"/>
        <v/>
      </c>
      <c r="Q34" s="208" t="str">
        <f t="shared" si="20"/>
        <v/>
      </c>
      <c r="R34" s="89" t="str">
        <f t="shared" si="20"/>
        <v/>
      </c>
      <c r="S34" s="89" t="str">
        <f t="shared" si="20"/>
        <v/>
      </c>
      <c r="T34" s="89" t="str">
        <f t="shared" si="20"/>
        <v/>
      </c>
      <c r="U34" s="90" t="str">
        <f t="shared" si="20"/>
        <v/>
      </c>
      <c r="V34" s="90" t="str">
        <f t="shared" si="20"/>
        <v/>
      </c>
      <c r="W34" s="90" t="str">
        <f t="shared" si="20"/>
        <v/>
      </c>
      <c r="X34" s="245" t="str">
        <f t="shared" si="20"/>
        <v/>
      </c>
      <c r="Y34" s="89" t="str">
        <f t="shared" si="20"/>
        <v/>
      </c>
      <c r="Z34" s="90" t="str">
        <f t="shared" si="20"/>
        <v/>
      </c>
      <c r="AA34" s="90" t="str">
        <f t="shared" si="18"/>
        <v/>
      </c>
      <c r="AB34" s="246"/>
      <c r="AC34" s="92" t="str" cm="1">
        <f t="array" ref="AC34">_xlfn.IFS(M34="","",AA34&gt;M34,"KO : Le montant retenu est supérieur au montant présenté. Merci de revoir la ligne de dépense ou plafonner son montant.",M34=0,"",AA34=M34,"OK",AA34&lt;M34,"Montant instruit inférieur au montant présenté.")</f>
        <v/>
      </c>
      <c r="AD34" s="93" t="str">
        <f t="shared" si="15"/>
        <v/>
      </c>
    </row>
    <row r="35" spans="1:30" ht="20.149999999999999" customHeight="1">
      <c r="A35" s="87">
        <v>27</v>
      </c>
      <c r="B35" s="16"/>
      <c r="C35" s="89" t="str">
        <f>IF(B35&lt;&gt;"",IF('0-Présentation poste-typeaction'!$B$12&lt;&gt;"",'0-Présentation poste-typeaction'!$B$12,""),"")</f>
        <v/>
      </c>
      <c r="D35" s="16"/>
      <c r="E35" s="2"/>
      <c r="F35" s="18"/>
      <c r="G35" s="18"/>
      <c r="H35" s="3"/>
      <c r="I35" s="3"/>
      <c r="J35" s="243" t="str">
        <f t="shared" si="16"/>
        <v/>
      </c>
      <c r="K35" s="17"/>
      <c r="L35" s="2"/>
      <c r="M35" s="211" t="str">
        <f t="shared" si="17"/>
        <v/>
      </c>
      <c r="N35" s="33"/>
      <c r="O35" s="244" t="str">
        <f t="shared" si="19"/>
        <v/>
      </c>
      <c r="P35" s="89" t="str">
        <f t="shared" si="19"/>
        <v/>
      </c>
      <c r="Q35" s="208" t="str">
        <f t="shared" si="20"/>
        <v/>
      </c>
      <c r="R35" s="89" t="str">
        <f t="shared" si="20"/>
        <v/>
      </c>
      <c r="S35" s="89" t="str">
        <f t="shared" si="20"/>
        <v/>
      </c>
      <c r="T35" s="89" t="str">
        <f t="shared" si="20"/>
        <v/>
      </c>
      <c r="U35" s="90" t="str">
        <f t="shared" si="20"/>
        <v/>
      </c>
      <c r="V35" s="90" t="str">
        <f t="shared" si="20"/>
        <v/>
      </c>
      <c r="W35" s="90" t="str">
        <f t="shared" si="20"/>
        <v/>
      </c>
      <c r="X35" s="245" t="str">
        <f t="shared" si="20"/>
        <v/>
      </c>
      <c r="Y35" s="89" t="str">
        <f t="shared" si="20"/>
        <v/>
      </c>
      <c r="Z35" s="90" t="str">
        <f t="shared" si="20"/>
        <v/>
      </c>
      <c r="AA35" s="90" t="str">
        <f t="shared" si="18"/>
        <v/>
      </c>
      <c r="AB35" s="246"/>
      <c r="AC35" s="92" t="str" cm="1">
        <f t="array" ref="AC35">_xlfn.IFS(M35="","",AA35&gt;M35,"KO : Le montant retenu est supérieur au montant présenté. Merci de revoir la ligne de dépense ou plafonner son montant.",M35=0,"",AA35=M35,"OK",AA35&lt;M35,"Montant instruit inférieur au montant présenté.")</f>
        <v/>
      </c>
      <c r="AD35" s="93" t="str">
        <f t="shared" si="15"/>
        <v/>
      </c>
    </row>
    <row r="36" spans="1:30" ht="20.149999999999999" customHeight="1">
      <c r="A36" s="87">
        <v>28</v>
      </c>
      <c r="B36" s="16"/>
      <c r="C36" s="89" t="str">
        <f>IF(B36&lt;&gt;"",IF('0-Présentation poste-typeaction'!$B$12&lt;&gt;"",'0-Présentation poste-typeaction'!$B$12,""),"")</f>
        <v/>
      </c>
      <c r="D36" s="16"/>
      <c r="E36" s="2"/>
      <c r="F36" s="18"/>
      <c r="G36" s="18"/>
      <c r="H36" s="3"/>
      <c r="I36" s="3"/>
      <c r="J36" s="243" t="str">
        <f t="shared" si="16"/>
        <v/>
      </c>
      <c r="K36" s="17"/>
      <c r="L36" s="2"/>
      <c r="M36" s="211" t="str">
        <f t="shared" si="17"/>
        <v/>
      </c>
      <c r="N36" s="33"/>
      <c r="O36" s="244" t="str">
        <f t="shared" si="19"/>
        <v/>
      </c>
      <c r="P36" s="89" t="str">
        <f t="shared" si="19"/>
        <v/>
      </c>
      <c r="Q36" s="208" t="str">
        <f t="shared" si="20"/>
        <v/>
      </c>
      <c r="R36" s="89" t="str">
        <f t="shared" si="20"/>
        <v/>
      </c>
      <c r="S36" s="89" t="str">
        <f t="shared" si="20"/>
        <v/>
      </c>
      <c r="T36" s="89" t="str">
        <f t="shared" si="20"/>
        <v/>
      </c>
      <c r="U36" s="90" t="str">
        <f t="shared" si="20"/>
        <v/>
      </c>
      <c r="V36" s="90" t="str">
        <f t="shared" si="20"/>
        <v/>
      </c>
      <c r="W36" s="90" t="str">
        <f t="shared" si="20"/>
        <v/>
      </c>
      <c r="X36" s="245" t="str">
        <f t="shared" si="20"/>
        <v/>
      </c>
      <c r="Y36" s="89" t="str">
        <f t="shared" si="20"/>
        <v/>
      </c>
      <c r="Z36" s="90" t="str">
        <f t="shared" si="20"/>
        <v/>
      </c>
      <c r="AA36" s="90" t="str">
        <f t="shared" si="18"/>
        <v/>
      </c>
      <c r="AB36" s="246"/>
      <c r="AC36" s="92" t="str" cm="1">
        <f t="array" ref="AC36">_xlfn.IFS(M36="","",AA36&gt;M36,"KO : Le montant retenu est supérieur au montant présenté. Merci de revoir la ligne de dépense ou plafonner son montant.",M36=0,"",AA36=M36,"OK",AA36&lt;M36,"Montant instruit inférieur au montant présenté.")</f>
        <v/>
      </c>
      <c r="AD36" s="93" t="str">
        <f t="shared" si="15"/>
        <v/>
      </c>
    </row>
    <row r="37" spans="1:30" ht="20.149999999999999" customHeight="1">
      <c r="A37" s="87">
        <v>29</v>
      </c>
      <c r="B37" s="16"/>
      <c r="C37" s="89" t="str">
        <f>IF(B37&lt;&gt;"",IF('0-Présentation poste-typeaction'!$B$12&lt;&gt;"",'0-Présentation poste-typeaction'!$B$12,""),"")</f>
        <v/>
      </c>
      <c r="D37" s="16"/>
      <c r="E37" s="2"/>
      <c r="F37" s="18"/>
      <c r="G37" s="18"/>
      <c r="H37" s="3"/>
      <c r="I37" s="3"/>
      <c r="J37" s="243" t="str">
        <f t="shared" si="16"/>
        <v/>
      </c>
      <c r="K37" s="17"/>
      <c r="L37" s="2"/>
      <c r="M37" s="211" t="str">
        <f t="shared" si="17"/>
        <v/>
      </c>
      <c r="N37" s="33"/>
      <c r="O37" s="244" t="str">
        <f t="shared" si="19"/>
        <v/>
      </c>
      <c r="P37" s="89" t="str">
        <f t="shared" si="19"/>
        <v/>
      </c>
      <c r="Q37" s="208" t="str">
        <f t="shared" si="20"/>
        <v/>
      </c>
      <c r="R37" s="89" t="str">
        <f t="shared" si="20"/>
        <v/>
      </c>
      <c r="S37" s="89" t="str">
        <f t="shared" si="20"/>
        <v/>
      </c>
      <c r="T37" s="89" t="str">
        <f t="shared" si="20"/>
        <v/>
      </c>
      <c r="U37" s="90" t="str">
        <f t="shared" si="20"/>
        <v/>
      </c>
      <c r="V37" s="90" t="str">
        <f t="shared" si="20"/>
        <v/>
      </c>
      <c r="W37" s="90" t="str">
        <f t="shared" si="20"/>
        <v/>
      </c>
      <c r="X37" s="245" t="str">
        <f t="shared" si="20"/>
        <v/>
      </c>
      <c r="Y37" s="89" t="str">
        <f t="shared" si="20"/>
        <v/>
      </c>
      <c r="Z37" s="90" t="str">
        <f t="shared" si="20"/>
        <v/>
      </c>
      <c r="AA37" s="90" t="str">
        <f t="shared" si="18"/>
        <v/>
      </c>
      <c r="AB37" s="246"/>
      <c r="AC37" s="92" t="str" cm="1">
        <f t="array" ref="AC37">_xlfn.IFS(M37="","",AA37&gt;M37,"KO : Le montant retenu est supérieur au montant présenté. Merci de revoir la ligne de dépense ou plafonner son montant.",M37=0,"",AA37=M37,"OK",AA37&lt;M37,"Montant instruit inférieur au montant présenté.")</f>
        <v/>
      </c>
      <c r="AD37" s="93" t="str">
        <f t="shared" si="15"/>
        <v/>
      </c>
    </row>
    <row r="38" spans="1:30" ht="20.149999999999999" customHeight="1">
      <c r="A38" s="87">
        <v>30</v>
      </c>
      <c r="B38" s="16"/>
      <c r="C38" s="89" t="str">
        <f>IF(B38&lt;&gt;"",IF('0-Présentation poste-typeaction'!$B$12&lt;&gt;"",'0-Présentation poste-typeaction'!$B$12,""),"")</f>
        <v/>
      </c>
      <c r="D38" s="16"/>
      <c r="E38" s="2"/>
      <c r="F38" s="18"/>
      <c r="G38" s="18"/>
      <c r="H38" s="3"/>
      <c r="I38" s="3"/>
      <c r="J38" s="243" t="str">
        <f t="shared" si="16"/>
        <v/>
      </c>
      <c r="K38" s="17"/>
      <c r="L38" s="2"/>
      <c r="M38" s="211" t="str">
        <f t="shared" si="17"/>
        <v/>
      </c>
      <c r="N38" s="33"/>
      <c r="O38" s="244" t="str">
        <f t="shared" si="19"/>
        <v/>
      </c>
      <c r="P38" s="89" t="str">
        <f t="shared" si="19"/>
        <v/>
      </c>
      <c r="Q38" s="208" t="str">
        <f t="shared" si="20"/>
        <v/>
      </c>
      <c r="R38" s="89" t="str">
        <f t="shared" si="20"/>
        <v/>
      </c>
      <c r="S38" s="89" t="str">
        <f t="shared" si="20"/>
        <v/>
      </c>
      <c r="T38" s="89" t="str">
        <f t="shared" si="20"/>
        <v/>
      </c>
      <c r="U38" s="90" t="str">
        <f t="shared" si="20"/>
        <v/>
      </c>
      <c r="V38" s="90" t="str">
        <f t="shared" si="20"/>
        <v/>
      </c>
      <c r="W38" s="90" t="str">
        <f t="shared" si="20"/>
        <v/>
      </c>
      <c r="X38" s="245" t="str">
        <f t="shared" si="20"/>
        <v/>
      </c>
      <c r="Y38" s="89" t="str">
        <f t="shared" si="20"/>
        <v/>
      </c>
      <c r="Z38" s="90" t="str">
        <f t="shared" si="20"/>
        <v/>
      </c>
      <c r="AA38" s="90" t="str">
        <f t="shared" si="18"/>
        <v/>
      </c>
      <c r="AB38" s="246"/>
      <c r="AC38" s="92" t="str" cm="1">
        <f t="array" ref="AC38">_xlfn.IFS(M38="","",AA38&gt;M38,"KO : Le montant retenu est supérieur au montant présenté. Merci de revoir la ligne de dépense ou plafonner son montant.",M38=0,"",AA38=M38,"OK",AA38&lt;M38,"Montant instruit inférieur au montant présenté.")</f>
        <v/>
      </c>
      <c r="AD38" s="93" t="str">
        <f t="shared" si="15"/>
        <v/>
      </c>
    </row>
    <row r="39" spans="1:30" ht="20.149999999999999" customHeight="1">
      <c r="A39" s="87">
        <v>31</v>
      </c>
      <c r="B39" s="16"/>
      <c r="C39" s="89" t="str">
        <f>IF(B39&lt;&gt;"",IF('0-Présentation poste-typeaction'!$B$12&lt;&gt;"",'0-Présentation poste-typeaction'!$B$12,""),"")</f>
        <v/>
      </c>
      <c r="D39" s="16"/>
      <c r="E39" s="2"/>
      <c r="F39" s="18"/>
      <c r="G39" s="18"/>
      <c r="H39" s="3"/>
      <c r="I39" s="3"/>
      <c r="J39" s="243" t="str">
        <f t="shared" si="16"/>
        <v/>
      </c>
      <c r="K39" s="17"/>
      <c r="L39" s="2"/>
      <c r="M39" s="211" t="str">
        <f t="shared" si="17"/>
        <v/>
      </c>
      <c r="N39" s="33"/>
      <c r="O39" s="244" t="str">
        <f t="shared" si="19"/>
        <v/>
      </c>
      <c r="P39" s="89" t="str">
        <f t="shared" si="19"/>
        <v/>
      </c>
      <c r="Q39" s="208" t="str">
        <f t="shared" si="20"/>
        <v/>
      </c>
      <c r="R39" s="89" t="str">
        <f t="shared" si="20"/>
        <v/>
      </c>
      <c r="S39" s="89" t="str">
        <f t="shared" si="20"/>
        <v/>
      </c>
      <c r="T39" s="89" t="str">
        <f t="shared" si="20"/>
        <v/>
      </c>
      <c r="U39" s="90" t="str">
        <f t="shared" si="20"/>
        <v/>
      </c>
      <c r="V39" s="90" t="str">
        <f t="shared" si="20"/>
        <v/>
      </c>
      <c r="W39" s="90" t="str">
        <f t="shared" si="20"/>
        <v/>
      </c>
      <c r="X39" s="245" t="str">
        <f t="shared" si="20"/>
        <v/>
      </c>
      <c r="Y39" s="89" t="str">
        <f t="shared" si="20"/>
        <v/>
      </c>
      <c r="Z39" s="90" t="str">
        <f t="shared" si="20"/>
        <v/>
      </c>
      <c r="AA39" s="90" t="str">
        <f t="shared" si="18"/>
        <v/>
      </c>
      <c r="AB39" s="246"/>
      <c r="AC39" s="92" t="str" cm="1">
        <f t="array" ref="AC39">_xlfn.IFS(M39="","",AA39&gt;M39,"KO : Le montant retenu est supérieur au montant présenté. Merci de revoir la ligne de dépense ou plafonner son montant.",M39=0,"",AA39=M39,"OK",AA39&lt;M39,"Montant instruit inférieur au montant présenté.")</f>
        <v/>
      </c>
      <c r="AD39" s="93" t="str">
        <f t="shared" si="15"/>
        <v/>
      </c>
    </row>
    <row r="40" spans="1:30" ht="20.149999999999999" customHeight="1">
      <c r="A40" s="87">
        <v>32</v>
      </c>
      <c r="B40" s="16"/>
      <c r="C40" s="89" t="str">
        <f>IF(B40&lt;&gt;"",IF('0-Présentation poste-typeaction'!$B$12&lt;&gt;"",'0-Présentation poste-typeaction'!$B$12,""),"")</f>
        <v/>
      </c>
      <c r="D40" s="16"/>
      <c r="E40" s="2"/>
      <c r="F40" s="18"/>
      <c r="G40" s="18"/>
      <c r="H40" s="3"/>
      <c r="I40" s="3"/>
      <c r="J40" s="243" t="str">
        <f t="shared" si="16"/>
        <v/>
      </c>
      <c r="K40" s="17"/>
      <c r="L40" s="2"/>
      <c r="M40" s="211" t="str">
        <f t="shared" si="17"/>
        <v/>
      </c>
      <c r="N40" s="33"/>
      <c r="O40" s="244" t="str">
        <f t="shared" si="19"/>
        <v/>
      </c>
      <c r="P40" s="89" t="str">
        <f t="shared" si="19"/>
        <v/>
      </c>
      <c r="Q40" s="208" t="str">
        <f t="shared" si="20"/>
        <v/>
      </c>
      <c r="R40" s="89" t="str">
        <f t="shared" si="20"/>
        <v/>
      </c>
      <c r="S40" s="89" t="str">
        <f t="shared" si="20"/>
        <v/>
      </c>
      <c r="T40" s="89" t="str">
        <f t="shared" si="20"/>
        <v/>
      </c>
      <c r="U40" s="90" t="str">
        <f t="shared" si="20"/>
        <v/>
      </c>
      <c r="V40" s="90" t="str">
        <f t="shared" si="20"/>
        <v/>
      </c>
      <c r="W40" s="90" t="str">
        <f t="shared" si="20"/>
        <v/>
      </c>
      <c r="X40" s="245" t="str">
        <f t="shared" si="20"/>
        <v/>
      </c>
      <c r="Y40" s="89" t="str">
        <f t="shared" si="20"/>
        <v/>
      </c>
      <c r="Z40" s="90" t="str">
        <f t="shared" si="20"/>
        <v/>
      </c>
      <c r="AA40" s="90" t="str">
        <f t="shared" si="18"/>
        <v/>
      </c>
      <c r="AB40" s="246"/>
      <c r="AC40" s="92" t="str" cm="1">
        <f t="array" ref="AC40">_xlfn.IFS(M40="","",AA40&gt;M40,"KO : Le montant retenu est supérieur au montant présenté. Merci de revoir la ligne de dépense ou plafonner son montant.",M40=0,"",AA40=M40,"OK",AA40&lt;M40,"Montant instruit inférieur au montant présenté.")</f>
        <v/>
      </c>
      <c r="AD40" s="93" t="str">
        <f t="shared" si="15"/>
        <v/>
      </c>
    </row>
    <row r="41" spans="1:30" ht="20.149999999999999" customHeight="1">
      <c r="A41" s="87">
        <v>33</v>
      </c>
      <c r="B41" s="16"/>
      <c r="C41" s="89" t="str">
        <f>IF(B41&lt;&gt;"",IF('0-Présentation poste-typeaction'!$B$12&lt;&gt;"",'0-Présentation poste-typeaction'!$B$12,""),"")</f>
        <v/>
      </c>
      <c r="D41" s="16"/>
      <c r="E41" s="2"/>
      <c r="F41" s="18"/>
      <c r="G41" s="18"/>
      <c r="H41" s="3"/>
      <c r="I41" s="3"/>
      <c r="J41" s="243" t="str">
        <f t="shared" si="16"/>
        <v/>
      </c>
      <c r="K41" s="17"/>
      <c r="L41" s="2"/>
      <c r="M41" s="211" t="str">
        <f t="shared" si="17"/>
        <v/>
      </c>
      <c r="N41" s="33"/>
      <c r="O41" s="244" t="str">
        <f t="shared" si="19"/>
        <v/>
      </c>
      <c r="P41" s="89" t="str">
        <f t="shared" si="19"/>
        <v/>
      </c>
      <c r="Q41" s="208" t="str">
        <f t="shared" si="20"/>
        <v/>
      </c>
      <c r="R41" s="89" t="str">
        <f t="shared" si="20"/>
        <v/>
      </c>
      <c r="S41" s="89" t="str">
        <f t="shared" si="20"/>
        <v/>
      </c>
      <c r="T41" s="89" t="str">
        <f t="shared" si="20"/>
        <v/>
      </c>
      <c r="U41" s="90" t="str">
        <f t="shared" si="20"/>
        <v/>
      </c>
      <c r="V41" s="90" t="str">
        <f t="shared" si="20"/>
        <v/>
      </c>
      <c r="W41" s="90" t="str">
        <f t="shared" si="20"/>
        <v/>
      </c>
      <c r="X41" s="245" t="str">
        <f t="shared" si="20"/>
        <v/>
      </c>
      <c r="Y41" s="89" t="str">
        <f t="shared" si="20"/>
        <v/>
      </c>
      <c r="Z41" s="90" t="str">
        <f t="shared" si="20"/>
        <v/>
      </c>
      <c r="AA41" s="90" t="str">
        <f t="shared" si="18"/>
        <v/>
      </c>
      <c r="AB41" s="246"/>
      <c r="AC41" s="92" t="str" cm="1">
        <f t="array" ref="AC41">_xlfn.IFS(M41="","",AA41&gt;M41,"KO : Le montant retenu est supérieur au montant présenté. Merci de revoir la ligne de dépense ou plafonner son montant.",M41=0,"",AA41=M41,"OK",AA41&lt;M41,"Montant instruit inférieur au montant présenté.")</f>
        <v/>
      </c>
      <c r="AD41" s="93" t="str">
        <f t="shared" si="15"/>
        <v/>
      </c>
    </row>
    <row r="42" spans="1:30" ht="20.149999999999999" customHeight="1">
      <c r="A42" s="87">
        <v>34</v>
      </c>
      <c r="B42" s="16"/>
      <c r="C42" s="89" t="str">
        <f>IF(B42&lt;&gt;"",IF('0-Présentation poste-typeaction'!$B$12&lt;&gt;"",'0-Présentation poste-typeaction'!$B$12,""),"")</f>
        <v/>
      </c>
      <c r="D42" s="16"/>
      <c r="E42" s="2"/>
      <c r="F42" s="18"/>
      <c r="G42" s="18"/>
      <c r="H42" s="3"/>
      <c r="I42" s="3"/>
      <c r="J42" s="243" t="str">
        <f t="shared" si="16"/>
        <v/>
      </c>
      <c r="K42" s="17"/>
      <c r="L42" s="2"/>
      <c r="M42" s="211" t="str">
        <f t="shared" si="17"/>
        <v/>
      </c>
      <c r="N42" s="33"/>
      <c r="O42" s="244" t="str">
        <f t="shared" si="19"/>
        <v/>
      </c>
      <c r="P42" s="89" t="str">
        <f t="shared" si="19"/>
        <v/>
      </c>
      <c r="Q42" s="208" t="str">
        <f t="shared" si="20"/>
        <v/>
      </c>
      <c r="R42" s="89" t="str">
        <f t="shared" si="20"/>
        <v/>
      </c>
      <c r="S42" s="89" t="str">
        <f t="shared" si="20"/>
        <v/>
      </c>
      <c r="T42" s="89" t="str">
        <f t="shared" si="20"/>
        <v/>
      </c>
      <c r="U42" s="90" t="str">
        <f t="shared" si="20"/>
        <v/>
      </c>
      <c r="V42" s="90" t="str">
        <f t="shared" si="20"/>
        <v/>
      </c>
      <c r="W42" s="90" t="str">
        <f t="shared" si="20"/>
        <v/>
      </c>
      <c r="X42" s="245" t="str">
        <f t="shared" si="20"/>
        <v/>
      </c>
      <c r="Y42" s="89" t="str">
        <f t="shared" si="20"/>
        <v/>
      </c>
      <c r="Z42" s="90" t="str">
        <f t="shared" si="20"/>
        <v/>
      </c>
      <c r="AA42" s="90" t="str">
        <f t="shared" si="18"/>
        <v/>
      </c>
      <c r="AB42" s="246"/>
      <c r="AC42" s="92" t="str" cm="1">
        <f t="array" ref="AC42">_xlfn.IFS(M42="","",AA42&gt;M42,"KO : Le montant retenu est supérieur au montant présenté. Merci de revoir la ligne de dépense ou plafonner son montant.",M42=0,"",AA42=M42,"OK",AA42&lt;M42,"Montant instruit inférieur au montant présenté.")</f>
        <v/>
      </c>
      <c r="AD42" s="93" t="str">
        <f t="shared" si="15"/>
        <v/>
      </c>
    </row>
    <row r="43" spans="1:30" ht="20.149999999999999" customHeight="1">
      <c r="A43" s="87">
        <v>35</v>
      </c>
      <c r="B43" s="16"/>
      <c r="C43" s="89" t="str">
        <f>IF(B43&lt;&gt;"",IF('0-Présentation poste-typeaction'!$B$12&lt;&gt;"",'0-Présentation poste-typeaction'!$B$12,""),"")</f>
        <v/>
      </c>
      <c r="D43" s="16"/>
      <c r="E43" s="2"/>
      <c r="F43" s="18"/>
      <c r="G43" s="18"/>
      <c r="H43" s="3"/>
      <c r="I43" s="3"/>
      <c r="J43" s="243" t="str">
        <f t="shared" si="16"/>
        <v/>
      </c>
      <c r="K43" s="17"/>
      <c r="L43" s="2"/>
      <c r="M43" s="211" t="str">
        <f t="shared" si="17"/>
        <v/>
      </c>
      <c r="N43" s="33"/>
      <c r="O43" s="244" t="str">
        <f t="shared" si="19"/>
        <v/>
      </c>
      <c r="P43" s="89" t="str">
        <f t="shared" si="19"/>
        <v/>
      </c>
      <c r="Q43" s="208" t="str">
        <f t="shared" si="20"/>
        <v/>
      </c>
      <c r="R43" s="89" t="str">
        <f t="shared" si="20"/>
        <v/>
      </c>
      <c r="S43" s="89" t="str">
        <f t="shared" si="20"/>
        <v/>
      </c>
      <c r="T43" s="89" t="str">
        <f t="shared" si="20"/>
        <v/>
      </c>
      <c r="U43" s="90" t="str">
        <f t="shared" si="20"/>
        <v/>
      </c>
      <c r="V43" s="90" t="str">
        <f t="shared" si="20"/>
        <v/>
      </c>
      <c r="W43" s="90" t="str">
        <f t="shared" si="20"/>
        <v/>
      </c>
      <c r="X43" s="245" t="str">
        <f t="shared" si="20"/>
        <v/>
      </c>
      <c r="Y43" s="89" t="str">
        <f t="shared" si="20"/>
        <v/>
      </c>
      <c r="Z43" s="90" t="str">
        <f t="shared" si="20"/>
        <v/>
      </c>
      <c r="AA43" s="90" t="str">
        <f t="shared" si="18"/>
        <v/>
      </c>
      <c r="AB43" s="246"/>
      <c r="AC43" s="92" t="str" cm="1">
        <f t="array" ref="AC43">_xlfn.IFS(M43="","",AA43&gt;M43,"KO : Le montant retenu est supérieur au montant présenté. Merci de revoir la ligne de dépense ou plafonner son montant.",M43=0,"",AA43=M43,"OK",AA43&lt;M43,"Montant instruit inférieur au montant présenté.")</f>
        <v/>
      </c>
      <c r="AD43" s="93" t="str">
        <f t="shared" si="15"/>
        <v/>
      </c>
    </row>
    <row r="44" spans="1:30" ht="20.149999999999999" customHeight="1">
      <c r="A44" s="87">
        <v>36</v>
      </c>
      <c r="B44" s="16"/>
      <c r="C44" s="89" t="str">
        <f>IF(B44&lt;&gt;"",IF('0-Présentation poste-typeaction'!$B$12&lt;&gt;"",'0-Présentation poste-typeaction'!$B$12,""),"")</f>
        <v/>
      </c>
      <c r="D44" s="16"/>
      <c r="E44" s="2"/>
      <c r="F44" s="18"/>
      <c r="G44" s="18"/>
      <c r="H44" s="3"/>
      <c r="I44" s="3"/>
      <c r="J44" s="243" t="str">
        <f t="shared" si="16"/>
        <v/>
      </c>
      <c r="K44" s="17"/>
      <c r="L44" s="2"/>
      <c r="M44" s="211" t="str">
        <f t="shared" si="17"/>
        <v/>
      </c>
      <c r="N44" s="33"/>
      <c r="O44" s="244" t="str">
        <f t="shared" si="19"/>
        <v/>
      </c>
      <c r="P44" s="89" t="str">
        <f t="shared" si="19"/>
        <v/>
      </c>
      <c r="Q44" s="208" t="str">
        <f t="shared" si="20"/>
        <v/>
      </c>
      <c r="R44" s="89" t="str">
        <f t="shared" si="20"/>
        <v/>
      </c>
      <c r="S44" s="89" t="str">
        <f t="shared" si="20"/>
        <v/>
      </c>
      <c r="T44" s="89" t="str">
        <f t="shared" si="20"/>
        <v/>
      </c>
      <c r="U44" s="90" t="str">
        <f t="shared" si="20"/>
        <v/>
      </c>
      <c r="V44" s="90" t="str">
        <f t="shared" si="20"/>
        <v/>
      </c>
      <c r="W44" s="90" t="str">
        <f t="shared" si="20"/>
        <v/>
      </c>
      <c r="X44" s="245" t="str">
        <f t="shared" si="20"/>
        <v/>
      </c>
      <c r="Y44" s="89" t="str">
        <f t="shared" si="20"/>
        <v/>
      </c>
      <c r="Z44" s="90" t="str">
        <f t="shared" si="20"/>
        <v/>
      </c>
      <c r="AA44" s="90" t="str">
        <f t="shared" si="18"/>
        <v/>
      </c>
      <c r="AB44" s="246"/>
      <c r="AC44" s="92" t="str" cm="1">
        <f t="array" ref="AC44">_xlfn.IFS(M44="","",AA44&gt;M44,"KO : Le montant retenu est supérieur au montant présenté. Merci de revoir la ligne de dépense ou plafonner son montant.",M44=0,"",AA44=M44,"OK",AA44&lt;M44,"Montant instruit inférieur au montant présenté.")</f>
        <v/>
      </c>
      <c r="AD44" s="93" t="str">
        <f t="shared" si="15"/>
        <v/>
      </c>
    </row>
    <row r="45" spans="1:30" ht="20.149999999999999" customHeight="1">
      <c r="A45" s="87">
        <v>37</v>
      </c>
      <c r="B45" s="16"/>
      <c r="C45" s="89" t="str">
        <f>IF(B45&lt;&gt;"",IF('0-Présentation poste-typeaction'!$B$12&lt;&gt;"",'0-Présentation poste-typeaction'!$B$12,""),"")</f>
        <v/>
      </c>
      <c r="D45" s="16"/>
      <c r="E45" s="2"/>
      <c r="F45" s="18"/>
      <c r="G45" s="18"/>
      <c r="H45" s="3"/>
      <c r="I45" s="3"/>
      <c r="J45" s="243" t="str">
        <f t="shared" si="16"/>
        <v/>
      </c>
      <c r="K45" s="17"/>
      <c r="L45" s="2"/>
      <c r="M45" s="211" t="str">
        <f t="shared" si="17"/>
        <v/>
      </c>
      <c r="N45" s="33"/>
      <c r="O45" s="244" t="str">
        <f t="shared" si="19"/>
        <v/>
      </c>
      <c r="P45" s="89" t="str">
        <f t="shared" si="19"/>
        <v/>
      </c>
      <c r="Q45" s="208" t="str">
        <f t="shared" si="20"/>
        <v/>
      </c>
      <c r="R45" s="89" t="str">
        <f t="shared" si="20"/>
        <v/>
      </c>
      <c r="S45" s="89" t="str">
        <f t="shared" si="20"/>
        <v/>
      </c>
      <c r="T45" s="89" t="str">
        <f t="shared" si="20"/>
        <v/>
      </c>
      <c r="U45" s="90" t="str">
        <f t="shared" si="20"/>
        <v/>
      </c>
      <c r="V45" s="90" t="str">
        <f t="shared" si="20"/>
        <v/>
      </c>
      <c r="W45" s="90" t="str">
        <f t="shared" si="20"/>
        <v/>
      </c>
      <c r="X45" s="245" t="str">
        <f t="shared" si="20"/>
        <v/>
      </c>
      <c r="Y45" s="89" t="str">
        <f t="shared" si="20"/>
        <v/>
      </c>
      <c r="Z45" s="90" t="str">
        <f t="shared" si="20"/>
        <v/>
      </c>
      <c r="AA45" s="90" t="str">
        <f t="shared" si="18"/>
        <v/>
      </c>
      <c r="AB45" s="246"/>
      <c r="AC45" s="92" t="str" cm="1">
        <f t="array" ref="AC45">_xlfn.IFS(M45="","",AA45&gt;M45,"KO : Le montant retenu est supérieur au montant présenté. Merci de revoir la ligne de dépense ou plafonner son montant.",M45=0,"",AA45=M45,"OK",AA45&lt;M45,"Montant instruit inférieur au montant présenté.")</f>
        <v/>
      </c>
      <c r="AD45" s="93" t="str">
        <f t="shared" si="15"/>
        <v/>
      </c>
    </row>
    <row r="46" spans="1:30" ht="20.149999999999999" customHeight="1">
      <c r="A46" s="87">
        <v>38</v>
      </c>
      <c r="B46" s="16"/>
      <c r="C46" s="89" t="str">
        <f>IF(B46&lt;&gt;"",IF('0-Présentation poste-typeaction'!$B$12&lt;&gt;"",'0-Présentation poste-typeaction'!$B$12,""),"")</f>
        <v/>
      </c>
      <c r="D46" s="16"/>
      <c r="E46" s="2"/>
      <c r="F46" s="18"/>
      <c r="G46" s="18"/>
      <c r="H46" s="3"/>
      <c r="I46" s="3"/>
      <c r="J46" s="243" t="str">
        <f t="shared" si="16"/>
        <v/>
      </c>
      <c r="K46" s="17"/>
      <c r="L46" s="2"/>
      <c r="M46" s="211" t="str">
        <f t="shared" si="17"/>
        <v/>
      </c>
      <c r="N46" s="33"/>
      <c r="O46" s="244" t="str">
        <f t="shared" si="19"/>
        <v/>
      </c>
      <c r="P46" s="89" t="str">
        <f t="shared" si="19"/>
        <v/>
      </c>
      <c r="Q46" s="208" t="str">
        <f t="shared" si="20"/>
        <v/>
      </c>
      <c r="R46" s="89" t="str">
        <f t="shared" si="20"/>
        <v/>
      </c>
      <c r="S46" s="89" t="str">
        <f t="shared" si="20"/>
        <v/>
      </c>
      <c r="T46" s="89" t="str">
        <f t="shared" si="20"/>
        <v/>
      </c>
      <c r="U46" s="90" t="str">
        <f t="shared" si="20"/>
        <v/>
      </c>
      <c r="V46" s="90" t="str">
        <f t="shared" si="20"/>
        <v/>
      </c>
      <c r="W46" s="90" t="str">
        <f t="shared" si="20"/>
        <v/>
      </c>
      <c r="X46" s="245" t="str">
        <f t="shared" si="20"/>
        <v/>
      </c>
      <c r="Y46" s="89" t="str">
        <f t="shared" si="20"/>
        <v/>
      </c>
      <c r="Z46" s="90" t="str">
        <f t="shared" si="20"/>
        <v/>
      </c>
      <c r="AA46" s="90" t="str">
        <f t="shared" si="18"/>
        <v/>
      </c>
      <c r="AB46" s="246"/>
      <c r="AC46" s="92" t="str" cm="1">
        <f t="array" ref="AC46">_xlfn.IFS(M46="","",AA46&gt;M46,"KO : Le montant retenu est supérieur au montant présenté. Merci de revoir la ligne de dépense ou plafonner son montant.",M46=0,"",AA46=M46,"OK",AA46&lt;M46,"Montant instruit inférieur au montant présenté.")</f>
        <v/>
      </c>
      <c r="AD46" s="93" t="str">
        <f t="shared" si="15"/>
        <v/>
      </c>
    </row>
    <row r="47" spans="1:30" ht="20.149999999999999" customHeight="1">
      <c r="A47" s="87">
        <v>39</v>
      </c>
      <c r="B47" s="16"/>
      <c r="C47" s="89" t="str">
        <f>IF(B47&lt;&gt;"",IF('0-Présentation poste-typeaction'!$B$12&lt;&gt;"",'0-Présentation poste-typeaction'!$B$12,""),"")</f>
        <v/>
      </c>
      <c r="D47" s="16"/>
      <c r="E47" s="2"/>
      <c r="F47" s="18"/>
      <c r="G47" s="18"/>
      <c r="H47" s="3"/>
      <c r="I47" s="3"/>
      <c r="J47" s="243" t="str">
        <f t="shared" si="16"/>
        <v/>
      </c>
      <c r="K47" s="17"/>
      <c r="L47" s="2"/>
      <c r="M47" s="211" t="str">
        <f t="shared" si="17"/>
        <v/>
      </c>
      <c r="N47" s="33"/>
      <c r="O47" s="244" t="str">
        <f t="shared" si="19"/>
        <v/>
      </c>
      <c r="P47" s="89" t="str">
        <f t="shared" si="19"/>
        <v/>
      </c>
      <c r="Q47" s="208" t="str">
        <f t="shared" si="20"/>
        <v/>
      </c>
      <c r="R47" s="89" t="str">
        <f t="shared" si="20"/>
        <v/>
      </c>
      <c r="S47" s="89" t="str">
        <f t="shared" si="20"/>
        <v/>
      </c>
      <c r="T47" s="89" t="str">
        <f t="shared" si="20"/>
        <v/>
      </c>
      <c r="U47" s="90" t="str">
        <f t="shared" si="20"/>
        <v/>
      </c>
      <c r="V47" s="90" t="str">
        <f t="shared" si="20"/>
        <v/>
      </c>
      <c r="W47" s="90" t="str">
        <f t="shared" si="20"/>
        <v/>
      </c>
      <c r="X47" s="245" t="str">
        <f t="shared" si="20"/>
        <v/>
      </c>
      <c r="Y47" s="89" t="str">
        <f t="shared" si="20"/>
        <v/>
      </c>
      <c r="Z47" s="90" t="str">
        <f t="shared" si="20"/>
        <v/>
      </c>
      <c r="AA47" s="90" t="str">
        <f t="shared" si="18"/>
        <v/>
      </c>
      <c r="AB47" s="246"/>
      <c r="AC47" s="92" t="str" cm="1">
        <f t="array" ref="AC47">_xlfn.IFS(M47="","",AA47&gt;M47,"KO : Le montant retenu est supérieur au montant présenté. Merci de revoir la ligne de dépense ou plafonner son montant.",M47=0,"",AA47=M47,"OK",AA47&lt;M47,"Montant instruit inférieur au montant présenté.")</f>
        <v/>
      </c>
      <c r="AD47" s="93" t="str">
        <f t="shared" si="15"/>
        <v/>
      </c>
    </row>
    <row r="48" spans="1:30" ht="20.149999999999999" customHeight="1">
      <c r="A48" s="87">
        <v>40</v>
      </c>
      <c r="B48" s="16"/>
      <c r="C48" s="89" t="str">
        <f>IF(B48&lt;&gt;"",IF('0-Présentation poste-typeaction'!$B$12&lt;&gt;"",'0-Présentation poste-typeaction'!$B$12,""),"")</f>
        <v/>
      </c>
      <c r="D48" s="16"/>
      <c r="E48" s="2"/>
      <c r="F48" s="18"/>
      <c r="G48" s="18"/>
      <c r="H48" s="3"/>
      <c r="I48" s="3"/>
      <c r="J48" s="243" t="str">
        <f t="shared" si="16"/>
        <v/>
      </c>
      <c r="K48" s="17"/>
      <c r="L48" s="2"/>
      <c r="M48" s="211" t="str">
        <f t="shared" si="17"/>
        <v/>
      </c>
      <c r="N48" s="33"/>
      <c r="O48" s="244" t="str">
        <f t="shared" si="19"/>
        <v/>
      </c>
      <c r="P48" s="89" t="str">
        <f t="shared" si="19"/>
        <v/>
      </c>
      <c r="Q48" s="208" t="str">
        <f t="shared" si="20"/>
        <v/>
      </c>
      <c r="R48" s="89" t="str">
        <f t="shared" si="20"/>
        <v/>
      </c>
      <c r="S48" s="89" t="str">
        <f t="shared" si="20"/>
        <v/>
      </c>
      <c r="T48" s="89" t="str">
        <f t="shared" si="20"/>
        <v/>
      </c>
      <c r="U48" s="90" t="str">
        <f t="shared" si="20"/>
        <v/>
      </c>
      <c r="V48" s="90" t="str">
        <f t="shared" si="20"/>
        <v/>
      </c>
      <c r="W48" s="90" t="str">
        <f t="shared" si="20"/>
        <v/>
      </c>
      <c r="X48" s="245" t="str">
        <f t="shared" si="20"/>
        <v/>
      </c>
      <c r="Y48" s="89" t="str">
        <f t="shared" si="20"/>
        <v/>
      </c>
      <c r="Z48" s="90" t="str">
        <f t="shared" si="20"/>
        <v/>
      </c>
      <c r="AA48" s="90" t="str">
        <f t="shared" si="18"/>
        <v/>
      </c>
      <c r="AB48" s="246"/>
      <c r="AC48" s="92" t="str" cm="1">
        <f t="array" ref="AC48">_xlfn.IFS(M48="","",AA48&gt;M48,"KO : Le montant retenu est supérieur au montant présenté. Merci de revoir la ligne de dépense ou plafonner son montant.",M48=0,"",AA48=M48,"OK",AA48&lt;M48,"Montant instruit inférieur au montant présenté.")</f>
        <v/>
      </c>
      <c r="AD48" s="93" t="str">
        <f t="shared" si="15"/>
        <v/>
      </c>
    </row>
    <row r="49" spans="1:30" ht="20.149999999999999" customHeight="1">
      <c r="A49" s="87">
        <v>41</v>
      </c>
      <c r="B49" s="16"/>
      <c r="C49" s="89" t="str">
        <f>IF(B49&lt;&gt;"",IF('0-Présentation poste-typeaction'!$B$12&lt;&gt;"",'0-Présentation poste-typeaction'!$B$12,""),"")</f>
        <v/>
      </c>
      <c r="D49" s="16"/>
      <c r="E49" s="2"/>
      <c r="F49" s="18"/>
      <c r="G49" s="18"/>
      <c r="H49" s="3"/>
      <c r="I49" s="3"/>
      <c r="J49" s="243" t="str">
        <f t="shared" si="16"/>
        <v/>
      </c>
      <c r="K49" s="17"/>
      <c r="L49" s="2"/>
      <c r="M49" s="211" t="str">
        <f t="shared" si="17"/>
        <v/>
      </c>
      <c r="N49" s="33"/>
      <c r="O49" s="244" t="str">
        <f t="shared" si="19"/>
        <v/>
      </c>
      <c r="P49" s="89" t="str">
        <f t="shared" si="19"/>
        <v/>
      </c>
      <c r="Q49" s="208" t="str">
        <f t="shared" si="20"/>
        <v/>
      </c>
      <c r="R49" s="89" t="str">
        <f t="shared" si="20"/>
        <v/>
      </c>
      <c r="S49" s="89" t="str">
        <f t="shared" si="20"/>
        <v/>
      </c>
      <c r="T49" s="89" t="str">
        <f t="shared" si="20"/>
        <v/>
      </c>
      <c r="U49" s="90" t="str">
        <f t="shared" si="20"/>
        <v/>
      </c>
      <c r="V49" s="90" t="str">
        <f t="shared" si="20"/>
        <v/>
      </c>
      <c r="W49" s="90" t="str">
        <f t="shared" si="20"/>
        <v/>
      </c>
      <c r="X49" s="245" t="str">
        <f t="shared" si="20"/>
        <v/>
      </c>
      <c r="Y49" s="89" t="str">
        <f t="shared" si="20"/>
        <v/>
      </c>
      <c r="Z49" s="90" t="str">
        <f t="shared" si="20"/>
        <v/>
      </c>
      <c r="AA49" s="90" t="str">
        <f t="shared" si="18"/>
        <v/>
      </c>
      <c r="AB49" s="246"/>
      <c r="AC49" s="92" t="str" cm="1">
        <f t="array" ref="AC49">_xlfn.IFS(M49="","",AA49&gt;M49,"KO : Le montant retenu est supérieur au montant présenté. Merci de revoir la ligne de dépense ou plafonner son montant.",M49=0,"",AA49=M49,"OK",AA49&lt;M49,"Montant instruit inférieur au montant présenté.")</f>
        <v/>
      </c>
      <c r="AD49" s="93" t="str">
        <f t="shared" si="15"/>
        <v/>
      </c>
    </row>
    <row r="50" spans="1:30" ht="20.149999999999999" customHeight="1">
      <c r="A50" s="87">
        <v>42</v>
      </c>
      <c r="B50" s="16"/>
      <c r="C50" s="89" t="str">
        <f>IF(B50&lt;&gt;"",IF('0-Présentation poste-typeaction'!$B$12&lt;&gt;"",'0-Présentation poste-typeaction'!$B$12,""),"")</f>
        <v/>
      </c>
      <c r="D50" s="16"/>
      <c r="E50" s="2"/>
      <c r="F50" s="18"/>
      <c r="G50" s="18"/>
      <c r="H50" s="3"/>
      <c r="I50" s="3"/>
      <c r="J50" s="243" t="str">
        <f t="shared" si="16"/>
        <v/>
      </c>
      <c r="K50" s="17"/>
      <c r="L50" s="2"/>
      <c r="M50" s="211" t="str">
        <f t="shared" si="17"/>
        <v/>
      </c>
      <c r="N50" s="33"/>
      <c r="O50" s="244" t="str">
        <f t="shared" si="19"/>
        <v/>
      </c>
      <c r="P50" s="89" t="str">
        <f t="shared" si="19"/>
        <v/>
      </c>
      <c r="Q50" s="208" t="str">
        <f t="shared" si="20"/>
        <v/>
      </c>
      <c r="R50" s="89" t="str">
        <f t="shared" si="20"/>
        <v/>
      </c>
      <c r="S50" s="89" t="str">
        <f t="shared" si="20"/>
        <v/>
      </c>
      <c r="T50" s="89" t="str">
        <f t="shared" si="20"/>
        <v/>
      </c>
      <c r="U50" s="90" t="str">
        <f t="shared" si="20"/>
        <v/>
      </c>
      <c r="V50" s="90" t="str">
        <f t="shared" ref="V50:Z100" si="21">IF(I50="","",I50)</f>
        <v/>
      </c>
      <c r="W50" s="90" t="str">
        <f t="shared" si="21"/>
        <v/>
      </c>
      <c r="X50" s="245" t="str">
        <f t="shared" si="21"/>
        <v/>
      </c>
      <c r="Y50" s="89" t="str">
        <f t="shared" si="21"/>
        <v/>
      </c>
      <c r="Z50" s="90" t="str">
        <f t="shared" si="21"/>
        <v/>
      </c>
      <c r="AA50" s="90" t="str">
        <f t="shared" si="18"/>
        <v/>
      </c>
      <c r="AB50" s="246"/>
      <c r="AC50" s="92" t="str" cm="1">
        <f t="array" ref="AC50">_xlfn.IFS(M50="","",AA50&gt;M50,"KO : Le montant retenu est supérieur au montant présenté. Merci de revoir la ligne de dépense ou plafonner son montant.",M50=0,"",AA50=M50,"OK",AA50&lt;M50,"Montant instruit inférieur au montant présenté.")</f>
        <v/>
      </c>
      <c r="AD50" s="93" t="str">
        <f t="shared" si="15"/>
        <v/>
      </c>
    </row>
    <row r="51" spans="1:30" ht="20.149999999999999" customHeight="1">
      <c r="A51" s="87">
        <v>43</v>
      </c>
      <c r="B51" s="16"/>
      <c r="C51" s="89" t="str">
        <f>IF(B51&lt;&gt;"",IF('0-Présentation poste-typeaction'!$B$12&lt;&gt;"",'0-Présentation poste-typeaction'!$B$12,""),"")</f>
        <v/>
      </c>
      <c r="D51" s="16"/>
      <c r="E51" s="2"/>
      <c r="F51" s="18"/>
      <c r="G51" s="18"/>
      <c r="H51" s="3"/>
      <c r="I51" s="3"/>
      <c r="J51" s="243" t="str">
        <f t="shared" si="16"/>
        <v/>
      </c>
      <c r="K51" s="17"/>
      <c r="L51" s="2"/>
      <c r="M51" s="211" t="str">
        <f t="shared" si="17"/>
        <v/>
      </c>
      <c r="N51" s="33"/>
      <c r="O51" s="244" t="str">
        <f t="shared" si="19"/>
        <v/>
      </c>
      <c r="P51" s="89" t="str">
        <f t="shared" si="19"/>
        <v/>
      </c>
      <c r="Q51" s="208" t="str">
        <f t="shared" ref="Q51:U101" si="22">IF(D51="","",D51)</f>
        <v/>
      </c>
      <c r="R51" s="89" t="str">
        <f t="shared" si="22"/>
        <v/>
      </c>
      <c r="S51" s="89" t="str">
        <f t="shared" si="22"/>
        <v/>
      </c>
      <c r="T51" s="89" t="str">
        <f t="shared" si="22"/>
        <v/>
      </c>
      <c r="U51" s="90" t="str">
        <f t="shared" si="22"/>
        <v/>
      </c>
      <c r="V51" s="90" t="str">
        <f t="shared" si="21"/>
        <v/>
      </c>
      <c r="W51" s="90" t="str">
        <f t="shared" si="21"/>
        <v/>
      </c>
      <c r="X51" s="245" t="str">
        <f t="shared" si="21"/>
        <v/>
      </c>
      <c r="Y51" s="89" t="str">
        <f t="shared" si="21"/>
        <v/>
      </c>
      <c r="Z51" s="90" t="str">
        <f t="shared" si="21"/>
        <v/>
      </c>
      <c r="AA51" s="90" t="str">
        <f t="shared" si="18"/>
        <v/>
      </c>
      <c r="AB51" s="246"/>
      <c r="AC51" s="92" t="str" cm="1">
        <f t="array" ref="AC51">_xlfn.IFS(M51="","",AA51&gt;M51,"KO : Le montant retenu est supérieur au montant présenté. Merci de revoir la ligne de dépense ou plafonner son montant.",M51=0,"",AA51=M51,"OK",AA51&lt;M51,"Montant instruit inférieur au montant présenté.")</f>
        <v/>
      </c>
      <c r="AD51" s="93" t="str">
        <f t="shared" si="15"/>
        <v/>
      </c>
    </row>
    <row r="52" spans="1:30" ht="20.149999999999999" customHeight="1">
      <c r="A52" s="87">
        <v>44</v>
      </c>
      <c r="B52" s="16"/>
      <c r="C52" s="89" t="str">
        <f>IF(B52&lt;&gt;"",IF('0-Présentation poste-typeaction'!$B$12&lt;&gt;"",'0-Présentation poste-typeaction'!$B$12,""),"")</f>
        <v/>
      </c>
      <c r="D52" s="16"/>
      <c r="E52" s="2"/>
      <c r="F52" s="18"/>
      <c r="G52" s="18"/>
      <c r="H52" s="3"/>
      <c r="I52" s="3"/>
      <c r="J52" s="243" t="str">
        <f t="shared" si="16"/>
        <v/>
      </c>
      <c r="K52" s="17"/>
      <c r="L52" s="2"/>
      <c r="M52" s="211" t="str">
        <f t="shared" si="17"/>
        <v/>
      </c>
      <c r="N52" s="33"/>
      <c r="O52" s="244" t="str">
        <f t="shared" si="19"/>
        <v/>
      </c>
      <c r="P52" s="89" t="str">
        <f t="shared" si="19"/>
        <v/>
      </c>
      <c r="Q52" s="208" t="str">
        <f t="shared" si="22"/>
        <v/>
      </c>
      <c r="R52" s="89" t="str">
        <f t="shared" si="22"/>
        <v/>
      </c>
      <c r="S52" s="89" t="str">
        <f t="shared" si="22"/>
        <v/>
      </c>
      <c r="T52" s="89" t="str">
        <f t="shared" si="22"/>
        <v/>
      </c>
      <c r="U52" s="90" t="str">
        <f t="shared" si="22"/>
        <v/>
      </c>
      <c r="V52" s="90" t="str">
        <f t="shared" si="21"/>
        <v/>
      </c>
      <c r="W52" s="90" t="str">
        <f t="shared" si="21"/>
        <v/>
      </c>
      <c r="X52" s="245" t="str">
        <f t="shared" si="21"/>
        <v/>
      </c>
      <c r="Y52" s="89" t="str">
        <f t="shared" si="21"/>
        <v/>
      </c>
      <c r="Z52" s="90" t="str">
        <f t="shared" si="21"/>
        <v/>
      </c>
      <c r="AA52" s="90" t="str">
        <f t="shared" si="18"/>
        <v/>
      </c>
      <c r="AB52" s="246"/>
      <c r="AC52" s="92" t="str" cm="1">
        <f t="array" ref="AC52">_xlfn.IFS(M52="","",AA52&gt;M52,"KO : Le montant retenu est supérieur au montant présenté. Merci de revoir la ligne de dépense ou plafonner son montant.",M52=0,"",AA52=M52,"OK",AA52&lt;M52,"Montant instruit inférieur au montant présenté.")</f>
        <v/>
      </c>
      <c r="AD52" s="93" t="str">
        <f t="shared" si="15"/>
        <v/>
      </c>
    </row>
    <row r="53" spans="1:30" ht="20.149999999999999" customHeight="1">
      <c r="A53" s="87">
        <v>45</v>
      </c>
      <c r="B53" s="16"/>
      <c r="C53" s="89" t="str">
        <f>IF(B53&lt;&gt;"",IF('0-Présentation poste-typeaction'!$B$12&lt;&gt;"",'0-Présentation poste-typeaction'!$B$12,""),"")</f>
        <v/>
      </c>
      <c r="D53" s="16"/>
      <c r="E53" s="2"/>
      <c r="F53" s="18"/>
      <c r="G53" s="18"/>
      <c r="H53" s="3"/>
      <c r="I53" s="3"/>
      <c r="J53" s="243" t="str">
        <f t="shared" si="16"/>
        <v/>
      </c>
      <c r="K53" s="17"/>
      <c r="L53" s="2"/>
      <c r="M53" s="211" t="str">
        <f t="shared" si="17"/>
        <v/>
      </c>
      <c r="N53" s="33"/>
      <c r="O53" s="244" t="str">
        <f t="shared" si="19"/>
        <v/>
      </c>
      <c r="P53" s="89" t="str">
        <f t="shared" si="19"/>
        <v/>
      </c>
      <c r="Q53" s="208" t="str">
        <f t="shared" si="22"/>
        <v/>
      </c>
      <c r="R53" s="89" t="str">
        <f t="shared" si="22"/>
        <v/>
      </c>
      <c r="S53" s="89" t="str">
        <f t="shared" si="22"/>
        <v/>
      </c>
      <c r="T53" s="89" t="str">
        <f t="shared" si="22"/>
        <v/>
      </c>
      <c r="U53" s="90" t="str">
        <f t="shared" si="22"/>
        <v/>
      </c>
      <c r="V53" s="90" t="str">
        <f t="shared" si="21"/>
        <v/>
      </c>
      <c r="W53" s="90" t="str">
        <f t="shared" si="21"/>
        <v/>
      </c>
      <c r="X53" s="245" t="str">
        <f t="shared" si="21"/>
        <v/>
      </c>
      <c r="Y53" s="89" t="str">
        <f t="shared" si="21"/>
        <v/>
      </c>
      <c r="Z53" s="90" t="str">
        <f t="shared" si="21"/>
        <v/>
      </c>
      <c r="AA53" s="90" t="str">
        <f t="shared" si="18"/>
        <v/>
      </c>
      <c r="AB53" s="246"/>
      <c r="AC53" s="92" t="str" cm="1">
        <f t="array" ref="AC53">_xlfn.IFS(M53="","",AA53&gt;M53,"KO : Le montant retenu est supérieur au montant présenté. Merci de revoir la ligne de dépense ou plafonner son montant.",M53=0,"",AA53=M53,"OK",AA53&lt;M53,"Montant instruit inférieur au montant présenté.")</f>
        <v/>
      </c>
      <c r="AD53" s="93" t="str">
        <f t="shared" si="15"/>
        <v/>
      </c>
    </row>
    <row r="54" spans="1:30" ht="20.149999999999999" customHeight="1">
      <c r="A54" s="87">
        <v>46</v>
      </c>
      <c r="B54" s="16"/>
      <c r="C54" s="89" t="str">
        <f>IF(B54&lt;&gt;"",IF('0-Présentation poste-typeaction'!$B$12&lt;&gt;"",'0-Présentation poste-typeaction'!$B$12,""),"")</f>
        <v/>
      </c>
      <c r="D54" s="16"/>
      <c r="E54" s="2"/>
      <c r="F54" s="18"/>
      <c r="G54" s="18"/>
      <c r="H54" s="3"/>
      <c r="I54" s="3"/>
      <c r="J54" s="243" t="str">
        <f t="shared" si="16"/>
        <v/>
      </c>
      <c r="K54" s="17"/>
      <c r="L54" s="2"/>
      <c r="M54" s="211" t="str">
        <f t="shared" si="17"/>
        <v/>
      </c>
      <c r="N54" s="33"/>
      <c r="O54" s="244" t="str">
        <f t="shared" si="19"/>
        <v/>
      </c>
      <c r="P54" s="89" t="str">
        <f t="shared" si="19"/>
        <v/>
      </c>
      <c r="Q54" s="208" t="str">
        <f t="shared" si="22"/>
        <v/>
      </c>
      <c r="R54" s="89" t="str">
        <f t="shared" si="22"/>
        <v/>
      </c>
      <c r="S54" s="89" t="str">
        <f t="shared" si="22"/>
        <v/>
      </c>
      <c r="T54" s="89" t="str">
        <f t="shared" si="22"/>
        <v/>
      </c>
      <c r="U54" s="90" t="str">
        <f t="shared" si="22"/>
        <v/>
      </c>
      <c r="V54" s="90" t="str">
        <f t="shared" si="21"/>
        <v/>
      </c>
      <c r="W54" s="90" t="str">
        <f t="shared" si="21"/>
        <v/>
      </c>
      <c r="X54" s="245" t="str">
        <f t="shared" si="21"/>
        <v/>
      </c>
      <c r="Y54" s="89" t="str">
        <f t="shared" si="21"/>
        <v/>
      </c>
      <c r="Z54" s="90" t="str">
        <f t="shared" si="21"/>
        <v/>
      </c>
      <c r="AA54" s="90" t="str">
        <f t="shared" si="18"/>
        <v/>
      </c>
      <c r="AB54" s="246"/>
      <c r="AC54" s="92" t="str" cm="1">
        <f t="array" ref="AC54">_xlfn.IFS(M54="","",AA54&gt;M54,"KO : Le montant retenu est supérieur au montant présenté. Merci de revoir la ligne de dépense ou plafonner son montant.",M54=0,"",AA54=M54,"OK",AA54&lt;M54,"Montant instruit inférieur au montant présenté.")</f>
        <v/>
      </c>
      <c r="AD54" s="93" t="str">
        <f t="shared" si="15"/>
        <v/>
      </c>
    </row>
    <row r="55" spans="1:30" ht="20.149999999999999" customHeight="1">
      <c r="A55" s="87">
        <v>47</v>
      </c>
      <c r="B55" s="16"/>
      <c r="C55" s="89" t="str">
        <f>IF(B55&lt;&gt;"",IF('0-Présentation poste-typeaction'!$B$12&lt;&gt;"",'0-Présentation poste-typeaction'!$B$12,""),"")</f>
        <v/>
      </c>
      <c r="D55" s="16"/>
      <c r="E55" s="2"/>
      <c r="F55" s="18"/>
      <c r="G55" s="18"/>
      <c r="H55" s="3"/>
      <c r="I55" s="3"/>
      <c r="J55" s="243" t="str">
        <f t="shared" si="16"/>
        <v/>
      </c>
      <c r="K55" s="17"/>
      <c r="L55" s="2"/>
      <c r="M55" s="211" t="str">
        <f t="shared" si="17"/>
        <v/>
      </c>
      <c r="N55" s="33"/>
      <c r="O55" s="244" t="str">
        <f t="shared" si="19"/>
        <v/>
      </c>
      <c r="P55" s="89" t="str">
        <f t="shared" si="19"/>
        <v/>
      </c>
      <c r="Q55" s="208" t="str">
        <f t="shared" si="22"/>
        <v/>
      </c>
      <c r="R55" s="89" t="str">
        <f t="shared" si="22"/>
        <v/>
      </c>
      <c r="S55" s="89" t="str">
        <f t="shared" si="22"/>
        <v/>
      </c>
      <c r="T55" s="89" t="str">
        <f t="shared" si="22"/>
        <v/>
      </c>
      <c r="U55" s="90" t="str">
        <f t="shared" si="22"/>
        <v/>
      </c>
      <c r="V55" s="90" t="str">
        <f t="shared" si="21"/>
        <v/>
      </c>
      <c r="W55" s="90" t="str">
        <f t="shared" si="21"/>
        <v/>
      </c>
      <c r="X55" s="245" t="str">
        <f t="shared" si="21"/>
        <v/>
      </c>
      <c r="Y55" s="89" t="str">
        <f t="shared" si="21"/>
        <v/>
      </c>
      <c r="Z55" s="90" t="str">
        <f t="shared" si="21"/>
        <v/>
      </c>
      <c r="AA55" s="90" t="str">
        <f t="shared" si="18"/>
        <v/>
      </c>
      <c r="AB55" s="246"/>
      <c r="AC55" s="92" t="str" cm="1">
        <f t="array" ref="AC55">_xlfn.IFS(M55="","",AA55&gt;M55,"KO : Le montant retenu est supérieur au montant présenté. Merci de revoir la ligne de dépense ou plafonner son montant.",M55=0,"",AA55=M55,"OK",AA55&lt;M55,"Montant instruit inférieur au montant présenté.")</f>
        <v/>
      </c>
      <c r="AD55" s="93" t="str">
        <f t="shared" si="15"/>
        <v/>
      </c>
    </row>
    <row r="56" spans="1:30" ht="20.149999999999999" customHeight="1">
      <c r="A56" s="87">
        <v>48</v>
      </c>
      <c r="B56" s="16"/>
      <c r="C56" s="89" t="str">
        <f>IF(B56&lt;&gt;"",IF('0-Présentation poste-typeaction'!$B$12&lt;&gt;"",'0-Présentation poste-typeaction'!$B$12,""),"")</f>
        <v/>
      </c>
      <c r="D56" s="16"/>
      <c r="E56" s="2"/>
      <c r="F56" s="18"/>
      <c r="G56" s="18"/>
      <c r="H56" s="3"/>
      <c r="I56" s="3"/>
      <c r="J56" s="243" t="str">
        <f t="shared" si="16"/>
        <v/>
      </c>
      <c r="K56" s="17"/>
      <c r="L56" s="2"/>
      <c r="M56" s="211" t="str">
        <f t="shared" si="17"/>
        <v/>
      </c>
      <c r="N56" s="33"/>
      <c r="O56" s="244" t="str">
        <f t="shared" si="19"/>
        <v/>
      </c>
      <c r="P56" s="89" t="str">
        <f t="shared" si="19"/>
        <v/>
      </c>
      <c r="Q56" s="208" t="str">
        <f t="shared" si="22"/>
        <v/>
      </c>
      <c r="R56" s="89" t="str">
        <f t="shared" si="22"/>
        <v/>
      </c>
      <c r="S56" s="89" t="str">
        <f t="shared" si="22"/>
        <v/>
      </c>
      <c r="T56" s="89" t="str">
        <f t="shared" si="22"/>
        <v/>
      </c>
      <c r="U56" s="90" t="str">
        <f t="shared" si="22"/>
        <v/>
      </c>
      <c r="V56" s="90" t="str">
        <f t="shared" si="21"/>
        <v/>
      </c>
      <c r="W56" s="90" t="str">
        <f t="shared" si="21"/>
        <v/>
      </c>
      <c r="X56" s="245" t="str">
        <f t="shared" si="21"/>
        <v/>
      </c>
      <c r="Y56" s="89" t="str">
        <f t="shared" si="21"/>
        <v/>
      </c>
      <c r="Z56" s="90" t="str">
        <f t="shared" si="21"/>
        <v/>
      </c>
      <c r="AA56" s="90" t="str">
        <f t="shared" si="18"/>
        <v/>
      </c>
      <c r="AB56" s="246"/>
      <c r="AC56" s="92" t="str" cm="1">
        <f t="array" ref="AC56">_xlfn.IFS(M56="","",AA56&gt;M56,"KO : Le montant retenu est supérieur au montant présenté. Merci de revoir la ligne de dépense ou plafonner son montant.",M56=0,"",AA56=M56,"OK",AA56&lt;M56,"Montant instruit inférieur au montant présenté.")</f>
        <v/>
      </c>
      <c r="AD56" s="93" t="str">
        <f t="shared" si="15"/>
        <v/>
      </c>
    </row>
    <row r="57" spans="1:30" ht="20.149999999999999" customHeight="1">
      <c r="A57" s="87">
        <v>49</v>
      </c>
      <c r="B57" s="16"/>
      <c r="C57" s="89" t="str">
        <f>IF(B57&lt;&gt;"",IF('0-Présentation poste-typeaction'!$B$12&lt;&gt;"",'0-Présentation poste-typeaction'!$B$12,""),"")</f>
        <v/>
      </c>
      <c r="D57" s="16"/>
      <c r="E57" s="2"/>
      <c r="F57" s="18"/>
      <c r="G57" s="18"/>
      <c r="H57" s="3"/>
      <c r="I57" s="3"/>
      <c r="J57" s="243" t="str">
        <f t="shared" si="16"/>
        <v/>
      </c>
      <c r="K57" s="17"/>
      <c r="L57" s="2"/>
      <c r="M57" s="211" t="str">
        <f t="shared" si="17"/>
        <v/>
      </c>
      <c r="N57" s="33"/>
      <c r="O57" s="244" t="str">
        <f t="shared" si="19"/>
        <v/>
      </c>
      <c r="P57" s="89" t="str">
        <f t="shared" si="19"/>
        <v/>
      </c>
      <c r="Q57" s="208" t="str">
        <f t="shared" si="22"/>
        <v/>
      </c>
      <c r="R57" s="89" t="str">
        <f t="shared" si="22"/>
        <v/>
      </c>
      <c r="S57" s="89" t="str">
        <f t="shared" si="22"/>
        <v/>
      </c>
      <c r="T57" s="89" t="str">
        <f t="shared" si="22"/>
        <v/>
      </c>
      <c r="U57" s="90" t="str">
        <f t="shared" si="22"/>
        <v/>
      </c>
      <c r="V57" s="90" t="str">
        <f t="shared" si="21"/>
        <v/>
      </c>
      <c r="W57" s="90" t="str">
        <f t="shared" si="21"/>
        <v/>
      </c>
      <c r="X57" s="245" t="str">
        <f t="shared" si="21"/>
        <v/>
      </c>
      <c r="Y57" s="89" t="str">
        <f t="shared" si="21"/>
        <v/>
      </c>
      <c r="Z57" s="90" t="str">
        <f t="shared" si="21"/>
        <v/>
      </c>
      <c r="AA57" s="90" t="str">
        <f t="shared" si="18"/>
        <v/>
      </c>
      <c r="AB57" s="246"/>
      <c r="AC57" s="92" t="str" cm="1">
        <f t="array" ref="AC57">_xlfn.IFS(M57="","",AA57&gt;M57,"KO : Le montant retenu est supérieur au montant présenté. Merci de revoir la ligne de dépense ou plafonner son montant.",M57=0,"",AA57=M57,"OK",AA57&lt;M57,"Montant instruit inférieur au montant présenté.")</f>
        <v/>
      </c>
      <c r="AD57" s="93" t="str">
        <f t="shared" si="15"/>
        <v/>
      </c>
    </row>
    <row r="58" spans="1:30" ht="20.149999999999999" customHeight="1">
      <c r="A58" s="87">
        <v>50</v>
      </c>
      <c r="B58" s="16"/>
      <c r="C58" s="89" t="str">
        <f>IF(B58&lt;&gt;"",IF('0-Présentation poste-typeaction'!$B$12&lt;&gt;"",'0-Présentation poste-typeaction'!$B$12,""),"")</f>
        <v/>
      </c>
      <c r="D58" s="16"/>
      <c r="E58" s="2"/>
      <c r="F58" s="18"/>
      <c r="G58" s="18"/>
      <c r="H58" s="3"/>
      <c r="I58" s="3"/>
      <c r="J58" s="243" t="str">
        <f t="shared" si="16"/>
        <v/>
      </c>
      <c r="K58" s="17"/>
      <c r="L58" s="2"/>
      <c r="M58" s="211" t="str">
        <f t="shared" si="17"/>
        <v/>
      </c>
      <c r="N58" s="33"/>
      <c r="O58" s="244" t="str">
        <f t="shared" si="19"/>
        <v/>
      </c>
      <c r="P58" s="89" t="str">
        <f t="shared" si="19"/>
        <v/>
      </c>
      <c r="Q58" s="208" t="str">
        <f t="shared" si="22"/>
        <v/>
      </c>
      <c r="R58" s="89" t="str">
        <f t="shared" si="22"/>
        <v/>
      </c>
      <c r="S58" s="89" t="str">
        <f t="shared" si="22"/>
        <v/>
      </c>
      <c r="T58" s="89" t="str">
        <f t="shared" si="22"/>
        <v/>
      </c>
      <c r="U58" s="90" t="str">
        <f t="shared" si="22"/>
        <v/>
      </c>
      <c r="V58" s="90" t="str">
        <f t="shared" si="21"/>
        <v/>
      </c>
      <c r="W58" s="90" t="str">
        <f t="shared" si="21"/>
        <v/>
      </c>
      <c r="X58" s="245" t="str">
        <f t="shared" si="21"/>
        <v/>
      </c>
      <c r="Y58" s="89" t="str">
        <f t="shared" si="21"/>
        <v/>
      </c>
      <c r="Z58" s="90" t="str">
        <f t="shared" si="21"/>
        <v/>
      </c>
      <c r="AA58" s="90" t="str">
        <f t="shared" si="18"/>
        <v/>
      </c>
      <c r="AB58" s="246"/>
      <c r="AC58" s="92" t="str" cm="1">
        <f t="array" ref="AC58">_xlfn.IFS(M58="","",AA58&gt;M58,"KO : Le montant retenu est supérieur au montant présenté. Merci de revoir la ligne de dépense ou plafonner son montant.",M58=0,"",AA58=M58,"OK",AA58&lt;M58,"Montant instruit inférieur au montant présenté.")</f>
        <v/>
      </c>
      <c r="AD58" s="93" t="str">
        <f t="shared" si="15"/>
        <v/>
      </c>
    </row>
    <row r="59" spans="1:30" ht="20.149999999999999" customHeight="1">
      <c r="A59" s="87">
        <v>51</v>
      </c>
      <c r="B59" s="16"/>
      <c r="C59" s="89" t="str">
        <f>IF(B59&lt;&gt;"",IF('0-Présentation poste-typeaction'!$B$12&lt;&gt;"",'0-Présentation poste-typeaction'!$B$12,""),"")</f>
        <v/>
      </c>
      <c r="D59" s="16"/>
      <c r="E59" s="2"/>
      <c r="F59" s="18"/>
      <c r="G59" s="18"/>
      <c r="H59" s="3"/>
      <c r="I59" s="3"/>
      <c r="J59" s="243" t="str">
        <f t="shared" si="16"/>
        <v/>
      </c>
      <c r="K59" s="17"/>
      <c r="L59" s="2"/>
      <c r="M59" s="211" t="str">
        <f t="shared" si="17"/>
        <v/>
      </c>
      <c r="N59" s="33"/>
      <c r="O59" s="244" t="str">
        <f t="shared" si="19"/>
        <v/>
      </c>
      <c r="P59" s="89" t="str">
        <f t="shared" si="19"/>
        <v/>
      </c>
      <c r="Q59" s="208" t="str">
        <f t="shared" si="22"/>
        <v/>
      </c>
      <c r="R59" s="89" t="str">
        <f t="shared" si="22"/>
        <v/>
      </c>
      <c r="S59" s="89" t="str">
        <f t="shared" si="22"/>
        <v/>
      </c>
      <c r="T59" s="89" t="str">
        <f t="shared" si="22"/>
        <v/>
      </c>
      <c r="U59" s="90" t="str">
        <f t="shared" si="22"/>
        <v/>
      </c>
      <c r="V59" s="90" t="str">
        <f t="shared" si="21"/>
        <v/>
      </c>
      <c r="W59" s="90" t="str">
        <f t="shared" si="21"/>
        <v/>
      </c>
      <c r="X59" s="245" t="str">
        <f t="shared" si="21"/>
        <v/>
      </c>
      <c r="Y59" s="89" t="str">
        <f t="shared" si="21"/>
        <v/>
      </c>
      <c r="Z59" s="90" t="str">
        <f t="shared" si="21"/>
        <v/>
      </c>
      <c r="AA59" s="90" t="str">
        <f t="shared" si="18"/>
        <v/>
      </c>
      <c r="AB59" s="246"/>
      <c r="AC59" s="92" t="str" cm="1">
        <f t="array" ref="AC59">_xlfn.IFS(M59="","",AA59&gt;M59,"KO : Le montant retenu est supérieur au montant présenté. Merci de revoir la ligne de dépense ou plafonner son montant.",M59=0,"",AA59=M59,"OK",AA59&lt;M59,"Montant instruit inférieur au montant présenté.")</f>
        <v/>
      </c>
      <c r="AD59" s="93" t="str">
        <f t="shared" si="15"/>
        <v/>
      </c>
    </row>
    <row r="60" spans="1:30" ht="20.149999999999999" customHeight="1">
      <c r="A60" s="87">
        <v>52</v>
      </c>
      <c r="B60" s="16"/>
      <c r="C60" s="89" t="str">
        <f>IF(B60&lt;&gt;"",IF('0-Présentation poste-typeaction'!$B$12&lt;&gt;"",'0-Présentation poste-typeaction'!$B$12,""),"")</f>
        <v/>
      </c>
      <c r="D60" s="16"/>
      <c r="E60" s="2"/>
      <c r="F60" s="18"/>
      <c r="G60" s="18"/>
      <c r="H60" s="3"/>
      <c r="I60" s="3"/>
      <c r="J60" s="243" t="str">
        <f t="shared" si="16"/>
        <v/>
      </c>
      <c r="K60" s="17"/>
      <c r="L60" s="2"/>
      <c r="M60" s="211" t="str">
        <f t="shared" si="17"/>
        <v/>
      </c>
      <c r="N60" s="33"/>
      <c r="O60" s="244" t="str">
        <f t="shared" si="19"/>
        <v/>
      </c>
      <c r="P60" s="89" t="str">
        <f t="shared" si="19"/>
        <v/>
      </c>
      <c r="Q60" s="208" t="str">
        <f t="shared" si="22"/>
        <v/>
      </c>
      <c r="R60" s="89" t="str">
        <f t="shared" si="22"/>
        <v/>
      </c>
      <c r="S60" s="89" t="str">
        <f t="shared" si="22"/>
        <v/>
      </c>
      <c r="T60" s="89" t="str">
        <f t="shared" si="22"/>
        <v/>
      </c>
      <c r="U60" s="90" t="str">
        <f t="shared" si="22"/>
        <v/>
      </c>
      <c r="V60" s="90" t="str">
        <f t="shared" si="21"/>
        <v/>
      </c>
      <c r="W60" s="90" t="str">
        <f t="shared" si="21"/>
        <v/>
      </c>
      <c r="X60" s="245" t="str">
        <f t="shared" si="21"/>
        <v/>
      </c>
      <c r="Y60" s="89" t="str">
        <f t="shared" si="21"/>
        <v/>
      </c>
      <c r="Z60" s="90" t="str">
        <f t="shared" si="21"/>
        <v/>
      </c>
      <c r="AA60" s="90" t="str">
        <f t="shared" si="18"/>
        <v/>
      </c>
      <c r="AB60" s="246"/>
      <c r="AC60" s="92" t="str" cm="1">
        <f t="array" ref="AC60">_xlfn.IFS(M60="","",AA60&gt;M60,"KO : Le montant retenu est supérieur au montant présenté. Merci de revoir la ligne de dépense ou plafonner son montant.",M60=0,"",AA60=M60,"OK",AA60&lt;M60,"Montant instruit inférieur au montant présenté.")</f>
        <v/>
      </c>
      <c r="AD60" s="93" t="str">
        <f t="shared" si="15"/>
        <v/>
      </c>
    </row>
    <row r="61" spans="1:30" ht="20.149999999999999" customHeight="1">
      <c r="A61" s="87">
        <v>53</v>
      </c>
      <c r="B61" s="16"/>
      <c r="C61" s="89" t="str">
        <f>IF(B61&lt;&gt;"",IF('0-Présentation poste-typeaction'!$B$12&lt;&gt;"",'0-Présentation poste-typeaction'!$B$12,""),"")</f>
        <v/>
      </c>
      <c r="D61" s="16"/>
      <c r="E61" s="2"/>
      <c r="F61" s="18"/>
      <c r="G61" s="18"/>
      <c r="H61" s="3"/>
      <c r="I61" s="3"/>
      <c r="J61" s="243" t="str">
        <f t="shared" si="16"/>
        <v/>
      </c>
      <c r="K61" s="17"/>
      <c r="L61" s="2"/>
      <c r="M61" s="211" t="str">
        <f t="shared" si="17"/>
        <v/>
      </c>
      <c r="N61" s="33"/>
      <c r="O61" s="244" t="str">
        <f t="shared" si="19"/>
        <v/>
      </c>
      <c r="P61" s="89" t="str">
        <f t="shared" si="19"/>
        <v/>
      </c>
      <c r="Q61" s="208" t="str">
        <f t="shared" si="22"/>
        <v/>
      </c>
      <c r="R61" s="89" t="str">
        <f t="shared" si="22"/>
        <v/>
      </c>
      <c r="S61" s="89" t="str">
        <f t="shared" si="22"/>
        <v/>
      </c>
      <c r="T61" s="89" t="str">
        <f t="shared" si="22"/>
        <v/>
      </c>
      <c r="U61" s="90" t="str">
        <f t="shared" si="22"/>
        <v/>
      </c>
      <c r="V61" s="90" t="str">
        <f t="shared" si="21"/>
        <v/>
      </c>
      <c r="W61" s="90" t="str">
        <f t="shared" si="21"/>
        <v/>
      </c>
      <c r="X61" s="245" t="str">
        <f t="shared" si="21"/>
        <v/>
      </c>
      <c r="Y61" s="89" t="str">
        <f t="shared" si="21"/>
        <v/>
      </c>
      <c r="Z61" s="90" t="str">
        <f t="shared" si="21"/>
        <v/>
      </c>
      <c r="AA61" s="90" t="str">
        <f t="shared" si="18"/>
        <v/>
      </c>
      <c r="AB61" s="246"/>
      <c r="AC61" s="92" t="str" cm="1">
        <f t="array" ref="AC61">_xlfn.IFS(M61="","",AA61&gt;M61,"KO : Le montant retenu est supérieur au montant présenté. Merci de revoir la ligne de dépense ou plafonner son montant.",M61=0,"",AA61=M61,"OK",AA61&lt;M61,"Montant instruit inférieur au montant présenté.")</f>
        <v/>
      </c>
      <c r="AD61" s="93" t="str">
        <f t="shared" si="15"/>
        <v/>
      </c>
    </row>
    <row r="62" spans="1:30" ht="20.149999999999999" customHeight="1">
      <c r="A62" s="87">
        <v>54</v>
      </c>
      <c r="B62" s="16"/>
      <c r="C62" s="89" t="str">
        <f>IF(B62&lt;&gt;"",IF('0-Présentation poste-typeaction'!$B$12&lt;&gt;"",'0-Présentation poste-typeaction'!$B$12,""),"")</f>
        <v/>
      </c>
      <c r="D62" s="16"/>
      <c r="E62" s="2"/>
      <c r="F62" s="18"/>
      <c r="G62" s="18"/>
      <c r="H62" s="3"/>
      <c r="I62" s="3"/>
      <c r="J62" s="243" t="str">
        <f t="shared" si="16"/>
        <v/>
      </c>
      <c r="K62" s="17"/>
      <c r="L62" s="2"/>
      <c r="M62" s="211" t="str">
        <f t="shared" si="17"/>
        <v/>
      </c>
      <c r="N62" s="33"/>
      <c r="O62" s="244" t="str">
        <f t="shared" si="19"/>
        <v/>
      </c>
      <c r="P62" s="89" t="str">
        <f t="shared" si="19"/>
        <v/>
      </c>
      <c r="Q62" s="208" t="str">
        <f t="shared" si="22"/>
        <v/>
      </c>
      <c r="R62" s="89" t="str">
        <f t="shared" si="22"/>
        <v/>
      </c>
      <c r="S62" s="89" t="str">
        <f t="shared" si="22"/>
        <v/>
      </c>
      <c r="T62" s="89" t="str">
        <f t="shared" si="22"/>
        <v/>
      </c>
      <c r="U62" s="90" t="str">
        <f t="shared" si="22"/>
        <v/>
      </c>
      <c r="V62" s="90" t="str">
        <f t="shared" si="21"/>
        <v/>
      </c>
      <c r="W62" s="90" t="str">
        <f t="shared" si="21"/>
        <v/>
      </c>
      <c r="X62" s="245" t="str">
        <f t="shared" si="21"/>
        <v/>
      </c>
      <c r="Y62" s="89" t="str">
        <f t="shared" si="21"/>
        <v/>
      </c>
      <c r="Z62" s="90" t="str">
        <f t="shared" si="21"/>
        <v/>
      </c>
      <c r="AA62" s="90" t="str">
        <f t="shared" si="18"/>
        <v/>
      </c>
      <c r="AB62" s="246"/>
      <c r="AC62" s="92" t="str" cm="1">
        <f t="array" ref="AC62">_xlfn.IFS(M62="","",AA62&gt;M62,"KO : Le montant retenu est supérieur au montant présenté. Merci de revoir la ligne de dépense ou plafonner son montant.",M62=0,"",AA62=M62,"OK",AA62&lt;M62,"Montant instruit inférieur au montant présenté.")</f>
        <v/>
      </c>
      <c r="AD62" s="93" t="str">
        <f t="shared" si="15"/>
        <v/>
      </c>
    </row>
    <row r="63" spans="1:30" ht="20.149999999999999" customHeight="1">
      <c r="A63" s="87">
        <v>55</v>
      </c>
      <c r="B63" s="16"/>
      <c r="C63" s="89" t="str">
        <f>IF(B63&lt;&gt;"",IF('0-Présentation poste-typeaction'!$B$12&lt;&gt;"",'0-Présentation poste-typeaction'!$B$12,""),"")</f>
        <v/>
      </c>
      <c r="D63" s="16"/>
      <c r="E63" s="2"/>
      <c r="F63" s="18"/>
      <c r="G63" s="18"/>
      <c r="H63" s="3"/>
      <c r="I63" s="3"/>
      <c r="J63" s="243" t="str">
        <f t="shared" si="16"/>
        <v/>
      </c>
      <c r="K63" s="17"/>
      <c r="L63" s="2"/>
      <c r="M63" s="211" t="str">
        <f t="shared" si="17"/>
        <v/>
      </c>
      <c r="N63" s="33"/>
      <c r="O63" s="244" t="str">
        <f t="shared" si="19"/>
        <v/>
      </c>
      <c r="P63" s="89" t="str">
        <f t="shared" si="19"/>
        <v/>
      </c>
      <c r="Q63" s="208" t="str">
        <f t="shared" si="22"/>
        <v/>
      </c>
      <c r="R63" s="89" t="str">
        <f t="shared" si="22"/>
        <v/>
      </c>
      <c r="S63" s="89" t="str">
        <f t="shared" si="22"/>
        <v/>
      </c>
      <c r="T63" s="89" t="str">
        <f t="shared" si="22"/>
        <v/>
      </c>
      <c r="U63" s="90" t="str">
        <f t="shared" si="22"/>
        <v/>
      </c>
      <c r="V63" s="90" t="str">
        <f t="shared" si="21"/>
        <v/>
      </c>
      <c r="W63" s="90" t="str">
        <f t="shared" si="21"/>
        <v/>
      </c>
      <c r="X63" s="245" t="str">
        <f t="shared" si="21"/>
        <v/>
      </c>
      <c r="Y63" s="89" t="str">
        <f t="shared" si="21"/>
        <v/>
      </c>
      <c r="Z63" s="90" t="str">
        <f t="shared" si="21"/>
        <v/>
      </c>
      <c r="AA63" s="90" t="str">
        <f t="shared" si="18"/>
        <v/>
      </c>
      <c r="AB63" s="246"/>
      <c r="AC63" s="92" t="str" cm="1">
        <f t="array" ref="AC63">_xlfn.IFS(M63="","",AA63&gt;M63,"KO : Le montant retenu est supérieur au montant présenté. Merci de revoir la ligne de dépense ou plafonner son montant.",M63=0,"",AA63=M63,"OK",AA63&lt;M63,"Montant instruit inférieur au montant présenté.")</f>
        <v/>
      </c>
      <c r="AD63" s="93" t="str">
        <f t="shared" si="15"/>
        <v/>
      </c>
    </row>
    <row r="64" spans="1:30" ht="20.149999999999999" customHeight="1">
      <c r="A64" s="87">
        <v>56</v>
      </c>
      <c r="B64" s="16"/>
      <c r="C64" s="89" t="str">
        <f>IF(B64&lt;&gt;"",IF('0-Présentation poste-typeaction'!$B$12&lt;&gt;"",'0-Présentation poste-typeaction'!$B$12,""),"")</f>
        <v/>
      </c>
      <c r="D64" s="16"/>
      <c r="E64" s="2"/>
      <c r="F64" s="18"/>
      <c r="G64" s="18"/>
      <c r="H64" s="3"/>
      <c r="I64" s="3"/>
      <c r="J64" s="243" t="str">
        <f t="shared" si="16"/>
        <v/>
      </c>
      <c r="K64" s="17"/>
      <c r="L64" s="2"/>
      <c r="M64" s="211" t="str">
        <f t="shared" si="17"/>
        <v/>
      </c>
      <c r="N64" s="33"/>
      <c r="O64" s="244" t="str">
        <f t="shared" si="19"/>
        <v/>
      </c>
      <c r="P64" s="89" t="str">
        <f t="shared" si="19"/>
        <v/>
      </c>
      <c r="Q64" s="208" t="str">
        <f t="shared" si="22"/>
        <v/>
      </c>
      <c r="R64" s="89" t="str">
        <f t="shared" si="22"/>
        <v/>
      </c>
      <c r="S64" s="89" t="str">
        <f t="shared" si="22"/>
        <v/>
      </c>
      <c r="T64" s="89" t="str">
        <f t="shared" si="22"/>
        <v/>
      </c>
      <c r="U64" s="90" t="str">
        <f t="shared" si="22"/>
        <v/>
      </c>
      <c r="V64" s="90" t="str">
        <f t="shared" si="21"/>
        <v/>
      </c>
      <c r="W64" s="90" t="str">
        <f t="shared" si="21"/>
        <v/>
      </c>
      <c r="X64" s="245" t="str">
        <f t="shared" si="21"/>
        <v/>
      </c>
      <c r="Y64" s="89" t="str">
        <f t="shared" si="21"/>
        <v/>
      </c>
      <c r="Z64" s="90" t="str">
        <f t="shared" si="21"/>
        <v/>
      </c>
      <c r="AA64" s="90" t="str">
        <f t="shared" si="18"/>
        <v/>
      </c>
      <c r="AB64" s="246"/>
      <c r="AC64" s="92" t="str" cm="1">
        <f t="array" ref="AC64">_xlfn.IFS(M64="","",AA64&gt;M64,"KO : Le montant retenu est supérieur au montant présenté. Merci de revoir la ligne de dépense ou plafonner son montant.",M64=0,"",AA64=M64,"OK",AA64&lt;M64,"Montant instruit inférieur au montant présenté.")</f>
        <v/>
      </c>
      <c r="AD64" s="93" t="str">
        <f t="shared" si="15"/>
        <v/>
      </c>
    </row>
    <row r="65" spans="1:30" ht="20.149999999999999" customHeight="1">
      <c r="A65" s="87">
        <v>57</v>
      </c>
      <c r="B65" s="16"/>
      <c r="C65" s="89" t="str">
        <f>IF(B65&lt;&gt;"",IF('0-Présentation poste-typeaction'!$B$12&lt;&gt;"",'0-Présentation poste-typeaction'!$B$12,""),"")</f>
        <v/>
      </c>
      <c r="D65" s="16"/>
      <c r="E65" s="2"/>
      <c r="F65" s="18"/>
      <c r="G65" s="18"/>
      <c r="H65" s="3"/>
      <c r="I65" s="3"/>
      <c r="J65" s="243" t="str">
        <f t="shared" si="16"/>
        <v/>
      </c>
      <c r="K65" s="17"/>
      <c r="L65" s="2"/>
      <c r="M65" s="211" t="str">
        <f t="shared" si="17"/>
        <v/>
      </c>
      <c r="N65" s="33"/>
      <c r="O65" s="244" t="str">
        <f t="shared" si="19"/>
        <v/>
      </c>
      <c r="P65" s="89" t="str">
        <f t="shared" si="19"/>
        <v/>
      </c>
      <c r="Q65" s="208" t="str">
        <f t="shared" si="22"/>
        <v/>
      </c>
      <c r="R65" s="89" t="str">
        <f t="shared" si="22"/>
        <v/>
      </c>
      <c r="S65" s="89" t="str">
        <f t="shared" si="22"/>
        <v/>
      </c>
      <c r="T65" s="89" t="str">
        <f t="shared" si="22"/>
        <v/>
      </c>
      <c r="U65" s="90" t="str">
        <f t="shared" si="22"/>
        <v/>
      </c>
      <c r="V65" s="90" t="str">
        <f t="shared" si="21"/>
        <v/>
      </c>
      <c r="W65" s="90" t="str">
        <f t="shared" si="21"/>
        <v/>
      </c>
      <c r="X65" s="245" t="str">
        <f t="shared" si="21"/>
        <v/>
      </c>
      <c r="Y65" s="89" t="str">
        <f t="shared" si="21"/>
        <v/>
      </c>
      <c r="Z65" s="90" t="str">
        <f t="shared" si="21"/>
        <v/>
      </c>
      <c r="AA65" s="90" t="str">
        <f t="shared" si="18"/>
        <v/>
      </c>
      <c r="AB65" s="246"/>
      <c r="AC65" s="92" t="str" cm="1">
        <f t="array" ref="AC65">_xlfn.IFS(M65="","",AA65&gt;M65,"KO : Le montant retenu est supérieur au montant présenté. Merci de revoir la ligne de dépense ou plafonner son montant.",M65=0,"",AA65=M65,"OK",AA65&lt;M65,"Montant instruit inférieur au montant présenté.")</f>
        <v/>
      </c>
      <c r="AD65" s="93" t="str">
        <f t="shared" si="15"/>
        <v/>
      </c>
    </row>
    <row r="66" spans="1:30" ht="20.149999999999999" customHeight="1">
      <c r="A66" s="87">
        <v>58</v>
      </c>
      <c r="B66" s="16"/>
      <c r="C66" s="89" t="str">
        <f>IF(B66&lt;&gt;"",IF('0-Présentation poste-typeaction'!$B$12&lt;&gt;"",'0-Présentation poste-typeaction'!$B$12,""),"")</f>
        <v/>
      </c>
      <c r="D66" s="16"/>
      <c r="E66" s="2"/>
      <c r="F66" s="18"/>
      <c r="G66" s="18"/>
      <c r="H66" s="3"/>
      <c r="I66" s="3"/>
      <c r="J66" s="243" t="str">
        <f t="shared" si="16"/>
        <v/>
      </c>
      <c r="K66" s="17"/>
      <c r="L66" s="2"/>
      <c r="M66" s="211" t="str">
        <f t="shared" si="17"/>
        <v/>
      </c>
      <c r="N66" s="33"/>
      <c r="O66" s="244" t="str">
        <f t="shared" si="19"/>
        <v/>
      </c>
      <c r="P66" s="89" t="str">
        <f t="shared" si="19"/>
        <v/>
      </c>
      <c r="Q66" s="208" t="str">
        <f t="shared" si="22"/>
        <v/>
      </c>
      <c r="R66" s="89" t="str">
        <f t="shared" si="22"/>
        <v/>
      </c>
      <c r="S66" s="89" t="str">
        <f t="shared" si="22"/>
        <v/>
      </c>
      <c r="T66" s="89" t="str">
        <f t="shared" si="22"/>
        <v/>
      </c>
      <c r="U66" s="90" t="str">
        <f t="shared" si="22"/>
        <v/>
      </c>
      <c r="V66" s="90" t="str">
        <f t="shared" si="21"/>
        <v/>
      </c>
      <c r="W66" s="90" t="str">
        <f t="shared" si="21"/>
        <v/>
      </c>
      <c r="X66" s="245" t="str">
        <f t="shared" si="21"/>
        <v/>
      </c>
      <c r="Y66" s="89" t="str">
        <f t="shared" si="21"/>
        <v/>
      </c>
      <c r="Z66" s="90" t="str">
        <f t="shared" si="21"/>
        <v/>
      </c>
      <c r="AA66" s="90" t="str">
        <f t="shared" si="18"/>
        <v/>
      </c>
      <c r="AB66" s="246"/>
      <c r="AC66" s="92" t="str" cm="1">
        <f t="array" ref="AC66">_xlfn.IFS(M66="","",AA66&gt;M66,"KO : Le montant retenu est supérieur au montant présenté. Merci de revoir la ligne de dépense ou plafonner son montant.",M66=0,"",AA66=M66,"OK",AA66&lt;M66,"Montant instruit inférieur au montant présenté.")</f>
        <v/>
      </c>
      <c r="AD66" s="93" t="str">
        <f t="shared" si="15"/>
        <v/>
      </c>
    </row>
    <row r="67" spans="1:30" ht="20.149999999999999" customHeight="1">
      <c r="A67" s="87">
        <v>59</v>
      </c>
      <c r="B67" s="16"/>
      <c r="C67" s="89" t="str">
        <f>IF(B67&lt;&gt;"",IF('0-Présentation poste-typeaction'!$B$12&lt;&gt;"",'0-Présentation poste-typeaction'!$B$12,""),"")</f>
        <v/>
      </c>
      <c r="D67" s="16"/>
      <c r="E67" s="2"/>
      <c r="F67" s="18"/>
      <c r="G67" s="18"/>
      <c r="H67" s="3"/>
      <c r="I67" s="3"/>
      <c r="J67" s="243" t="str">
        <f t="shared" si="16"/>
        <v/>
      </c>
      <c r="K67" s="17"/>
      <c r="L67" s="2"/>
      <c r="M67" s="211" t="str">
        <f t="shared" si="17"/>
        <v/>
      </c>
      <c r="N67" s="33"/>
      <c r="O67" s="244" t="str">
        <f t="shared" si="19"/>
        <v/>
      </c>
      <c r="P67" s="89" t="str">
        <f t="shared" si="19"/>
        <v/>
      </c>
      <c r="Q67" s="208" t="str">
        <f t="shared" si="22"/>
        <v/>
      </c>
      <c r="R67" s="89" t="str">
        <f t="shared" si="22"/>
        <v/>
      </c>
      <c r="S67" s="89" t="str">
        <f t="shared" si="22"/>
        <v/>
      </c>
      <c r="T67" s="89" t="str">
        <f t="shared" si="22"/>
        <v/>
      </c>
      <c r="U67" s="90" t="str">
        <f t="shared" si="22"/>
        <v/>
      </c>
      <c r="V67" s="90" t="str">
        <f t="shared" si="21"/>
        <v/>
      </c>
      <c r="W67" s="90" t="str">
        <f t="shared" si="21"/>
        <v/>
      </c>
      <c r="X67" s="245" t="str">
        <f t="shared" si="21"/>
        <v/>
      </c>
      <c r="Y67" s="89" t="str">
        <f t="shared" si="21"/>
        <v/>
      </c>
      <c r="Z67" s="90" t="str">
        <f t="shared" si="21"/>
        <v/>
      </c>
      <c r="AA67" s="90" t="str">
        <f t="shared" si="18"/>
        <v/>
      </c>
      <c r="AB67" s="246"/>
      <c r="AC67" s="92" t="str" cm="1">
        <f t="array" ref="AC67">_xlfn.IFS(M67="","",AA67&gt;M67,"KO : Le montant retenu est supérieur au montant présenté. Merci de revoir la ligne de dépense ou plafonner son montant.",M67=0,"",AA67=M67,"OK",AA67&lt;M67,"Montant instruit inférieur au montant présenté.")</f>
        <v/>
      </c>
      <c r="AD67" s="93" t="str">
        <f t="shared" si="15"/>
        <v/>
      </c>
    </row>
    <row r="68" spans="1:30" ht="20.149999999999999" customHeight="1">
      <c r="A68" s="87">
        <v>60</v>
      </c>
      <c r="B68" s="16"/>
      <c r="C68" s="89" t="str">
        <f>IF(B68&lt;&gt;"",IF('0-Présentation poste-typeaction'!$B$12&lt;&gt;"",'0-Présentation poste-typeaction'!$B$12,""),"")</f>
        <v/>
      </c>
      <c r="D68" s="16"/>
      <c r="E68" s="2"/>
      <c r="F68" s="18"/>
      <c r="G68" s="18"/>
      <c r="H68" s="3"/>
      <c r="I68" s="3"/>
      <c r="J68" s="243" t="str">
        <f t="shared" si="16"/>
        <v/>
      </c>
      <c r="K68" s="17"/>
      <c r="L68" s="2"/>
      <c r="M68" s="211" t="str">
        <f t="shared" si="17"/>
        <v/>
      </c>
      <c r="N68" s="33"/>
      <c r="O68" s="244" t="str">
        <f t="shared" si="19"/>
        <v/>
      </c>
      <c r="P68" s="89" t="str">
        <f t="shared" si="19"/>
        <v/>
      </c>
      <c r="Q68" s="208" t="str">
        <f t="shared" si="22"/>
        <v/>
      </c>
      <c r="R68" s="89" t="str">
        <f t="shared" si="22"/>
        <v/>
      </c>
      <c r="S68" s="89" t="str">
        <f t="shared" si="22"/>
        <v/>
      </c>
      <c r="T68" s="89" t="str">
        <f t="shared" si="22"/>
        <v/>
      </c>
      <c r="U68" s="90" t="str">
        <f t="shared" si="22"/>
        <v/>
      </c>
      <c r="V68" s="90" t="str">
        <f t="shared" si="21"/>
        <v/>
      </c>
      <c r="W68" s="90" t="str">
        <f t="shared" si="21"/>
        <v/>
      </c>
      <c r="X68" s="245" t="str">
        <f t="shared" si="21"/>
        <v/>
      </c>
      <c r="Y68" s="89" t="str">
        <f t="shared" si="21"/>
        <v/>
      </c>
      <c r="Z68" s="90" t="str">
        <f t="shared" si="21"/>
        <v/>
      </c>
      <c r="AA68" s="90" t="str">
        <f t="shared" si="18"/>
        <v/>
      </c>
      <c r="AB68" s="246"/>
      <c r="AC68" s="92" t="str" cm="1">
        <f t="array" ref="AC68">_xlfn.IFS(M68="","",AA68&gt;M68,"KO : Le montant retenu est supérieur au montant présenté. Merci de revoir la ligne de dépense ou plafonner son montant.",M68=0,"",AA68=M68,"OK",AA68&lt;M68,"Montant instruit inférieur au montant présenté.")</f>
        <v/>
      </c>
      <c r="AD68" s="93" t="str">
        <f t="shared" si="15"/>
        <v/>
      </c>
    </row>
    <row r="69" spans="1:30" ht="20.149999999999999" customHeight="1">
      <c r="A69" s="87">
        <v>61</v>
      </c>
      <c r="B69" s="16"/>
      <c r="C69" s="89" t="str">
        <f>IF(B69&lt;&gt;"",IF('0-Présentation poste-typeaction'!$B$12&lt;&gt;"",'0-Présentation poste-typeaction'!$B$12,""),"")</f>
        <v/>
      </c>
      <c r="D69" s="16"/>
      <c r="E69" s="2"/>
      <c r="F69" s="18"/>
      <c r="G69" s="18"/>
      <c r="H69" s="3"/>
      <c r="I69" s="3"/>
      <c r="J69" s="243" t="str">
        <f t="shared" si="16"/>
        <v/>
      </c>
      <c r="K69" s="17"/>
      <c r="L69" s="2"/>
      <c r="M69" s="211" t="str">
        <f t="shared" si="17"/>
        <v/>
      </c>
      <c r="N69" s="33"/>
      <c r="O69" s="244" t="str">
        <f t="shared" si="19"/>
        <v/>
      </c>
      <c r="P69" s="89" t="str">
        <f t="shared" si="19"/>
        <v/>
      </c>
      <c r="Q69" s="208" t="str">
        <f t="shared" si="22"/>
        <v/>
      </c>
      <c r="R69" s="89" t="str">
        <f t="shared" si="22"/>
        <v/>
      </c>
      <c r="S69" s="89" t="str">
        <f t="shared" si="22"/>
        <v/>
      </c>
      <c r="T69" s="89" t="str">
        <f t="shared" si="22"/>
        <v/>
      </c>
      <c r="U69" s="90" t="str">
        <f t="shared" si="22"/>
        <v/>
      </c>
      <c r="V69" s="90" t="str">
        <f t="shared" si="21"/>
        <v/>
      </c>
      <c r="W69" s="90" t="str">
        <f t="shared" si="21"/>
        <v/>
      </c>
      <c r="X69" s="245" t="str">
        <f t="shared" si="21"/>
        <v/>
      </c>
      <c r="Y69" s="89" t="str">
        <f t="shared" si="21"/>
        <v/>
      </c>
      <c r="Z69" s="90" t="str">
        <f t="shared" si="21"/>
        <v/>
      </c>
      <c r="AA69" s="90" t="str">
        <f t="shared" si="18"/>
        <v/>
      </c>
      <c r="AB69" s="246"/>
      <c r="AC69" s="92" t="str" cm="1">
        <f t="array" ref="AC69">_xlfn.IFS(M69="","",AA69&gt;M69,"KO : Le montant retenu est supérieur au montant présenté. Merci de revoir la ligne de dépense ou plafonner son montant.",M69=0,"",AA69=M69,"OK",AA69&lt;M69,"Montant instruit inférieur au montant présenté.")</f>
        <v/>
      </c>
      <c r="AD69" s="93" t="str">
        <f t="shared" si="15"/>
        <v/>
      </c>
    </row>
    <row r="70" spans="1:30" ht="20.149999999999999" customHeight="1">
      <c r="A70" s="87">
        <v>62</v>
      </c>
      <c r="B70" s="16"/>
      <c r="C70" s="89" t="str">
        <f>IF(B70&lt;&gt;"",IF('0-Présentation poste-typeaction'!$B$12&lt;&gt;"",'0-Présentation poste-typeaction'!$B$12,""),"")</f>
        <v/>
      </c>
      <c r="D70" s="16"/>
      <c r="E70" s="2"/>
      <c r="F70" s="18"/>
      <c r="G70" s="18"/>
      <c r="H70" s="3"/>
      <c r="I70" s="3"/>
      <c r="J70" s="243" t="str">
        <f t="shared" si="16"/>
        <v/>
      </c>
      <c r="K70" s="17"/>
      <c r="L70" s="2"/>
      <c r="M70" s="211" t="str">
        <f t="shared" si="17"/>
        <v/>
      </c>
      <c r="N70" s="33"/>
      <c r="O70" s="244" t="str">
        <f t="shared" si="19"/>
        <v/>
      </c>
      <c r="P70" s="89" t="str">
        <f t="shared" si="19"/>
        <v/>
      </c>
      <c r="Q70" s="208" t="str">
        <f t="shared" si="22"/>
        <v/>
      </c>
      <c r="R70" s="89" t="str">
        <f t="shared" si="22"/>
        <v/>
      </c>
      <c r="S70" s="89" t="str">
        <f t="shared" si="22"/>
        <v/>
      </c>
      <c r="T70" s="89" t="str">
        <f t="shared" si="22"/>
        <v/>
      </c>
      <c r="U70" s="90" t="str">
        <f t="shared" si="22"/>
        <v/>
      </c>
      <c r="V70" s="90" t="str">
        <f t="shared" si="21"/>
        <v/>
      </c>
      <c r="W70" s="90" t="str">
        <f t="shared" si="21"/>
        <v/>
      </c>
      <c r="X70" s="245" t="str">
        <f t="shared" si="21"/>
        <v/>
      </c>
      <c r="Y70" s="89" t="str">
        <f t="shared" si="21"/>
        <v/>
      </c>
      <c r="Z70" s="90" t="str">
        <f t="shared" si="21"/>
        <v/>
      </c>
      <c r="AA70" s="90" t="str">
        <f t="shared" si="18"/>
        <v/>
      </c>
      <c r="AB70" s="246"/>
      <c r="AC70" s="92" t="str" cm="1">
        <f t="array" ref="AC70">_xlfn.IFS(M70="","",AA70&gt;M70,"KO : Le montant retenu est supérieur au montant présenté. Merci de revoir la ligne de dépense ou plafonner son montant.",M70=0,"",AA70=M70,"OK",AA70&lt;M70,"Montant instruit inférieur au montant présenté.")</f>
        <v/>
      </c>
      <c r="AD70" s="93" t="str">
        <f t="shared" si="15"/>
        <v/>
      </c>
    </row>
    <row r="71" spans="1:30" ht="20.149999999999999" customHeight="1">
      <c r="A71" s="87">
        <v>63</v>
      </c>
      <c r="B71" s="16"/>
      <c r="C71" s="89" t="str">
        <f>IF(B71&lt;&gt;"",IF('0-Présentation poste-typeaction'!$B$12&lt;&gt;"",'0-Présentation poste-typeaction'!$B$12,""),"")</f>
        <v/>
      </c>
      <c r="D71" s="16"/>
      <c r="E71" s="2"/>
      <c r="F71" s="18"/>
      <c r="G71" s="18"/>
      <c r="H71" s="3"/>
      <c r="I71" s="3"/>
      <c r="J71" s="243" t="str">
        <f t="shared" si="16"/>
        <v/>
      </c>
      <c r="K71" s="17"/>
      <c r="L71" s="2"/>
      <c r="M71" s="211" t="str">
        <f t="shared" si="17"/>
        <v/>
      </c>
      <c r="N71" s="33"/>
      <c r="O71" s="244" t="str">
        <f t="shared" si="19"/>
        <v/>
      </c>
      <c r="P71" s="89" t="str">
        <f t="shared" si="19"/>
        <v/>
      </c>
      <c r="Q71" s="208" t="str">
        <f t="shared" si="22"/>
        <v/>
      </c>
      <c r="R71" s="89" t="str">
        <f t="shared" si="22"/>
        <v/>
      </c>
      <c r="S71" s="89" t="str">
        <f t="shared" si="22"/>
        <v/>
      </c>
      <c r="T71" s="89" t="str">
        <f t="shared" si="22"/>
        <v/>
      </c>
      <c r="U71" s="90" t="str">
        <f t="shared" si="22"/>
        <v/>
      </c>
      <c r="V71" s="90" t="str">
        <f t="shared" si="21"/>
        <v/>
      </c>
      <c r="W71" s="90" t="str">
        <f t="shared" si="21"/>
        <v/>
      </c>
      <c r="X71" s="245" t="str">
        <f t="shared" si="21"/>
        <v/>
      </c>
      <c r="Y71" s="89" t="str">
        <f t="shared" si="21"/>
        <v/>
      </c>
      <c r="Z71" s="90" t="str">
        <f t="shared" si="21"/>
        <v/>
      </c>
      <c r="AA71" s="90" t="str">
        <f t="shared" si="18"/>
        <v/>
      </c>
      <c r="AB71" s="246"/>
      <c r="AC71" s="92" t="str" cm="1">
        <f t="array" ref="AC71">_xlfn.IFS(M71="","",AA71&gt;M71,"KO : Le montant retenu est supérieur au montant présenté. Merci de revoir la ligne de dépense ou plafonner son montant.",M71=0,"",AA71=M71,"OK",AA71&lt;M71,"Montant instruit inférieur au montant présenté.")</f>
        <v/>
      </c>
      <c r="AD71" s="93" t="str">
        <f t="shared" si="15"/>
        <v/>
      </c>
    </row>
    <row r="72" spans="1:30" ht="20.149999999999999" customHeight="1">
      <c r="A72" s="87">
        <v>64</v>
      </c>
      <c r="B72" s="16"/>
      <c r="C72" s="89" t="str">
        <f>IF(B72&lt;&gt;"",IF('0-Présentation poste-typeaction'!$B$12&lt;&gt;"",'0-Présentation poste-typeaction'!$B$12,""),"")</f>
        <v/>
      </c>
      <c r="D72" s="16"/>
      <c r="E72" s="2"/>
      <c r="F72" s="18"/>
      <c r="G72" s="18"/>
      <c r="H72" s="3"/>
      <c r="I72" s="3"/>
      <c r="J72" s="243" t="str">
        <f t="shared" si="16"/>
        <v/>
      </c>
      <c r="K72" s="17"/>
      <c r="L72" s="2"/>
      <c r="M72" s="211" t="str">
        <f t="shared" si="17"/>
        <v/>
      </c>
      <c r="N72" s="33"/>
      <c r="O72" s="244" t="str">
        <f t="shared" si="19"/>
        <v/>
      </c>
      <c r="P72" s="89" t="str">
        <f t="shared" si="19"/>
        <v/>
      </c>
      <c r="Q72" s="208" t="str">
        <f t="shared" si="22"/>
        <v/>
      </c>
      <c r="R72" s="89" t="str">
        <f t="shared" si="22"/>
        <v/>
      </c>
      <c r="S72" s="89" t="str">
        <f t="shared" si="22"/>
        <v/>
      </c>
      <c r="T72" s="89" t="str">
        <f t="shared" si="22"/>
        <v/>
      </c>
      <c r="U72" s="90" t="str">
        <f t="shared" si="22"/>
        <v/>
      </c>
      <c r="V72" s="90" t="str">
        <f t="shared" si="21"/>
        <v/>
      </c>
      <c r="W72" s="90" t="str">
        <f t="shared" si="21"/>
        <v/>
      </c>
      <c r="X72" s="245" t="str">
        <f t="shared" si="21"/>
        <v/>
      </c>
      <c r="Y72" s="89" t="str">
        <f t="shared" si="21"/>
        <v/>
      </c>
      <c r="Z72" s="90" t="str">
        <f t="shared" si="21"/>
        <v/>
      </c>
      <c r="AA72" s="90" t="str">
        <f t="shared" si="18"/>
        <v/>
      </c>
      <c r="AB72" s="246"/>
      <c r="AC72" s="92" t="str" cm="1">
        <f t="array" ref="AC72">_xlfn.IFS(M72="","",AA72&gt;M72,"KO : Le montant retenu est supérieur au montant présenté. Merci de revoir la ligne de dépense ou plafonner son montant.",M72=0,"",AA72=M72,"OK",AA72&lt;M72,"Montant instruit inférieur au montant présenté.")</f>
        <v/>
      </c>
      <c r="AD72" s="93" t="str">
        <f t="shared" si="15"/>
        <v/>
      </c>
    </row>
    <row r="73" spans="1:30" ht="20.149999999999999" customHeight="1">
      <c r="A73" s="87">
        <v>65</v>
      </c>
      <c r="B73" s="16"/>
      <c r="C73" s="89" t="str">
        <f>IF(B73&lt;&gt;"",IF('0-Présentation poste-typeaction'!$B$12&lt;&gt;"",'0-Présentation poste-typeaction'!$B$12,""),"")</f>
        <v/>
      </c>
      <c r="D73" s="16"/>
      <c r="E73" s="2"/>
      <c r="F73" s="18"/>
      <c r="G73" s="18"/>
      <c r="H73" s="3"/>
      <c r="I73" s="3"/>
      <c r="J73" s="243" t="str">
        <f t="shared" si="16"/>
        <v/>
      </c>
      <c r="K73" s="17"/>
      <c r="L73" s="2"/>
      <c r="M73" s="211" t="str">
        <f t="shared" si="17"/>
        <v/>
      </c>
      <c r="N73" s="33"/>
      <c r="O73" s="244" t="str">
        <f t="shared" si="19"/>
        <v/>
      </c>
      <c r="P73" s="89" t="str">
        <f t="shared" si="19"/>
        <v/>
      </c>
      <c r="Q73" s="208" t="str">
        <f t="shared" si="22"/>
        <v/>
      </c>
      <c r="R73" s="89" t="str">
        <f t="shared" si="22"/>
        <v/>
      </c>
      <c r="S73" s="89" t="str">
        <f t="shared" si="22"/>
        <v/>
      </c>
      <c r="T73" s="89" t="str">
        <f t="shared" si="22"/>
        <v/>
      </c>
      <c r="U73" s="90" t="str">
        <f t="shared" si="22"/>
        <v/>
      </c>
      <c r="V73" s="90" t="str">
        <f t="shared" si="21"/>
        <v/>
      </c>
      <c r="W73" s="90" t="str">
        <f t="shared" si="21"/>
        <v/>
      </c>
      <c r="X73" s="245" t="str">
        <f t="shared" si="21"/>
        <v/>
      </c>
      <c r="Y73" s="89" t="str">
        <f t="shared" si="21"/>
        <v/>
      </c>
      <c r="Z73" s="90" t="str">
        <f t="shared" si="21"/>
        <v/>
      </c>
      <c r="AA73" s="90" t="str">
        <f t="shared" ref="AA73:AA108" si="23">IF(W73="","",W73*X73)</f>
        <v/>
      </c>
      <c r="AB73" s="246"/>
      <c r="AC73" s="92" t="str" cm="1">
        <f t="array" ref="AC73">_xlfn.IFS(M73="","",AA73&gt;M73,"KO : Le montant retenu est supérieur au montant présenté. Merci de revoir la ligne de dépense ou plafonner son montant.",M73=0,"",AA73=M73,"OK",AA73&lt;M73,"Montant instruit inférieur au montant présenté.")</f>
        <v/>
      </c>
      <c r="AD73" s="93" t="str">
        <f t="shared" ref="AD73:AD108" si="24">IF(M73="","",M73-AA73)</f>
        <v/>
      </c>
    </row>
    <row r="74" spans="1:30" ht="20.149999999999999" customHeight="1">
      <c r="A74" s="87">
        <v>66</v>
      </c>
      <c r="B74" s="16"/>
      <c r="C74" s="89" t="str">
        <f>IF(B74&lt;&gt;"",IF('0-Présentation poste-typeaction'!$B$12&lt;&gt;"",'0-Présentation poste-typeaction'!$B$12,""),"")</f>
        <v/>
      </c>
      <c r="D74" s="16"/>
      <c r="E74" s="2"/>
      <c r="F74" s="18"/>
      <c r="G74" s="18"/>
      <c r="H74" s="3"/>
      <c r="I74" s="3"/>
      <c r="J74" s="243" t="str">
        <f t="shared" ref="J74:J108" si="25">IF(H74="","",H74+I74)</f>
        <v/>
      </c>
      <c r="K74" s="17"/>
      <c r="L74" s="2"/>
      <c r="M74" s="211" t="str">
        <f t="shared" ref="M74:M108" si="26">IF(J74="","",J74*K74)</f>
        <v/>
      </c>
      <c r="N74" s="33"/>
      <c r="O74" s="244" t="str">
        <f t="shared" si="19"/>
        <v/>
      </c>
      <c r="P74" s="89" t="str">
        <f t="shared" si="19"/>
        <v/>
      </c>
      <c r="Q74" s="208" t="str">
        <f t="shared" si="22"/>
        <v/>
      </c>
      <c r="R74" s="89" t="str">
        <f t="shared" si="22"/>
        <v/>
      </c>
      <c r="S74" s="89" t="str">
        <f t="shared" si="22"/>
        <v/>
      </c>
      <c r="T74" s="89" t="str">
        <f t="shared" si="22"/>
        <v/>
      </c>
      <c r="U74" s="90" t="str">
        <f t="shared" si="22"/>
        <v/>
      </c>
      <c r="V74" s="90" t="str">
        <f t="shared" si="21"/>
        <v/>
      </c>
      <c r="W74" s="90" t="str">
        <f t="shared" si="21"/>
        <v/>
      </c>
      <c r="X74" s="245" t="str">
        <f t="shared" si="21"/>
        <v/>
      </c>
      <c r="Y74" s="89" t="str">
        <f t="shared" si="21"/>
        <v/>
      </c>
      <c r="Z74" s="90" t="str">
        <f t="shared" si="21"/>
        <v/>
      </c>
      <c r="AA74" s="90" t="str">
        <f t="shared" si="23"/>
        <v/>
      </c>
      <c r="AB74" s="246"/>
      <c r="AC74" s="92" t="str" cm="1">
        <f t="array" ref="AC74">_xlfn.IFS(M74="","",AA74&gt;M74,"KO : Le montant retenu est supérieur au montant présenté. Merci de revoir la ligne de dépense ou plafonner son montant.",M74=0,"",AA74=M74,"OK",AA74&lt;M74,"Montant instruit inférieur au montant présenté.")</f>
        <v/>
      </c>
      <c r="AD74" s="93" t="str">
        <f t="shared" si="24"/>
        <v/>
      </c>
    </row>
    <row r="75" spans="1:30" ht="20.149999999999999" customHeight="1">
      <c r="A75" s="87">
        <v>67</v>
      </c>
      <c r="B75" s="16"/>
      <c r="C75" s="89" t="str">
        <f>IF(B75&lt;&gt;"",IF('0-Présentation poste-typeaction'!$B$12&lt;&gt;"",'0-Présentation poste-typeaction'!$B$12,""),"")</f>
        <v/>
      </c>
      <c r="D75" s="16"/>
      <c r="E75" s="2"/>
      <c r="F75" s="18"/>
      <c r="G75" s="18"/>
      <c r="H75" s="3"/>
      <c r="I75" s="3"/>
      <c r="J75" s="243" t="str">
        <f t="shared" si="25"/>
        <v/>
      </c>
      <c r="K75" s="17"/>
      <c r="L75" s="2"/>
      <c r="M75" s="211" t="str">
        <f t="shared" si="26"/>
        <v/>
      </c>
      <c r="N75" s="33"/>
      <c r="O75" s="244" t="str">
        <f t="shared" si="19"/>
        <v/>
      </c>
      <c r="P75" s="89" t="str">
        <f t="shared" si="19"/>
        <v/>
      </c>
      <c r="Q75" s="208" t="str">
        <f t="shared" si="22"/>
        <v/>
      </c>
      <c r="R75" s="89" t="str">
        <f t="shared" si="22"/>
        <v/>
      </c>
      <c r="S75" s="89" t="str">
        <f t="shared" si="22"/>
        <v/>
      </c>
      <c r="T75" s="89" t="str">
        <f t="shared" si="22"/>
        <v/>
      </c>
      <c r="U75" s="90" t="str">
        <f t="shared" si="22"/>
        <v/>
      </c>
      <c r="V75" s="90" t="str">
        <f t="shared" si="21"/>
        <v/>
      </c>
      <c r="W75" s="90" t="str">
        <f t="shared" si="21"/>
        <v/>
      </c>
      <c r="X75" s="245" t="str">
        <f t="shared" si="21"/>
        <v/>
      </c>
      <c r="Y75" s="89" t="str">
        <f t="shared" si="21"/>
        <v/>
      </c>
      <c r="Z75" s="90" t="str">
        <f t="shared" si="21"/>
        <v/>
      </c>
      <c r="AA75" s="90" t="str">
        <f t="shared" si="23"/>
        <v/>
      </c>
      <c r="AB75" s="246"/>
      <c r="AC75" s="92" t="str" cm="1">
        <f t="array" ref="AC75">_xlfn.IFS(M75="","",AA75&gt;M75,"KO : Le montant retenu est supérieur au montant présenté. Merci de revoir la ligne de dépense ou plafonner son montant.",M75=0,"",AA75=M75,"OK",AA75&lt;M75,"Montant instruit inférieur au montant présenté.")</f>
        <v/>
      </c>
      <c r="AD75" s="93" t="str">
        <f t="shared" si="24"/>
        <v/>
      </c>
    </row>
    <row r="76" spans="1:30" ht="20.149999999999999" customHeight="1">
      <c r="A76" s="87">
        <v>68</v>
      </c>
      <c r="B76" s="16"/>
      <c r="C76" s="89" t="str">
        <f>IF(B76&lt;&gt;"",IF('0-Présentation poste-typeaction'!$B$12&lt;&gt;"",'0-Présentation poste-typeaction'!$B$12,""),"")</f>
        <v/>
      </c>
      <c r="D76" s="16"/>
      <c r="E76" s="2"/>
      <c r="F76" s="18"/>
      <c r="G76" s="18"/>
      <c r="H76" s="3"/>
      <c r="I76" s="3"/>
      <c r="J76" s="243" t="str">
        <f t="shared" si="25"/>
        <v/>
      </c>
      <c r="K76" s="17"/>
      <c r="L76" s="2"/>
      <c r="M76" s="211" t="str">
        <f t="shared" si="26"/>
        <v/>
      </c>
      <c r="N76" s="33"/>
      <c r="O76" s="244" t="str">
        <f t="shared" si="19"/>
        <v/>
      </c>
      <c r="P76" s="89" t="str">
        <f t="shared" si="19"/>
        <v/>
      </c>
      <c r="Q76" s="208" t="str">
        <f t="shared" si="22"/>
        <v/>
      </c>
      <c r="R76" s="89" t="str">
        <f t="shared" si="22"/>
        <v/>
      </c>
      <c r="S76" s="89" t="str">
        <f t="shared" si="22"/>
        <v/>
      </c>
      <c r="T76" s="89" t="str">
        <f t="shared" si="22"/>
        <v/>
      </c>
      <c r="U76" s="90" t="str">
        <f t="shared" si="22"/>
        <v/>
      </c>
      <c r="V76" s="90" t="str">
        <f t="shared" si="21"/>
        <v/>
      </c>
      <c r="W76" s="90" t="str">
        <f t="shared" si="21"/>
        <v/>
      </c>
      <c r="X76" s="245" t="str">
        <f t="shared" si="21"/>
        <v/>
      </c>
      <c r="Y76" s="89" t="str">
        <f t="shared" si="21"/>
        <v/>
      </c>
      <c r="Z76" s="90" t="str">
        <f t="shared" si="21"/>
        <v/>
      </c>
      <c r="AA76" s="90" t="str">
        <f t="shared" si="23"/>
        <v/>
      </c>
      <c r="AB76" s="246"/>
      <c r="AC76" s="92" t="str" cm="1">
        <f t="array" ref="AC76">_xlfn.IFS(M76="","",AA76&gt;M76,"KO : Le montant retenu est supérieur au montant présenté. Merci de revoir la ligne de dépense ou plafonner son montant.",M76=0,"",AA76=M76,"OK",AA76&lt;M76,"Montant instruit inférieur au montant présenté.")</f>
        <v/>
      </c>
      <c r="AD76" s="93" t="str">
        <f t="shared" si="24"/>
        <v/>
      </c>
    </row>
    <row r="77" spans="1:30" ht="20.149999999999999" customHeight="1">
      <c r="A77" s="87">
        <v>69</v>
      </c>
      <c r="B77" s="16"/>
      <c r="C77" s="89" t="str">
        <f>IF(B77&lt;&gt;"",IF('0-Présentation poste-typeaction'!$B$12&lt;&gt;"",'0-Présentation poste-typeaction'!$B$12,""),"")</f>
        <v/>
      </c>
      <c r="D77" s="16"/>
      <c r="E77" s="2"/>
      <c r="F77" s="18"/>
      <c r="G77" s="18"/>
      <c r="H77" s="3"/>
      <c r="I77" s="3"/>
      <c r="J77" s="243" t="str">
        <f t="shared" si="25"/>
        <v/>
      </c>
      <c r="K77" s="17"/>
      <c r="L77" s="2"/>
      <c r="M77" s="211" t="str">
        <f t="shared" si="26"/>
        <v/>
      </c>
      <c r="N77" s="33"/>
      <c r="O77" s="244" t="str">
        <f t="shared" si="19"/>
        <v/>
      </c>
      <c r="P77" s="89" t="str">
        <f t="shared" si="19"/>
        <v/>
      </c>
      <c r="Q77" s="208" t="str">
        <f t="shared" si="22"/>
        <v/>
      </c>
      <c r="R77" s="89" t="str">
        <f t="shared" si="22"/>
        <v/>
      </c>
      <c r="S77" s="89" t="str">
        <f t="shared" si="22"/>
        <v/>
      </c>
      <c r="T77" s="89" t="str">
        <f t="shared" si="22"/>
        <v/>
      </c>
      <c r="U77" s="90" t="str">
        <f t="shared" si="22"/>
        <v/>
      </c>
      <c r="V77" s="90" t="str">
        <f t="shared" si="21"/>
        <v/>
      </c>
      <c r="W77" s="90" t="str">
        <f t="shared" si="21"/>
        <v/>
      </c>
      <c r="X77" s="245" t="str">
        <f t="shared" si="21"/>
        <v/>
      </c>
      <c r="Y77" s="89" t="str">
        <f t="shared" si="21"/>
        <v/>
      </c>
      <c r="Z77" s="90" t="str">
        <f t="shared" si="21"/>
        <v/>
      </c>
      <c r="AA77" s="90" t="str">
        <f t="shared" si="23"/>
        <v/>
      </c>
      <c r="AB77" s="246"/>
      <c r="AC77" s="92" t="str" cm="1">
        <f t="array" ref="AC77">_xlfn.IFS(M77="","",AA77&gt;M77,"KO : Le montant retenu est supérieur au montant présenté. Merci de revoir la ligne de dépense ou plafonner son montant.",M77=0,"",AA77=M77,"OK",AA77&lt;M77,"Montant instruit inférieur au montant présenté.")</f>
        <v/>
      </c>
      <c r="AD77" s="93" t="str">
        <f t="shared" si="24"/>
        <v/>
      </c>
    </row>
    <row r="78" spans="1:30" ht="20.149999999999999" customHeight="1">
      <c r="A78" s="87">
        <v>70</v>
      </c>
      <c r="B78" s="16"/>
      <c r="C78" s="89" t="str">
        <f>IF(B78&lt;&gt;"",IF('0-Présentation poste-typeaction'!$B$12&lt;&gt;"",'0-Présentation poste-typeaction'!$B$12,""),"")</f>
        <v/>
      </c>
      <c r="D78" s="16"/>
      <c r="E78" s="2"/>
      <c r="F78" s="18"/>
      <c r="G78" s="18"/>
      <c r="H78" s="3"/>
      <c r="I78" s="3"/>
      <c r="J78" s="243" t="str">
        <f t="shared" si="25"/>
        <v/>
      </c>
      <c r="K78" s="17"/>
      <c r="L78" s="2"/>
      <c r="M78" s="211" t="str">
        <f t="shared" si="26"/>
        <v/>
      </c>
      <c r="N78" s="33"/>
      <c r="O78" s="244" t="str">
        <f t="shared" si="19"/>
        <v/>
      </c>
      <c r="P78" s="89" t="str">
        <f t="shared" si="19"/>
        <v/>
      </c>
      <c r="Q78" s="208" t="str">
        <f t="shared" si="22"/>
        <v/>
      </c>
      <c r="R78" s="89" t="str">
        <f t="shared" si="22"/>
        <v/>
      </c>
      <c r="S78" s="89" t="str">
        <f t="shared" si="22"/>
        <v/>
      </c>
      <c r="T78" s="89" t="str">
        <f t="shared" si="22"/>
        <v/>
      </c>
      <c r="U78" s="90" t="str">
        <f t="shared" si="22"/>
        <v/>
      </c>
      <c r="V78" s="90" t="str">
        <f t="shared" si="21"/>
        <v/>
      </c>
      <c r="W78" s="90" t="str">
        <f t="shared" si="21"/>
        <v/>
      </c>
      <c r="X78" s="245" t="str">
        <f t="shared" si="21"/>
        <v/>
      </c>
      <c r="Y78" s="89" t="str">
        <f t="shared" si="21"/>
        <v/>
      </c>
      <c r="Z78" s="90" t="str">
        <f t="shared" si="21"/>
        <v/>
      </c>
      <c r="AA78" s="90" t="str">
        <f t="shared" si="23"/>
        <v/>
      </c>
      <c r="AB78" s="246"/>
      <c r="AC78" s="92" t="str" cm="1">
        <f t="array" ref="AC78">_xlfn.IFS(M78="","",AA78&gt;M78,"KO : Le montant retenu est supérieur au montant présenté. Merci de revoir la ligne de dépense ou plafonner son montant.",M78=0,"",AA78=M78,"OK",AA78&lt;M78,"Montant instruit inférieur au montant présenté.")</f>
        <v/>
      </c>
      <c r="AD78" s="93" t="str">
        <f t="shared" si="24"/>
        <v/>
      </c>
    </row>
    <row r="79" spans="1:30" ht="20.149999999999999" customHeight="1">
      <c r="A79" s="87">
        <v>71</v>
      </c>
      <c r="B79" s="16"/>
      <c r="C79" s="89" t="str">
        <f>IF(B79&lt;&gt;"",IF('0-Présentation poste-typeaction'!$B$12&lt;&gt;"",'0-Présentation poste-typeaction'!$B$12,""),"")</f>
        <v/>
      </c>
      <c r="D79" s="16"/>
      <c r="E79" s="2"/>
      <c r="F79" s="18"/>
      <c r="G79" s="18"/>
      <c r="H79" s="3"/>
      <c r="I79" s="3"/>
      <c r="J79" s="243" t="str">
        <f t="shared" si="25"/>
        <v/>
      </c>
      <c r="K79" s="17"/>
      <c r="L79" s="2"/>
      <c r="M79" s="211" t="str">
        <f t="shared" si="26"/>
        <v/>
      </c>
      <c r="N79" s="33"/>
      <c r="O79" s="244" t="str">
        <f t="shared" si="19"/>
        <v/>
      </c>
      <c r="P79" s="89" t="str">
        <f t="shared" si="19"/>
        <v/>
      </c>
      <c r="Q79" s="208" t="str">
        <f t="shared" si="22"/>
        <v/>
      </c>
      <c r="R79" s="89" t="str">
        <f t="shared" si="22"/>
        <v/>
      </c>
      <c r="S79" s="89" t="str">
        <f t="shared" si="22"/>
        <v/>
      </c>
      <c r="T79" s="89" t="str">
        <f t="shared" si="22"/>
        <v/>
      </c>
      <c r="U79" s="90" t="str">
        <f t="shared" si="22"/>
        <v/>
      </c>
      <c r="V79" s="90" t="str">
        <f t="shared" si="21"/>
        <v/>
      </c>
      <c r="W79" s="90" t="str">
        <f t="shared" si="21"/>
        <v/>
      </c>
      <c r="X79" s="245" t="str">
        <f t="shared" si="21"/>
        <v/>
      </c>
      <c r="Y79" s="89" t="str">
        <f t="shared" si="21"/>
        <v/>
      </c>
      <c r="Z79" s="90" t="str">
        <f t="shared" si="21"/>
        <v/>
      </c>
      <c r="AA79" s="90" t="str">
        <f t="shared" si="23"/>
        <v/>
      </c>
      <c r="AB79" s="246"/>
      <c r="AC79" s="92" t="str" cm="1">
        <f t="array" ref="AC79">_xlfn.IFS(M79="","",AA79&gt;M79,"KO : Le montant retenu est supérieur au montant présenté. Merci de revoir la ligne de dépense ou plafonner son montant.",M79=0,"",AA79=M79,"OK",AA79&lt;M79,"Montant instruit inférieur au montant présenté.")</f>
        <v/>
      </c>
      <c r="AD79" s="93" t="str">
        <f t="shared" si="24"/>
        <v/>
      </c>
    </row>
    <row r="80" spans="1:30" ht="20.149999999999999" customHeight="1">
      <c r="A80" s="87">
        <v>72</v>
      </c>
      <c r="B80" s="16"/>
      <c r="C80" s="89" t="str">
        <f>IF(B80&lt;&gt;"",IF('0-Présentation poste-typeaction'!$B$12&lt;&gt;"",'0-Présentation poste-typeaction'!$B$12,""),"")</f>
        <v/>
      </c>
      <c r="D80" s="16"/>
      <c r="E80" s="2"/>
      <c r="F80" s="18"/>
      <c r="G80" s="18"/>
      <c r="H80" s="3"/>
      <c r="I80" s="3"/>
      <c r="J80" s="243" t="str">
        <f t="shared" si="25"/>
        <v/>
      </c>
      <c r="K80" s="17"/>
      <c r="L80" s="2"/>
      <c r="M80" s="211" t="str">
        <f t="shared" si="26"/>
        <v/>
      </c>
      <c r="N80" s="33"/>
      <c r="O80" s="244" t="str">
        <f t="shared" si="19"/>
        <v/>
      </c>
      <c r="P80" s="89" t="str">
        <f t="shared" si="19"/>
        <v/>
      </c>
      <c r="Q80" s="208" t="str">
        <f t="shared" si="22"/>
        <v/>
      </c>
      <c r="R80" s="89" t="str">
        <f t="shared" si="22"/>
        <v/>
      </c>
      <c r="S80" s="89" t="str">
        <f t="shared" si="22"/>
        <v/>
      </c>
      <c r="T80" s="89" t="str">
        <f t="shared" si="22"/>
        <v/>
      </c>
      <c r="U80" s="90" t="str">
        <f t="shared" si="22"/>
        <v/>
      </c>
      <c r="V80" s="90" t="str">
        <f t="shared" si="21"/>
        <v/>
      </c>
      <c r="W80" s="90" t="str">
        <f t="shared" si="21"/>
        <v/>
      </c>
      <c r="X80" s="245" t="str">
        <f t="shared" si="21"/>
        <v/>
      </c>
      <c r="Y80" s="89" t="str">
        <f t="shared" si="21"/>
        <v/>
      </c>
      <c r="Z80" s="90" t="str">
        <f t="shared" si="21"/>
        <v/>
      </c>
      <c r="AA80" s="90" t="str">
        <f t="shared" si="23"/>
        <v/>
      </c>
      <c r="AB80" s="246"/>
      <c r="AC80" s="92" t="str" cm="1">
        <f t="array" ref="AC80">_xlfn.IFS(M80="","",AA80&gt;M80,"KO : Le montant retenu est supérieur au montant présenté. Merci de revoir la ligne de dépense ou plafonner son montant.",M80=0,"",AA80=M80,"OK",AA80&lt;M80,"Montant instruit inférieur au montant présenté.")</f>
        <v/>
      </c>
      <c r="AD80" s="93" t="str">
        <f t="shared" si="24"/>
        <v/>
      </c>
    </row>
    <row r="81" spans="1:30" ht="20.149999999999999" customHeight="1">
      <c r="A81" s="87">
        <v>73</v>
      </c>
      <c r="B81" s="16"/>
      <c r="C81" s="89" t="str">
        <f>IF(B81&lt;&gt;"",IF('0-Présentation poste-typeaction'!$B$12&lt;&gt;"",'0-Présentation poste-typeaction'!$B$12,""),"")</f>
        <v/>
      </c>
      <c r="D81" s="16"/>
      <c r="E81" s="2"/>
      <c r="F81" s="18"/>
      <c r="G81" s="18"/>
      <c r="H81" s="3"/>
      <c r="I81" s="3"/>
      <c r="J81" s="243" t="str">
        <f t="shared" si="25"/>
        <v/>
      </c>
      <c r="K81" s="17"/>
      <c r="L81" s="2"/>
      <c r="M81" s="211" t="str">
        <f t="shared" si="26"/>
        <v/>
      </c>
      <c r="N81" s="33"/>
      <c r="O81" s="244" t="str">
        <f t="shared" si="19"/>
        <v/>
      </c>
      <c r="P81" s="89" t="str">
        <f t="shared" si="19"/>
        <v/>
      </c>
      <c r="Q81" s="208" t="str">
        <f t="shared" si="22"/>
        <v/>
      </c>
      <c r="R81" s="89" t="str">
        <f t="shared" si="22"/>
        <v/>
      </c>
      <c r="S81" s="89" t="str">
        <f t="shared" si="22"/>
        <v/>
      </c>
      <c r="T81" s="89" t="str">
        <f t="shared" si="22"/>
        <v/>
      </c>
      <c r="U81" s="90" t="str">
        <f t="shared" si="22"/>
        <v/>
      </c>
      <c r="V81" s="90" t="str">
        <f t="shared" si="21"/>
        <v/>
      </c>
      <c r="W81" s="90" t="str">
        <f t="shared" si="21"/>
        <v/>
      </c>
      <c r="X81" s="245" t="str">
        <f t="shared" si="21"/>
        <v/>
      </c>
      <c r="Y81" s="89" t="str">
        <f t="shared" si="21"/>
        <v/>
      </c>
      <c r="Z81" s="90" t="str">
        <f t="shared" si="21"/>
        <v/>
      </c>
      <c r="AA81" s="90" t="str">
        <f t="shared" si="23"/>
        <v/>
      </c>
      <c r="AB81" s="246"/>
      <c r="AC81" s="92" t="str" cm="1">
        <f t="array" ref="AC81">_xlfn.IFS(M81="","",AA81&gt;M81,"KO : Le montant retenu est supérieur au montant présenté. Merci de revoir la ligne de dépense ou plafonner son montant.",M81=0,"",AA81=M81,"OK",AA81&lt;M81,"Montant instruit inférieur au montant présenté.")</f>
        <v/>
      </c>
      <c r="AD81" s="93" t="str">
        <f t="shared" si="24"/>
        <v/>
      </c>
    </row>
    <row r="82" spans="1:30" ht="20.149999999999999" customHeight="1">
      <c r="A82" s="87">
        <v>74</v>
      </c>
      <c r="B82" s="16"/>
      <c r="C82" s="89" t="str">
        <f>IF(B82&lt;&gt;"",IF('0-Présentation poste-typeaction'!$B$12&lt;&gt;"",'0-Présentation poste-typeaction'!$B$12,""),"")</f>
        <v/>
      </c>
      <c r="D82" s="16"/>
      <c r="E82" s="2"/>
      <c r="F82" s="18"/>
      <c r="G82" s="18"/>
      <c r="H82" s="3"/>
      <c r="I82" s="3"/>
      <c r="J82" s="243" t="str">
        <f t="shared" si="25"/>
        <v/>
      </c>
      <c r="K82" s="17"/>
      <c r="L82" s="2"/>
      <c r="M82" s="211" t="str">
        <f t="shared" si="26"/>
        <v/>
      </c>
      <c r="N82" s="33"/>
      <c r="O82" s="244" t="str">
        <f t="shared" si="19"/>
        <v/>
      </c>
      <c r="P82" s="89" t="str">
        <f t="shared" si="19"/>
        <v/>
      </c>
      <c r="Q82" s="208" t="str">
        <f t="shared" si="22"/>
        <v/>
      </c>
      <c r="R82" s="89" t="str">
        <f t="shared" si="22"/>
        <v/>
      </c>
      <c r="S82" s="89" t="str">
        <f t="shared" si="22"/>
        <v/>
      </c>
      <c r="T82" s="89" t="str">
        <f t="shared" si="22"/>
        <v/>
      </c>
      <c r="U82" s="90" t="str">
        <f t="shared" si="22"/>
        <v/>
      </c>
      <c r="V82" s="90" t="str">
        <f t="shared" si="21"/>
        <v/>
      </c>
      <c r="W82" s="90" t="str">
        <f t="shared" si="21"/>
        <v/>
      </c>
      <c r="X82" s="245" t="str">
        <f t="shared" si="21"/>
        <v/>
      </c>
      <c r="Y82" s="89" t="str">
        <f t="shared" si="21"/>
        <v/>
      </c>
      <c r="Z82" s="90" t="str">
        <f t="shared" si="21"/>
        <v/>
      </c>
      <c r="AA82" s="90" t="str">
        <f t="shared" si="23"/>
        <v/>
      </c>
      <c r="AB82" s="246"/>
      <c r="AC82" s="92" t="str" cm="1">
        <f t="array" ref="AC82">_xlfn.IFS(M82="","",AA82&gt;M82,"KO : Le montant retenu est supérieur au montant présenté. Merci de revoir la ligne de dépense ou plafonner son montant.",M82=0,"",AA82=M82,"OK",AA82&lt;M82,"Montant instruit inférieur au montant présenté.")</f>
        <v/>
      </c>
      <c r="AD82" s="93" t="str">
        <f t="shared" si="24"/>
        <v/>
      </c>
    </row>
    <row r="83" spans="1:30" ht="20.149999999999999" customHeight="1">
      <c r="A83" s="87">
        <v>75</v>
      </c>
      <c r="B83" s="16"/>
      <c r="C83" s="89" t="str">
        <f>IF(B83&lt;&gt;"",IF('0-Présentation poste-typeaction'!$B$12&lt;&gt;"",'0-Présentation poste-typeaction'!$B$12,""),"")</f>
        <v/>
      </c>
      <c r="D83" s="16"/>
      <c r="E83" s="2"/>
      <c r="F83" s="18"/>
      <c r="G83" s="18"/>
      <c r="H83" s="3"/>
      <c r="I83" s="3"/>
      <c r="J83" s="243" t="str">
        <f t="shared" si="25"/>
        <v/>
      </c>
      <c r="K83" s="17"/>
      <c r="L83" s="2"/>
      <c r="M83" s="211" t="str">
        <f t="shared" si="26"/>
        <v/>
      </c>
      <c r="N83" s="33"/>
      <c r="O83" s="244" t="str">
        <f t="shared" ref="O83:P108" si="27">IF(B83="","",B83)</f>
        <v/>
      </c>
      <c r="P83" s="89" t="str">
        <f t="shared" si="27"/>
        <v/>
      </c>
      <c r="Q83" s="208" t="str">
        <f t="shared" si="22"/>
        <v/>
      </c>
      <c r="R83" s="89" t="str">
        <f t="shared" si="22"/>
        <v/>
      </c>
      <c r="S83" s="89" t="str">
        <f t="shared" si="22"/>
        <v/>
      </c>
      <c r="T83" s="89" t="str">
        <f t="shared" si="22"/>
        <v/>
      </c>
      <c r="U83" s="90" t="str">
        <f t="shared" si="22"/>
        <v/>
      </c>
      <c r="V83" s="90" t="str">
        <f t="shared" si="21"/>
        <v/>
      </c>
      <c r="W83" s="90" t="str">
        <f t="shared" si="21"/>
        <v/>
      </c>
      <c r="X83" s="245" t="str">
        <f t="shared" si="21"/>
        <v/>
      </c>
      <c r="Y83" s="89" t="str">
        <f t="shared" si="21"/>
        <v/>
      </c>
      <c r="Z83" s="90" t="str">
        <f t="shared" si="21"/>
        <v/>
      </c>
      <c r="AA83" s="90" t="str">
        <f t="shared" si="23"/>
        <v/>
      </c>
      <c r="AB83" s="246"/>
      <c r="AC83" s="92" t="str" cm="1">
        <f t="array" ref="AC83">_xlfn.IFS(M83="","",AA83&gt;M83,"KO : Le montant retenu est supérieur au montant présenté. Merci de revoir la ligne de dépense ou plafonner son montant.",M83=0,"",AA83=M83,"OK",AA83&lt;M83,"Montant instruit inférieur au montant présenté.")</f>
        <v/>
      </c>
      <c r="AD83" s="93" t="str">
        <f t="shared" si="24"/>
        <v/>
      </c>
    </row>
    <row r="84" spans="1:30" ht="20.149999999999999" customHeight="1">
      <c r="A84" s="87">
        <v>76</v>
      </c>
      <c r="B84" s="16"/>
      <c r="C84" s="89" t="str">
        <f>IF(B84&lt;&gt;"",IF('0-Présentation poste-typeaction'!$B$12&lt;&gt;"",'0-Présentation poste-typeaction'!$B$12,""),"")</f>
        <v/>
      </c>
      <c r="D84" s="16"/>
      <c r="E84" s="2"/>
      <c r="F84" s="18"/>
      <c r="G84" s="18"/>
      <c r="H84" s="3"/>
      <c r="I84" s="3"/>
      <c r="J84" s="243" t="str">
        <f t="shared" si="25"/>
        <v/>
      </c>
      <c r="K84" s="17"/>
      <c r="L84" s="2"/>
      <c r="M84" s="211" t="str">
        <f t="shared" si="26"/>
        <v/>
      </c>
      <c r="N84" s="33"/>
      <c r="O84" s="244" t="str">
        <f t="shared" si="27"/>
        <v/>
      </c>
      <c r="P84" s="89" t="str">
        <f t="shared" si="27"/>
        <v/>
      </c>
      <c r="Q84" s="208" t="str">
        <f t="shared" si="22"/>
        <v/>
      </c>
      <c r="R84" s="89" t="str">
        <f t="shared" si="22"/>
        <v/>
      </c>
      <c r="S84" s="89" t="str">
        <f t="shared" si="22"/>
        <v/>
      </c>
      <c r="T84" s="89" t="str">
        <f t="shared" si="22"/>
        <v/>
      </c>
      <c r="U84" s="90" t="str">
        <f t="shared" si="22"/>
        <v/>
      </c>
      <c r="V84" s="90" t="str">
        <f t="shared" si="21"/>
        <v/>
      </c>
      <c r="W84" s="90" t="str">
        <f t="shared" si="21"/>
        <v/>
      </c>
      <c r="X84" s="245" t="str">
        <f t="shared" si="21"/>
        <v/>
      </c>
      <c r="Y84" s="89" t="str">
        <f t="shared" si="21"/>
        <v/>
      </c>
      <c r="Z84" s="90" t="str">
        <f t="shared" si="21"/>
        <v/>
      </c>
      <c r="AA84" s="90" t="str">
        <f t="shared" si="23"/>
        <v/>
      </c>
      <c r="AB84" s="246"/>
      <c r="AC84" s="92" t="str" cm="1">
        <f t="array" ref="AC84">_xlfn.IFS(M84="","",AA84&gt;M84,"KO : Le montant retenu est supérieur au montant présenté. Merci de revoir la ligne de dépense ou plafonner son montant.",M84=0,"",AA84=M84,"OK",AA84&lt;M84,"Montant instruit inférieur au montant présenté.")</f>
        <v/>
      </c>
      <c r="AD84" s="93" t="str">
        <f t="shared" si="24"/>
        <v/>
      </c>
    </row>
    <row r="85" spans="1:30" ht="20.149999999999999" customHeight="1">
      <c r="A85" s="87">
        <v>77</v>
      </c>
      <c r="B85" s="16"/>
      <c r="C85" s="89" t="str">
        <f>IF(B85&lt;&gt;"",IF('0-Présentation poste-typeaction'!$B$12&lt;&gt;"",'0-Présentation poste-typeaction'!$B$12,""),"")</f>
        <v/>
      </c>
      <c r="D85" s="16"/>
      <c r="E85" s="2"/>
      <c r="F85" s="18"/>
      <c r="G85" s="18"/>
      <c r="H85" s="3"/>
      <c r="I85" s="3"/>
      <c r="J85" s="243" t="str">
        <f t="shared" si="25"/>
        <v/>
      </c>
      <c r="K85" s="17"/>
      <c r="L85" s="2"/>
      <c r="M85" s="211" t="str">
        <f t="shared" si="26"/>
        <v/>
      </c>
      <c r="N85" s="33"/>
      <c r="O85" s="244" t="str">
        <f t="shared" si="27"/>
        <v/>
      </c>
      <c r="P85" s="89" t="str">
        <f t="shared" si="27"/>
        <v/>
      </c>
      <c r="Q85" s="208" t="str">
        <f t="shared" si="22"/>
        <v/>
      </c>
      <c r="R85" s="89" t="str">
        <f t="shared" si="22"/>
        <v/>
      </c>
      <c r="S85" s="89" t="str">
        <f t="shared" si="22"/>
        <v/>
      </c>
      <c r="T85" s="89" t="str">
        <f t="shared" si="22"/>
        <v/>
      </c>
      <c r="U85" s="90" t="str">
        <f t="shared" si="22"/>
        <v/>
      </c>
      <c r="V85" s="90" t="str">
        <f t="shared" si="21"/>
        <v/>
      </c>
      <c r="W85" s="90" t="str">
        <f t="shared" si="21"/>
        <v/>
      </c>
      <c r="X85" s="245" t="str">
        <f t="shared" si="21"/>
        <v/>
      </c>
      <c r="Y85" s="89" t="str">
        <f t="shared" si="21"/>
        <v/>
      </c>
      <c r="Z85" s="90" t="str">
        <f t="shared" si="21"/>
        <v/>
      </c>
      <c r="AA85" s="90" t="str">
        <f t="shared" si="23"/>
        <v/>
      </c>
      <c r="AB85" s="246"/>
      <c r="AC85" s="92" t="str" cm="1">
        <f t="array" ref="AC85">_xlfn.IFS(M85="","",AA85&gt;M85,"KO : Le montant retenu est supérieur au montant présenté. Merci de revoir la ligne de dépense ou plafonner son montant.",M85=0,"",AA85=M85,"OK",AA85&lt;M85,"Montant instruit inférieur au montant présenté.")</f>
        <v/>
      </c>
      <c r="AD85" s="93" t="str">
        <f t="shared" si="24"/>
        <v/>
      </c>
    </row>
    <row r="86" spans="1:30" ht="20.149999999999999" customHeight="1">
      <c r="A86" s="87">
        <v>78</v>
      </c>
      <c r="B86" s="16"/>
      <c r="C86" s="89" t="str">
        <f>IF(B86&lt;&gt;"",IF('0-Présentation poste-typeaction'!$B$12&lt;&gt;"",'0-Présentation poste-typeaction'!$B$12,""),"")</f>
        <v/>
      </c>
      <c r="D86" s="16"/>
      <c r="E86" s="2"/>
      <c r="F86" s="18"/>
      <c r="G86" s="18"/>
      <c r="H86" s="3"/>
      <c r="I86" s="3"/>
      <c r="J86" s="243" t="str">
        <f t="shared" si="25"/>
        <v/>
      </c>
      <c r="K86" s="17"/>
      <c r="L86" s="2"/>
      <c r="M86" s="211" t="str">
        <f t="shared" si="26"/>
        <v/>
      </c>
      <c r="N86" s="33"/>
      <c r="O86" s="244" t="str">
        <f t="shared" si="27"/>
        <v/>
      </c>
      <c r="P86" s="89" t="str">
        <f t="shared" si="27"/>
        <v/>
      </c>
      <c r="Q86" s="208" t="str">
        <f t="shared" si="22"/>
        <v/>
      </c>
      <c r="R86" s="89" t="str">
        <f t="shared" si="22"/>
        <v/>
      </c>
      <c r="S86" s="89" t="str">
        <f t="shared" si="22"/>
        <v/>
      </c>
      <c r="T86" s="89" t="str">
        <f t="shared" si="22"/>
        <v/>
      </c>
      <c r="U86" s="90" t="str">
        <f t="shared" si="22"/>
        <v/>
      </c>
      <c r="V86" s="90" t="str">
        <f t="shared" si="21"/>
        <v/>
      </c>
      <c r="W86" s="90" t="str">
        <f t="shared" si="21"/>
        <v/>
      </c>
      <c r="X86" s="245" t="str">
        <f t="shared" si="21"/>
        <v/>
      </c>
      <c r="Y86" s="89" t="str">
        <f t="shared" si="21"/>
        <v/>
      </c>
      <c r="Z86" s="90" t="str">
        <f t="shared" si="21"/>
        <v/>
      </c>
      <c r="AA86" s="90" t="str">
        <f t="shared" si="23"/>
        <v/>
      </c>
      <c r="AB86" s="246"/>
      <c r="AC86" s="92" t="str" cm="1">
        <f t="array" ref="AC86">_xlfn.IFS(M86="","",AA86&gt;M86,"KO : Le montant retenu est supérieur au montant présenté. Merci de revoir la ligne de dépense ou plafonner son montant.",M86=0,"",AA86=M86,"OK",AA86&lt;M86,"Montant instruit inférieur au montant présenté.")</f>
        <v/>
      </c>
      <c r="AD86" s="93" t="str">
        <f t="shared" si="24"/>
        <v/>
      </c>
    </row>
    <row r="87" spans="1:30" ht="20.149999999999999" customHeight="1">
      <c r="A87" s="87">
        <v>79</v>
      </c>
      <c r="B87" s="16"/>
      <c r="C87" s="89" t="str">
        <f>IF(B87&lt;&gt;"",IF('0-Présentation poste-typeaction'!$B$12&lt;&gt;"",'0-Présentation poste-typeaction'!$B$12,""),"")</f>
        <v/>
      </c>
      <c r="D87" s="16"/>
      <c r="E87" s="2"/>
      <c r="F87" s="18"/>
      <c r="G87" s="18"/>
      <c r="H87" s="3"/>
      <c r="I87" s="3"/>
      <c r="J87" s="243" t="str">
        <f t="shared" si="25"/>
        <v/>
      </c>
      <c r="K87" s="17"/>
      <c r="L87" s="2"/>
      <c r="M87" s="211" t="str">
        <f t="shared" si="26"/>
        <v/>
      </c>
      <c r="N87" s="33"/>
      <c r="O87" s="244" t="str">
        <f t="shared" si="27"/>
        <v/>
      </c>
      <c r="P87" s="89" t="str">
        <f t="shared" si="27"/>
        <v/>
      </c>
      <c r="Q87" s="208" t="str">
        <f t="shared" si="22"/>
        <v/>
      </c>
      <c r="R87" s="89" t="str">
        <f t="shared" si="22"/>
        <v/>
      </c>
      <c r="S87" s="89" t="str">
        <f t="shared" si="22"/>
        <v/>
      </c>
      <c r="T87" s="89" t="str">
        <f t="shared" si="22"/>
        <v/>
      </c>
      <c r="U87" s="90" t="str">
        <f t="shared" si="22"/>
        <v/>
      </c>
      <c r="V87" s="90" t="str">
        <f t="shared" si="21"/>
        <v/>
      </c>
      <c r="W87" s="90" t="str">
        <f t="shared" si="21"/>
        <v/>
      </c>
      <c r="X87" s="245" t="str">
        <f t="shared" si="21"/>
        <v/>
      </c>
      <c r="Y87" s="89" t="str">
        <f t="shared" si="21"/>
        <v/>
      </c>
      <c r="Z87" s="90" t="str">
        <f t="shared" si="21"/>
        <v/>
      </c>
      <c r="AA87" s="90" t="str">
        <f t="shared" si="23"/>
        <v/>
      </c>
      <c r="AB87" s="246"/>
      <c r="AC87" s="92" t="str" cm="1">
        <f t="array" ref="AC87">_xlfn.IFS(M87="","",AA87&gt;M87,"KO : Le montant retenu est supérieur au montant présenté. Merci de revoir la ligne de dépense ou plafonner son montant.",M87=0,"",AA87=M87,"OK",AA87&lt;M87,"Montant instruit inférieur au montant présenté.")</f>
        <v/>
      </c>
      <c r="AD87" s="93" t="str">
        <f t="shared" si="24"/>
        <v/>
      </c>
    </row>
    <row r="88" spans="1:30" ht="20.149999999999999" customHeight="1">
      <c r="A88" s="87">
        <v>80</v>
      </c>
      <c r="B88" s="16"/>
      <c r="C88" s="89" t="str">
        <f>IF(B88&lt;&gt;"",IF('0-Présentation poste-typeaction'!$B$12&lt;&gt;"",'0-Présentation poste-typeaction'!$B$12,""),"")</f>
        <v/>
      </c>
      <c r="D88" s="16"/>
      <c r="E88" s="2"/>
      <c r="F88" s="18"/>
      <c r="G88" s="18"/>
      <c r="H88" s="3"/>
      <c r="I88" s="3"/>
      <c r="J88" s="243" t="str">
        <f t="shared" si="25"/>
        <v/>
      </c>
      <c r="K88" s="17"/>
      <c r="L88" s="2"/>
      <c r="M88" s="211" t="str">
        <f t="shared" si="26"/>
        <v/>
      </c>
      <c r="N88" s="33"/>
      <c r="O88" s="244" t="str">
        <f t="shared" si="27"/>
        <v/>
      </c>
      <c r="P88" s="89" t="str">
        <f t="shared" si="27"/>
        <v/>
      </c>
      <c r="Q88" s="208" t="str">
        <f t="shared" si="22"/>
        <v/>
      </c>
      <c r="R88" s="89" t="str">
        <f t="shared" si="22"/>
        <v/>
      </c>
      <c r="S88" s="89" t="str">
        <f t="shared" si="22"/>
        <v/>
      </c>
      <c r="T88" s="89" t="str">
        <f t="shared" si="22"/>
        <v/>
      </c>
      <c r="U88" s="90" t="str">
        <f t="shared" si="22"/>
        <v/>
      </c>
      <c r="V88" s="90" t="str">
        <f t="shared" si="21"/>
        <v/>
      </c>
      <c r="W88" s="90" t="str">
        <f t="shared" si="21"/>
        <v/>
      </c>
      <c r="X88" s="245" t="str">
        <f t="shared" si="21"/>
        <v/>
      </c>
      <c r="Y88" s="89" t="str">
        <f t="shared" si="21"/>
        <v/>
      </c>
      <c r="Z88" s="90" t="str">
        <f t="shared" si="21"/>
        <v/>
      </c>
      <c r="AA88" s="90" t="str">
        <f t="shared" si="23"/>
        <v/>
      </c>
      <c r="AB88" s="246"/>
      <c r="AC88" s="92" t="str" cm="1">
        <f t="array" ref="AC88">_xlfn.IFS(M88="","",AA88&gt;M88,"KO : Le montant retenu est supérieur au montant présenté. Merci de revoir la ligne de dépense ou plafonner son montant.",M88=0,"",AA88=M88,"OK",AA88&lt;M88,"Montant instruit inférieur au montant présenté.")</f>
        <v/>
      </c>
      <c r="AD88" s="93" t="str">
        <f t="shared" si="24"/>
        <v/>
      </c>
    </row>
    <row r="89" spans="1:30" ht="20.149999999999999" customHeight="1">
      <c r="A89" s="87">
        <v>81</v>
      </c>
      <c r="B89" s="16"/>
      <c r="C89" s="89" t="str">
        <f>IF(B89&lt;&gt;"",IF('0-Présentation poste-typeaction'!$B$12&lt;&gt;"",'0-Présentation poste-typeaction'!$B$12,""),"")</f>
        <v/>
      </c>
      <c r="D89" s="16"/>
      <c r="E89" s="2"/>
      <c r="F89" s="18"/>
      <c r="G89" s="18"/>
      <c r="H89" s="3"/>
      <c r="I89" s="3"/>
      <c r="J89" s="243" t="str">
        <f t="shared" si="25"/>
        <v/>
      </c>
      <c r="K89" s="17"/>
      <c r="L89" s="2"/>
      <c r="M89" s="211" t="str">
        <f t="shared" si="26"/>
        <v/>
      </c>
      <c r="N89" s="33"/>
      <c r="O89" s="244" t="str">
        <f t="shared" si="27"/>
        <v/>
      </c>
      <c r="P89" s="89" t="str">
        <f t="shared" si="27"/>
        <v/>
      </c>
      <c r="Q89" s="208" t="str">
        <f t="shared" si="22"/>
        <v/>
      </c>
      <c r="R89" s="89" t="str">
        <f t="shared" si="22"/>
        <v/>
      </c>
      <c r="S89" s="89" t="str">
        <f t="shared" si="22"/>
        <v/>
      </c>
      <c r="T89" s="89" t="str">
        <f t="shared" si="22"/>
        <v/>
      </c>
      <c r="U89" s="90" t="str">
        <f t="shared" si="22"/>
        <v/>
      </c>
      <c r="V89" s="90" t="str">
        <f t="shared" si="21"/>
        <v/>
      </c>
      <c r="W89" s="90" t="str">
        <f t="shared" si="21"/>
        <v/>
      </c>
      <c r="X89" s="245" t="str">
        <f t="shared" si="21"/>
        <v/>
      </c>
      <c r="Y89" s="89" t="str">
        <f t="shared" si="21"/>
        <v/>
      </c>
      <c r="Z89" s="90" t="str">
        <f t="shared" si="21"/>
        <v/>
      </c>
      <c r="AA89" s="90" t="str">
        <f t="shared" si="23"/>
        <v/>
      </c>
      <c r="AB89" s="246"/>
      <c r="AC89" s="92" t="str" cm="1">
        <f t="array" ref="AC89">_xlfn.IFS(M89="","",AA89&gt;M89,"KO : Le montant retenu est supérieur au montant présenté. Merci de revoir la ligne de dépense ou plafonner son montant.",M89=0,"",AA89=M89,"OK",AA89&lt;M89,"Montant instruit inférieur au montant présenté.")</f>
        <v/>
      </c>
      <c r="AD89" s="93" t="str">
        <f t="shared" si="24"/>
        <v/>
      </c>
    </row>
    <row r="90" spans="1:30" ht="20.149999999999999" customHeight="1">
      <c r="A90" s="87">
        <v>82</v>
      </c>
      <c r="B90" s="16"/>
      <c r="C90" s="89" t="str">
        <f>IF(B90&lt;&gt;"",IF('0-Présentation poste-typeaction'!$B$12&lt;&gt;"",'0-Présentation poste-typeaction'!$B$12,""),"")</f>
        <v/>
      </c>
      <c r="D90" s="16"/>
      <c r="E90" s="2"/>
      <c r="F90" s="18"/>
      <c r="G90" s="18"/>
      <c r="H90" s="3"/>
      <c r="I90" s="3"/>
      <c r="J90" s="243" t="str">
        <f t="shared" si="25"/>
        <v/>
      </c>
      <c r="K90" s="17"/>
      <c r="L90" s="2"/>
      <c r="M90" s="211" t="str">
        <f t="shared" si="26"/>
        <v/>
      </c>
      <c r="N90" s="33"/>
      <c r="O90" s="244" t="str">
        <f t="shared" si="27"/>
        <v/>
      </c>
      <c r="P90" s="89" t="str">
        <f t="shared" si="27"/>
        <v/>
      </c>
      <c r="Q90" s="208" t="str">
        <f t="shared" si="22"/>
        <v/>
      </c>
      <c r="R90" s="89" t="str">
        <f t="shared" si="22"/>
        <v/>
      </c>
      <c r="S90" s="89" t="str">
        <f t="shared" si="22"/>
        <v/>
      </c>
      <c r="T90" s="89" t="str">
        <f t="shared" si="22"/>
        <v/>
      </c>
      <c r="U90" s="90" t="str">
        <f t="shared" si="22"/>
        <v/>
      </c>
      <c r="V90" s="90" t="str">
        <f t="shared" si="21"/>
        <v/>
      </c>
      <c r="W90" s="90" t="str">
        <f t="shared" si="21"/>
        <v/>
      </c>
      <c r="X90" s="245" t="str">
        <f t="shared" si="21"/>
        <v/>
      </c>
      <c r="Y90" s="89" t="str">
        <f t="shared" si="21"/>
        <v/>
      </c>
      <c r="Z90" s="90" t="str">
        <f t="shared" si="21"/>
        <v/>
      </c>
      <c r="AA90" s="90" t="str">
        <f t="shared" si="23"/>
        <v/>
      </c>
      <c r="AB90" s="246"/>
      <c r="AC90" s="92" t="str" cm="1">
        <f t="array" ref="AC90">_xlfn.IFS(M90="","",AA90&gt;M90,"KO : Le montant retenu est supérieur au montant présenté. Merci de revoir la ligne de dépense ou plafonner son montant.",M90=0,"",AA90=M90,"OK",AA90&lt;M90,"Montant instruit inférieur au montant présenté.")</f>
        <v/>
      </c>
      <c r="AD90" s="93" t="str">
        <f t="shared" si="24"/>
        <v/>
      </c>
    </row>
    <row r="91" spans="1:30" ht="20.149999999999999" customHeight="1">
      <c r="A91" s="87">
        <v>83</v>
      </c>
      <c r="B91" s="16"/>
      <c r="C91" s="89" t="str">
        <f>IF(B91&lt;&gt;"",IF('0-Présentation poste-typeaction'!$B$12&lt;&gt;"",'0-Présentation poste-typeaction'!$B$12,""),"")</f>
        <v/>
      </c>
      <c r="D91" s="16"/>
      <c r="E91" s="2"/>
      <c r="F91" s="18"/>
      <c r="G91" s="18"/>
      <c r="H91" s="3"/>
      <c r="I91" s="3"/>
      <c r="J91" s="243" t="str">
        <f t="shared" si="25"/>
        <v/>
      </c>
      <c r="K91" s="17"/>
      <c r="L91" s="2"/>
      <c r="M91" s="211" t="str">
        <f t="shared" si="26"/>
        <v/>
      </c>
      <c r="N91" s="33"/>
      <c r="O91" s="244" t="str">
        <f t="shared" si="27"/>
        <v/>
      </c>
      <c r="P91" s="89" t="str">
        <f t="shared" si="27"/>
        <v/>
      </c>
      <c r="Q91" s="208" t="str">
        <f t="shared" si="22"/>
        <v/>
      </c>
      <c r="R91" s="89" t="str">
        <f t="shared" si="22"/>
        <v/>
      </c>
      <c r="S91" s="89" t="str">
        <f t="shared" si="22"/>
        <v/>
      </c>
      <c r="T91" s="89" t="str">
        <f t="shared" si="22"/>
        <v/>
      </c>
      <c r="U91" s="90" t="str">
        <f t="shared" si="22"/>
        <v/>
      </c>
      <c r="V91" s="90" t="str">
        <f t="shared" si="21"/>
        <v/>
      </c>
      <c r="W91" s="90" t="str">
        <f t="shared" si="21"/>
        <v/>
      </c>
      <c r="X91" s="245" t="str">
        <f t="shared" si="21"/>
        <v/>
      </c>
      <c r="Y91" s="89" t="str">
        <f t="shared" si="21"/>
        <v/>
      </c>
      <c r="Z91" s="90" t="str">
        <f t="shared" si="21"/>
        <v/>
      </c>
      <c r="AA91" s="90" t="str">
        <f t="shared" si="23"/>
        <v/>
      </c>
      <c r="AB91" s="246"/>
      <c r="AC91" s="92" t="str" cm="1">
        <f t="array" ref="AC91">_xlfn.IFS(M91="","",AA91&gt;M91,"KO : Le montant retenu est supérieur au montant présenté. Merci de revoir la ligne de dépense ou plafonner son montant.",M91=0,"",AA91=M91,"OK",AA91&lt;M91,"Montant instruit inférieur au montant présenté.")</f>
        <v/>
      </c>
      <c r="AD91" s="93" t="str">
        <f t="shared" si="24"/>
        <v/>
      </c>
    </row>
    <row r="92" spans="1:30" ht="20.149999999999999" customHeight="1">
      <c r="A92" s="87">
        <v>84</v>
      </c>
      <c r="B92" s="16"/>
      <c r="C92" s="89" t="str">
        <f>IF(B92&lt;&gt;"",IF('0-Présentation poste-typeaction'!$B$12&lt;&gt;"",'0-Présentation poste-typeaction'!$B$12,""),"")</f>
        <v/>
      </c>
      <c r="D92" s="16"/>
      <c r="E92" s="2"/>
      <c r="F92" s="18"/>
      <c r="G92" s="18"/>
      <c r="H92" s="3"/>
      <c r="I92" s="3"/>
      <c r="J92" s="243" t="str">
        <f t="shared" si="25"/>
        <v/>
      </c>
      <c r="K92" s="17"/>
      <c r="L92" s="2"/>
      <c r="M92" s="211" t="str">
        <f t="shared" si="26"/>
        <v/>
      </c>
      <c r="N92" s="33"/>
      <c r="O92" s="244" t="str">
        <f t="shared" si="27"/>
        <v/>
      </c>
      <c r="P92" s="89" t="str">
        <f t="shared" si="27"/>
        <v/>
      </c>
      <c r="Q92" s="208" t="str">
        <f t="shared" si="22"/>
        <v/>
      </c>
      <c r="R92" s="89" t="str">
        <f t="shared" si="22"/>
        <v/>
      </c>
      <c r="S92" s="89" t="str">
        <f t="shared" si="22"/>
        <v/>
      </c>
      <c r="T92" s="89" t="str">
        <f t="shared" si="22"/>
        <v/>
      </c>
      <c r="U92" s="90" t="str">
        <f t="shared" si="22"/>
        <v/>
      </c>
      <c r="V92" s="90" t="str">
        <f t="shared" si="21"/>
        <v/>
      </c>
      <c r="W92" s="90" t="str">
        <f t="shared" si="21"/>
        <v/>
      </c>
      <c r="X92" s="245" t="str">
        <f t="shared" si="21"/>
        <v/>
      </c>
      <c r="Y92" s="89" t="str">
        <f t="shared" si="21"/>
        <v/>
      </c>
      <c r="Z92" s="90" t="str">
        <f t="shared" si="21"/>
        <v/>
      </c>
      <c r="AA92" s="90" t="str">
        <f t="shared" si="23"/>
        <v/>
      </c>
      <c r="AB92" s="246"/>
      <c r="AC92" s="92" t="str" cm="1">
        <f t="array" ref="AC92">_xlfn.IFS(M92="","",AA92&gt;M92,"KO : Le montant retenu est supérieur au montant présenté. Merci de revoir la ligne de dépense ou plafonner son montant.",M92=0,"",AA92=M92,"OK",AA92&lt;M92,"Montant instruit inférieur au montant présenté.")</f>
        <v/>
      </c>
      <c r="AD92" s="93" t="str">
        <f t="shared" si="24"/>
        <v/>
      </c>
    </row>
    <row r="93" spans="1:30" ht="20.149999999999999" customHeight="1">
      <c r="A93" s="87">
        <v>85</v>
      </c>
      <c r="B93" s="16"/>
      <c r="C93" s="89" t="str">
        <f>IF(B93&lt;&gt;"",IF('0-Présentation poste-typeaction'!$B$12&lt;&gt;"",'0-Présentation poste-typeaction'!$B$12,""),"")</f>
        <v/>
      </c>
      <c r="D93" s="16"/>
      <c r="E93" s="2"/>
      <c r="F93" s="18"/>
      <c r="G93" s="18"/>
      <c r="H93" s="3"/>
      <c r="I93" s="3"/>
      <c r="J93" s="243" t="str">
        <f t="shared" si="25"/>
        <v/>
      </c>
      <c r="K93" s="17"/>
      <c r="L93" s="2"/>
      <c r="M93" s="211" t="str">
        <f t="shared" si="26"/>
        <v/>
      </c>
      <c r="N93" s="33"/>
      <c r="O93" s="244" t="str">
        <f t="shared" si="27"/>
        <v/>
      </c>
      <c r="P93" s="89" t="str">
        <f t="shared" si="27"/>
        <v/>
      </c>
      <c r="Q93" s="208" t="str">
        <f t="shared" si="22"/>
        <v/>
      </c>
      <c r="R93" s="89" t="str">
        <f t="shared" si="22"/>
        <v/>
      </c>
      <c r="S93" s="89" t="str">
        <f t="shared" si="22"/>
        <v/>
      </c>
      <c r="T93" s="89" t="str">
        <f t="shared" si="22"/>
        <v/>
      </c>
      <c r="U93" s="90" t="str">
        <f t="shared" si="22"/>
        <v/>
      </c>
      <c r="V93" s="90" t="str">
        <f t="shared" si="21"/>
        <v/>
      </c>
      <c r="W93" s="90" t="str">
        <f t="shared" si="21"/>
        <v/>
      </c>
      <c r="X93" s="245" t="str">
        <f t="shared" si="21"/>
        <v/>
      </c>
      <c r="Y93" s="89" t="str">
        <f t="shared" si="21"/>
        <v/>
      </c>
      <c r="Z93" s="90" t="str">
        <f t="shared" si="21"/>
        <v/>
      </c>
      <c r="AA93" s="90" t="str">
        <f t="shared" si="23"/>
        <v/>
      </c>
      <c r="AB93" s="246"/>
      <c r="AC93" s="92" t="str" cm="1">
        <f t="array" ref="AC93">_xlfn.IFS(M93="","",AA93&gt;M93,"KO : Le montant retenu est supérieur au montant présenté. Merci de revoir la ligne de dépense ou plafonner son montant.",M93=0,"",AA93=M93,"OK",AA93&lt;M93,"Montant instruit inférieur au montant présenté.")</f>
        <v/>
      </c>
      <c r="AD93" s="93" t="str">
        <f t="shared" si="24"/>
        <v/>
      </c>
    </row>
    <row r="94" spans="1:30" ht="20.149999999999999" customHeight="1">
      <c r="A94" s="87">
        <v>86</v>
      </c>
      <c r="B94" s="16"/>
      <c r="C94" s="89" t="str">
        <f>IF(B94&lt;&gt;"",IF('0-Présentation poste-typeaction'!$B$12&lt;&gt;"",'0-Présentation poste-typeaction'!$B$12,""),"")</f>
        <v/>
      </c>
      <c r="D94" s="16"/>
      <c r="E94" s="2"/>
      <c r="F94" s="18"/>
      <c r="G94" s="18"/>
      <c r="H94" s="3"/>
      <c r="I94" s="3"/>
      <c r="J94" s="243" t="str">
        <f t="shared" si="25"/>
        <v/>
      </c>
      <c r="K94" s="17"/>
      <c r="L94" s="2"/>
      <c r="M94" s="211" t="str">
        <f t="shared" si="26"/>
        <v/>
      </c>
      <c r="N94" s="33"/>
      <c r="O94" s="244" t="str">
        <f t="shared" si="27"/>
        <v/>
      </c>
      <c r="P94" s="89" t="str">
        <f t="shared" si="27"/>
        <v/>
      </c>
      <c r="Q94" s="208" t="str">
        <f t="shared" si="22"/>
        <v/>
      </c>
      <c r="R94" s="89" t="str">
        <f t="shared" si="22"/>
        <v/>
      </c>
      <c r="S94" s="89" t="str">
        <f t="shared" si="22"/>
        <v/>
      </c>
      <c r="T94" s="89" t="str">
        <f t="shared" si="22"/>
        <v/>
      </c>
      <c r="U94" s="90" t="str">
        <f t="shared" si="22"/>
        <v/>
      </c>
      <c r="V94" s="90" t="str">
        <f t="shared" si="21"/>
        <v/>
      </c>
      <c r="W94" s="90" t="str">
        <f t="shared" si="21"/>
        <v/>
      </c>
      <c r="X94" s="245" t="str">
        <f t="shared" si="21"/>
        <v/>
      </c>
      <c r="Y94" s="89" t="str">
        <f t="shared" si="21"/>
        <v/>
      </c>
      <c r="Z94" s="90" t="str">
        <f t="shared" si="21"/>
        <v/>
      </c>
      <c r="AA94" s="90" t="str">
        <f t="shared" si="23"/>
        <v/>
      </c>
      <c r="AB94" s="246"/>
      <c r="AC94" s="92" t="str" cm="1">
        <f t="array" ref="AC94">_xlfn.IFS(M94="","",AA94&gt;M94,"KO : Le montant retenu est supérieur au montant présenté. Merci de revoir la ligne de dépense ou plafonner son montant.",M94=0,"",AA94=M94,"OK",AA94&lt;M94,"Montant instruit inférieur au montant présenté.")</f>
        <v/>
      </c>
      <c r="AD94" s="93" t="str">
        <f t="shared" si="24"/>
        <v/>
      </c>
    </row>
    <row r="95" spans="1:30" ht="20.149999999999999" customHeight="1">
      <c r="A95" s="87">
        <v>87</v>
      </c>
      <c r="B95" s="16"/>
      <c r="C95" s="89" t="str">
        <f>IF(B95&lt;&gt;"",IF('0-Présentation poste-typeaction'!$B$12&lt;&gt;"",'0-Présentation poste-typeaction'!$B$12,""),"")</f>
        <v/>
      </c>
      <c r="D95" s="16"/>
      <c r="E95" s="2"/>
      <c r="F95" s="18"/>
      <c r="G95" s="18"/>
      <c r="H95" s="3"/>
      <c r="I95" s="3"/>
      <c r="J95" s="243" t="str">
        <f t="shared" si="25"/>
        <v/>
      </c>
      <c r="K95" s="17"/>
      <c r="L95" s="2"/>
      <c r="M95" s="211" t="str">
        <f t="shared" si="26"/>
        <v/>
      </c>
      <c r="N95" s="33"/>
      <c r="O95" s="244" t="str">
        <f t="shared" si="27"/>
        <v/>
      </c>
      <c r="P95" s="89" t="str">
        <f t="shared" si="27"/>
        <v/>
      </c>
      <c r="Q95" s="208" t="str">
        <f t="shared" si="22"/>
        <v/>
      </c>
      <c r="R95" s="89" t="str">
        <f t="shared" si="22"/>
        <v/>
      </c>
      <c r="S95" s="89" t="str">
        <f t="shared" si="22"/>
        <v/>
      </c>
      <c r="T95" s="89" t="str">
        <f t="shared" si="22"/>
        <v/>
      </c>
      <c r="U95" s="90" t="str">
        <f t="shared" si="22"/>
        <v/>
      </c>
      <c r="V95" s="90" t="str">
        <f t="shared" si="21"/>
        <v/>
      </c>
      <c r="W95" s="90" t="str">
        <f t="shared" si="21"/>
        <v/>
      </c>
      <c r="X95" s="245" t="str">
        <f t="shared" si="21"/>
        <v/>
      </c>
      <c r="Y95" s="89" t="str">
        <f t="shared" si="21"/>
        <v/>
      </c>
      <c r="Z95" s="90" t="str">
        <f t="shared" si="21"/>
        <v/>
      </c>
      <c r="AA95" s="90" t="str">
        <f t="shared" si="23"/>
        <v/>
      </c>
      <c r="AB95" s="246"/>
      <c r="AC95" s="92" t="str" cm="1">
        <f t="array" ref="AC95">_xlfn.IFS(M95="","",AA95&gt;M95,"KO : Le montant retenu est supérieur au montant présenté. Merci de revoir la ligne de dépense ou plafonner son montant.",M95=0,"",AA95=M95,"OK",AA95&lt;M95,"Montant instruit inférieur au montant présenté.")</f>
        <v/>
      </c>
      <c r="AD95" s="93" t="str">
        <f t="shared" si="24"/>
        <v/>
      </c>
    </row>
    <row r="96" spans="1:30" ht="20.149999999999999" customHeight="1">
      <c r="A96" s="87">
        <v>88</v>
      </c>
      <c r="B96" s="16"/>
      <c r="C96" s="89" t="str">
        <f>IF(B96&lt;&gt;"",IF('0-Présentation poste-typeaction'!$B$12&lt;&gt;"",'0-Présentation poste-typeaction'!$B$12,""),"")</f>
        <v/>
      </c>
      <c r="D96" s="16"/>
      <c r="E96" s="2"/>
      <c r="F96" s="18"/>
      <c r="G96" s="18"/>
      <c r="H96" s="3"/>
      <c r="I96" s="3"/>
      <c r="J96" s="243" t="str">
        <f t="shared" si="25"/>
        <v/>
      </c>
      <c r="K96" s="17"/>
      <c r="L96" s="2"/>
      <c r="M96" s="211" t="str">
        <f t="shared" si="26"/>
        <v/>
      </c>
      <c r="N96" s="33"/>
      <c r="O96" s="244" t="str">
        <f t="shared" si="27"/>
        <v/>
      </c>
      <c r="P96" s="89" t="str">
        <f t="shared" si="27"/>
        <v/>
      </c>
      <c r="Q96" s="208" t="str">
        <f t="shared" si="22"/>
        <v/>
      </c>
      <c r="R96" s="89" t="str">
        <f t="shared" si="22"/>
        <v/>
      </c>
      <c r="S96" s="89" t="str">
        <f t="shared" si="22"/>
        <v/>
      </c>
      <c r="T96" s="89" t="str">
        <f t="shared" si="22"/>
        <v/>
      </c>
      <c r="U96" s="90" t="str">
        <f t="shared" si="22"/>
        <v/>
      </c>
      <c r="V96" s="90" t="str">
        <f t="shared" si="21"/>
        <v/>
      </c>
      <c r="W96" s="90" t="str">
        <f t="shared" si="21"/>
        <v/>
      </c>
      <c r="X96" s="245" t="str">
        <f t="shared" si="21"/>
        <v/>
      </c>
      <c r="Y96" s="89" t="str">
        <f t="shared" si="21"/>
        <v/>
      </c>
      <c r="Z96" s="90" t="str">
        <f t="shared" si="21"/>
        <v/>
      </c>
      <c r="AA96" s="90" t="str">
        <f t="shared" si="23"/>
        <v/>
      </c>
      <c r="AB96" s="246"/>
      <c r="AC96" s="92" t="str" cm="1">
        <f t="array" ref="AC96">_xlfn.IFS(M96="","",AA96&gt;M96,"KO : Le montant retenu est supérieur au montant présenté. Merci de revoir la ligne de dépense ou plafonner son montant.",M96=0,"",AA96=M96,"OK",AA96&lt;M96,"Montant instruit inférieur au montant présenté.")</f>
        <v/>
      </c>
      <c r="AD96" s="93" t="str">
        <f t="shared" si="24"/>
        <v/>
      </c>
    </row>
    <row r="97" spans="1:30" ht="20.149999999999999" customHeight="1">
      <c r="A97" s="87">
        <v>89</v>
      </c>
      <c r="B97" s="16"/>
      <c r="C97" s="89" t="str">
        <f>IF(B97&lt;&gt;"",IF('0-Présentation poste-typeaction'!$B$12&lt;&gt;"",'0-Présentation poste-typeaction'!$B$12,""),"")</f>
        <v/>
      </c>
      <c r="D97" s="16"/>
      <c r="E97" s="2"/>
      <c r="F97" s="18"/>
      <c r="G97" s="18"/>
      <c r="H97" s="3"/>
      <c r="I97" s="3"/>
      <c r="J97" s="243" t="str">
        <f t="shared" si="25"/>
        <v/>
      </c>
      <c r="K97" s="17"/>
      <c r="L97" s="2"/>
      <c r="M97" s="211" t="str">
        <f t="shared" si="26"/>
        <v/>
      </c>
      <c r="N97" s="33"/>
      <c r="O97" s="244" t="str">
        <f t="shared" si="27"/>
        <v/>
      </c>
      <c r="P97" s="89" t="str">
        <f t="shared" si="27"/>
        <v/>
      </c>
      <c r="Q97" s="208" t="str">
        <f t="shared" si="22"/>
        <v/>
      </c>
      <c r="R97" s="89" t="str">
        <f t="shared" si="22"/>
        <v/>
      </c>
      <c r="S97" s="89" t="str">
        <f t="shared" si="22"/>
        <v/>
      </c>
      <c r="T97" s="89" t="str">
        <f t="shared" si="22"/>
        <v/>
      </c>
      <c r="U97" s="90" t="str">
        <f t="shared" si="22"/>
        <v/>
      </c>
      <c r="V97" s="90" t="str">
        <f t="shared" si="21"/>
        <v/>
      </c>
      <c r="W97" s="90" t="str">
        <f t="shared" si="21"/>
        <v/>
      </c>
      <c r="X97" s="245" t="str">
        <f t="shared" si="21"/>
        <v/>
      </c>
      <c r="Y97" s="89" t="str">
        <f t="shared" si="21"/>
        <v/>
      </c>
      <c r="Z97" s="90" t="str">
        <f t="shared" si="21"/>
        <v/>
      </c>
      <c r="AA97" s="90" t="str">
        <f t="shared" si="23"/>
        <v/>
      </c>
      <c r="AB97" s="246"/>
      <c r="AC97" s="92" t="str" cm="1">
        <f t="array" ref="AC97">_xlfn.IFS(M97="","",AA97&gt;M97,"KO : Le montant retenu est supérieur au montant présenté. Merci de revoir la ligne de dépense ou plafonner son montant.",M97=0,"",AA97=M97,"OK",AA97&lt;M97,"Montant instruit inférieur au montant présenté.")</f>
        <v/>
      </c>
      <c r="AD97" s="93" t="str">
        <f t="shared" si="24"/>
        <v/>
      </c>
    </row>
    <row r="98" spans="1:30" ht="20.149999999999999" customHeight="1">
      <c r="A98" s="87">
        <v>90</v>
      </c>
      <c r="B98" s="16"/>
      <c r="C98" s="89" t="str">
        <f>IF(B98&lt;&gt;"",IF('0-Présentation poste-typeaction'!$B$12&lt;&gt;"",'0-Présentation poste-typeaction'!$B$12,""),"")</f>
        <v/>
      </c>
      <c r="D98" s="16"/>
      <c r="E98" s="2"/>
      <c r="F98" s="18"/>
      <c r="G98" s="18"/>
      <c r="H98" s="3"/>
      <c r="I98" s="3"/>
      <c r="J98" s="243" t="str">
        <f t="shared" si="25"/>
        <v/>
      </c>
      <c r="K98" s="17"/>
      <c r="L98" s="2"/>
      <c r="M98" s="211" t="str">
        <f t="shared" si="26"/>
        <v/>
      </c>
      <c r="N98" s="33"/>
      <c r="O98" s="244" t="str">
        <f t="shared" si="27"/>
        <v/>
      </c>
      <c r="P98" s="89" t="str">
        <f t="shared" si="27"/>
        <v/>
      </c>
      <c r="Q98" s="208" t="str">
        <f t="shared" si="22"/>
        <v/>
      </c>
      <c r="R98" s="89" t="str">
        <f t="shared" si="22"/>
        <v/>
      </c>
      <c r="S98" s="89" t="str">
        <f t="shared" si="22"/>
        <v/>
      </c>
      <c r="T98" s="89" t="str">
        <f t="shared" si="22"/>
        <v/>
      </c>
      <c r="U98" s="90" t="str">
        <f t="shared" si="22"/>
        <v/>
      </c>
      <c r="V98" s="90" t="str">
        <f t="shared" si="21"/>
        <v/>
      </c>
      <c r="W98" s="90" t="str">
        <f t="shared" si="21"/>
        <v/>
      </c>
      <c r="X98" s="245" t="str">
        <f t="shared" si="21"/>
        <v/>
      </c>
      <c r="Y98" s="89" t="str">
        <f t="shared" si="21"/>
        <v/>
      </c>
      <c r="Z98" s="90" t="str">
        <f t="shared" si="21"/>
        <v/>
      </c>
      <c r="AA98" s="90" t="str">
        <f t="shared" si="23"/>
        <v/>
      </c>
      <c r="AB98" s="246"/>
      <c r="AC98" s="92" t="str" cm="1">
        <f t="array" ref="AC98">_xlfn.IFS(M98="","",AA98&gt;M98,"KO : Le montant retenu est supérieur au montant présenté. Merci de revoir la ligne de dépense ou plafonner son montant.",M98=0,"",AA98=M98,"OK",AA98&lt;M98,"Montant instruit inférieur au montant présenté.")</f>
        <v/>
      </c>
      <c r="AD98" s="93" t="str">
        <f t="shared" si="24"/>
        <v/>
      </c>
    </row>
    <row r="99" spans="1:30" ht="20.149999999999999" customHeight="1">
      <c r="A99" s="87">
        <v>91</v>
      </c>
      <c r="B99" s="16"/>
      <c r="C99" s="89" t="str">
        <f>IF(B99&lt;&gt;"",IF('0-Présentation poste-typeaction'!$B$12&lt;&gt;"",'0-Présentation poste-typeaction'!$B$12,""),"")</f>
        <v/>
      </c>
      <c r="D99" s="16"/>
      <c r="E99" s="2"/>
      <c r="F99" s="18"/>
      <c r="G99" s="18"/>
      <c r="H99" s="3"/>
      <c r="I99" s="3"/>
      <c r="J99" s="243" t="str">
        <f t="shared" si="25"/>
        <v/>
      </c>
      <c r="K99" s="17"/>
      <c r="L99" s="2"/>
      <c r="M99" s="211" t="str">
        <f t="shared" si="26"/>
        <v/>
      </c>
      <c r="N99" s="33"/>
      <c r="O99" s="244" t="str">
        <f t="shared" si="27"/>
        <v/>
      </c>
      <c r="P99" s="89" t="str">
        <f t="shared" si="27"/>
        <v/>
      </c>
      <c r="Q99" s="208" t="str">
        <f t="shared" si="22"/>
        <v/>
      </c>
      <c r="R99" s="89" t="str">
        <f t="shared" si="22"/>
        <v/>
      </c>
      <c r="S99" s="89" t="str">
        <f t="shared" si="22"/>
        <v/>
      </c>
      <c r="T99" s="89" t="str">
        <f t="shared" si="22"/>
        <v/>
      </c>
      <c r="U99" s="90" t="str">
        <f t="shared" si="22"/>
        <v/>
      </c>
      <c r="V99" s="90" t="str">
        <f t="shared" si="21"/>
        <v/>
      </c>
      <c r="W99" s="90" t="str">
        <f t="shared" si="21"/>
        <v/>
      </c>
      <c r="X99" s="245" t="str">
        <f t="shared" si="21"/>
        <v/>
      </c>
      <c r="Y99" s="89" t="str">
        <f t="shared" si="21"/>
        <v/>
      </c>
      <c r="Z99" s="90" t="str">
        <f t="shared" si="21"/>
        <v/>
      </c>
      <c r="AA99" s="90" t="str">
        <f t="shared" si="23"/>
        <v/>
      </c>
      <c r="AB99" s="246"/>
      <c r="AC99" s="92" t="str" cm="1">
        <f t="array" ref="AC99">_xlfn.IFS(M99="","",AA99&gt;M99,"KO : Le montant retenu est supérieur au montant présenté. Merci de revoir la ligne de dépense ou plafonner son montant.",M99=0,"",AA99=M99,"OK",AA99&lt;M99,"Montant instruit inférieur au montant présenté.")</f>
        <v/>
      </c>
      <c r="AD99" s="93" t="str">
        <f t="shared" si="24"/>
        <v/>
      </c>
    </row>
    <row r="100" spans="1:30" ht="20.149999999999999" customHeight="1">
      <c r="A100" s="87">
        <v>92</v>
      </c>
      <c r="B100" s="16"/>
      <c r="C100" s="89" t="str">
        <f>IF(B100&lt;&gt;"",IF('0-Présentation poste-typeaction'!$B$12&lt;&gt;"",'0-Présentation poste-typeaction'!$B$12,""),"")</f>
        <v/>
      </c>
      <c r="D100" s="16"/>
      <c r="E100" s="2"/>
      <c r="F100" s="18"/>
      <c r="G100" s="18"/>
      <c r="H100" s="3"/>
      <c r="I100" s="3"/>
      <c r="J100" s="243" t="str">
        <f t="shared" si="25"/>
        <v/>
      </c>
      <c r="K100" s="17"/>
      <c r="L100" s="2"/>
      <c r="M100" s="211" t="str">
        <f t="shared" si="26"/>
        <v/>
      </c>
      <c r="N100" s="33"/>
      <c r="O100" s="244" t="str">
        <f t="shared" si="27"/>
        <v/>
      </c>
      <c r="P100" s="89" t="str">
        <f t="shared" si="27"/>
        <v/>
      </c>
      <c r="Q100" s="208" t="str">
        <f t="shared" si="22"/>
        <v/>
      </c>
      <c r="R100" s="89" t="str">
        <f t="shared" si="22"/>
        <v/>
      </c>
      <c r="S100" s="89" t="str">
        <f t="shared" si="22"/>
        <v/>
      </c>
      <c r="T100" s="89" t="str">
        <f t="shared" si="22"/>
        <v/>
      </c>
      <c r="U100" s="90" t="str">
        <f t="shared" si="22"/>
        <v/>
      </c>
      <c r="V100" s="90" t="str">
        <f t="shared" si="21"/>
        <v/>
      </c>
      <c r="W100" s="90" t="str">
        <f t="shared" si="21"/>
        <v/>
      </c>
      <c r="X100" s="245" t="str">
        <f t="shared" si="21"/>
        <v/>
      </c>
      <c r="Y100" s="89" t="str">
        <f t="shared" si="21"/>
        <v/>
      </c>
      <c r="Z100" s="90" t="str">
        <f t="shared" si="21"/>
        <v/>
      </c>
      <c r="AA100" s="90" t="str">
        <f t="shared" si="23"/>
        <v/>
      </c>
      <c r="AB100" s="246"/>
      <c r="AC100" s="92" t="str" cm="1">
        <f t="array" ref="AC100">_xlfn.IFS(M100="","",AA100&gt;M100,"KO : Le montant retenu est supérieur au montant présenté. Merci de revoir la ligne de dépense ou plafonner son montant.",M100=0,"",AA100=M100,"OK",AA100&lt;M100,"Montant instruit inférieur au montant présenté.")</f>
        <v/>
      </c>
      <c r="AD100" s="93" t="str">
        <f t="shared" si="24"/>
        <v/>
      </c>
    </row>
    <row r="101" spans="1:30" ht="20.149999999999999" customHeight="1">
      <c r="A101" s="87">
        <v>93</v>
      </c>
      <c r="B101" s="16"/>
      <c r="C101" s="89" t="str">
        <f>IF(B101&lt;&gt;"",IF('0-Présentation poste-typeaction'!$B$12&lt;&gt;"",'0-Présentation poste-typeaction'!$B$12,""),"")</f>
        <v/>
      </c>
      <c r="D101" s="16"/>
      <c r="E101" s="2"/>
      <c r="F101" s="18"/>
      <c r="G101" s="18"/>
      <c r="H101" s="3"/>
      <c r="I101" s="3"/>
      <c r="J101" s="243" t="str">
        <f t="shared" si="25"/>
        <v/>
      </c>
      <c r="K101" s="17"/>
      <c r="L101" s="2"/>
      <c r="M101" s="211" t="str">
        <f t="shared" si="26"/>
        <v/>
      </c>
      <c r="N101" s="33"/>
      <c r="O101" s="244" t="str">
        <f t="shared" si="27"/>
        <v/>
      </c>
      <c r="P101" s="89" t="str">
        <f t="shared" si="27"/>
        <v/>
      </c>
      <c r="Q101" s="208" t="str">
        <f t="shared" si="22"/>
        <v/>
      </c>
      <c r="R101" s="89" t="str">
        <f t="shared" si="22"/>
        <v/>
      </c>
      <c r="S101" s="89" t="str">
        <f t="shared" si="22"/>
        <v/>
      </c>
      <c r="T101" s="89" t="str">
        <f t="shared" si="22"/>
        <v/>
      </c>
      <c r="U101" s="90" t="str">
        <f t="shared" si="22"/>
        <v/>
      </c>
      <c r="V101" s="90" t="str">
        <f t="shared" ref="V101:Z108" si="28">IF(I101="","",I101)</f>
        <v/>
      </c>
      <c r="W101" s="90" t="str">
        <f t="shared" si="28"/>
        <v/>
      </c>
      <c r="X101" s="245" t="str">
        <f t="shared" si="28"/>
        <v/>
      </c>
      <c r="Y101" s="89" t="str">
        <f t="shared" si="28"/>
        <v/>
      </c>
      <c r="Z101" s="90" t="str">
        <f t="shared" si="28"/>
        <v/>
      </c>
      <c r="AA101" s="90" t="str">
        <f t="shared" si="23"/>
        <v/>
      </c>
      <c r="AB101" s="246"/>
      <c r="AC101" s="92" t="str" cm="1">
        <f t="array" ref="AC101">_xlfn.IFS(M101="","",AA101&gt;M101,"KO : Le montant retenu est supérieur au montant présenté. Merci de revoir la ligne de dépense ou plafonner son montant.",M101=0,"",AA101=M101,"OK",AA101&lt;M101,"Montant instruit inférieur au montant présenté.")</f>
        <v/>
      </c>
      <c r="AD101" s="93" t="str">
        <f t="shared" si="24"/>
        <v/>
      </c>
    </row>
    <row r="102" spans="1:30" ht="20.149999999999999" customHeight="1">
      <c r="A102" s="87">
        <v>94</v>
      </c>
      <c r="B102" s="16"/>
      <c r="C102" s="89" t="str">
        <f>IF(B102&lt;&gt;"",IF('0-Présentation poste-typeaction'!$B$12&lt;&gt;"",'0-Présentation poste-typeaction'!$B$12,""),"")</f>
        <v/>
      </c>
      <c r="D102" s="16"/>
      <c r="E102" s="2"/>
      <c r="F102" s="18"/>
      <c r="G102" s="18"/>
      <c r="H102" s="3"/>
      <c r="I102" s="3"/>
      <c r="J102" s="243" t="str">
        <f t="shared" si="25"/>
        <v/>
      </c>
      <c r="K102" s="17"/>
      <c r="L102" s="2"/>
      <c r="M102" s="211" t="str">
        <f t="shared" si="26"/>
        <v/>
      </c>
      <c r="N102" s="33"/>
      <c r="O102" s="244" t="str">
        <f t="shared" si="27"/>
        <v/>
      </c>
      <c r="P102" s="89" t="str">
        <f t="shared" si="27"/>
        <v/>
      </c>
      <c r="Q102" s="208" t="str">
        <f t="shared" ref="Q102:U108" si="29">IF(D102="","",D102)</f>
        <v/>
      </c>
      <c r="R102" s="89" t="str">
        <f t="shared" si="29"/>
        <v/>
      </c>
      <c r="S102" s="89" t="str">
        <f t="shared" si="29"/>
        <v/>
      </c>
      <c r="T102" s="89" t="str">
        <f t="shared" si="29"/>
        <v/>
      </c>
      <c r="U102" s="90" t="str">
        <f t="shared" si="29"/>
        <v/>
      </c>
      <c r="V102" s="90" t="str">
        <f t="shared" si="28"/>
        <v/>
      </c>
      <c r="W102" s="90" t="str">
        <f t="shared" si="28"/>
        <v/>
      </c>
      <c r="X102" s="245" t="str">
        <f t="shared" si="28"/>
        <v/>
      </c>
      <c r="Y102" s="89" t="str">
        <f t="shared" si="28"/>
        <v/>
      </c>
      <c r="Z102" s="90" t="str">
        <f t="shared" si="28"/>
        <v/>
      </c>
      <c r="AA102" s="90" t="str">
        <f t="shared" si="23"/>
        <v/>
      </c>
      <c r="AB102" s="246"/>
      <c r="AC102" s="92" t="str" cm="1">
        <f t="array" ref="AC102">_xlfn.IFS(M102="","",AA102&gt;M102,"KO : Le montant retenu est supérieur au montant présenté. Merci de revoir la ligne de dépense ou plafonner son montant.",M102=0,"",AA102=M102,"OK",AA102&lt;M102,"Montant instruit inférieur au montant présenté.")</f>
        <v/>
      </c>
      <c r="AD102" s="93" t="str">
        <f t="shared" si="24"/>
        <v/>
      </c>
    </row>
    <row r="103" spans="1:30" ht="20.149999999999999" customHeight="1">
      <c r="A103" s="87">
        <v>95</v>
      </c>
      <c r="B103" s="16"/>
      <c r="C103" s="89" t="str">
        <f>IF(B103&lt;&gt;"",IF('0-Présentation poste-typeaction'!$B$12&lt;&gt;"",'0-Présentation poste-typeaction'!$B$12,""),"")</f>
        <v/>
      </c>
      <c r="D103" s="16"/>
      <c r="E103" s="2"/>
      <c r="F103" s="18"/>
      <c r="G103" s="18"/>
      <c r="H103" s="3"/>
      <c r="I103" s="3"/>
      <c r="J103" s="243" t="str">
        <f t="shared" si="25"/>
        <v/>
      </c>
      <c r="K103" s="17"/>
      <c r="L103" s="2"/>
      <c r="M103" s="211" t="str">
        <f t="shared" si="26"/>
        <v/>
      </c>
      <c r="N103" s="33"/>
      <c r="O103" s="244" t="str">
        <f t="shared" si="27"/>
        <v/>
      </c>
      <c r="P103" s="89" t="str">
        <f t="shared" si="27"/>
        <v/>
      </c>
      <c r="Q103" s="208" t="str">
        <f t="shared" si="29"/>
        <v/>
      </c>
      <c r="R103" s="89" t="str">
        <f t="shared" si="29"/>
        <v/>
      </c>
      <c r="S103" s="89" t="str">
        <f t="shared" si="29"/>
        <v/>
      </c>
      <c r="T103" s="89" t="str">
        <f t="shared" si="29"/>
        <v/>
      </c>
      <c r="U103" s="90" t="str">
        <f t="shared" si="29"/>
        <v/>
      </c>
      <c r="V103" s="90" t="str">
        <f t="shared" si="28"/>
        <v/>
      </c>
      <c r="W103" s="90" t="str">
        <f t="shared" si="28"/>
        <v/>
      </c>
      <c r="X103" s="245" t="str">
        <f t="shared" si="28"/>
        <v/>
      </c>
      <c r="Y103" s="89" t="str">
        <f t="shared" si="28"/>
        <v/>
      </c>
      <c r="Z103" s="90" t="str">
        <f t="shared" si="28"/>
        <v/>
      </c>
      <c r="AA103" s="90" t="str">
        <f t="shared" si="23"/>
        <v/>
      </c>
      <c r="AB103" s="246"/>
      <c r="AC103" s="92" t="str" cm="1">
        <f t="array" ref="AC103">_xlfn.IFS(M103="","",AA103&gt;M103,"KO : Le montant retenu est supérieur au montant présenté. Merci de revoir la ligne de dépense ou plafonner son montant.",M103=0,"",AA103=M103,"OK",AA103&lt;M103,"Montant instruit inférieur au montant présenté.")</f>
        <v/>
      </c>
      <c r="AD103" s="93" t="str">
        <f t="shared" si="24"/>
        <v/>
      </c>
    </row>
    <row r="104" spans="1:30" ht="20.149999999999999" customHeight="1">
      <c r="A104" s="87">
        <v>96</v>
      </c>
      <c r="B104" s="16"/>
      <c r="C104" s="89" t="str">
        <f>IF(B104&lt;&gt;"",IF('0-Présentation poste-typeaction'!$B$12&lt;&gt;"",'0-Présentation poste-typeaction'!$B$12,""),"")</f>
        <v/>
      </c>
      <c r="D104" s="16"/>
      <c r="E104" s="2"/>
      <c r="F104" s="18"/>
      <c r="G104" s="18"/>
      <c r="H104" s="3"/>
      <c r="I104" s="3"/>
      <c r="J104" s="243" t="str">
        <f t="shared" si="25"/>
        <v/>
      </c>
      <c r="K104" s="17"/>
      <c r="L104" s="2"/>
      <c r="M104" s="211" t="str">
        <f t="shared" si="26"/>
        <v/>
      </c>
      <c r="N104" s="33"/>
      <c r="O104" s="244" t="str">
        <f t="shared" si="27"/>
        <v/>
      </c>
      <c r="P104" s="89" t="str">
        <f t="shared" si="27"/>
        <v/>
      </c>
      <c r="Q104" s="208" t="str">
        <f t="shared" si="29"/>
        <v/>
      </c>
      <c r="R104" s="89" t="str">
        <f t="shared" si="29"/>
        <v/>
      </c>
      <c r="S104" s="89" t="str">
        <f t="shared" si="29"/>
        <v/>
      </c>
      <c r="T104" s="89" t="str">
        <f t="shared" si="29"/>
        <v/>
      </c>
      <c r="U104" s="90" t="str">
        <f t="shared" si="29"/>
        <v/>
      </c>
      <c r="V104" s="90" t="str">
        <f t="shared" si="28"/>
        <v/>
      </c>
      <c r="W104" s="90" t="str">
        <f t="shared" si="28"/>
        <v/>
      </c>
      <c r="X104" s="245" t="str">
        <f t="shared" si="28"/>
        <v/>
      </c>
      <c r="Y104" s="89" t="str">
        <f t="shared" si="28"/>
        <v/>
      </c>
      <c r="Z104" s="90" t="str">
        <f t="shared" si="28"/>
        <v/>
      </c>
      <c r="AA104" s="90" t="str">
        <f t="shared" si="23"/>
        <v/>
      </c>
      <c r="AB104" s="246"/>
      <c r="AC104" s="92" t="str" cm="1">
        <f t="array" ref="AC104">_xlfn.IFS(M104="","",AA104&gt;M104,"KO : Le montant retenu est supérieur au montant présenté. Merci de revoir la ligne de dépense ou plafonner son montant.",M104=0,"",AA104=M104,"OK",AA104&lt;M104,"Montant instruit inférieur au montant présenté.")</f>
        <v/>
      </c>
      <c r="AD104" s="93" t="str">
        <f t="shared" si="24"/>
        <v/>
      </c>
    </row>
    <row r="105" spans="1:30" ht="20.149999999999999" customHeight="1">
      <c r="A105" s="87">
        <v>97</v>
      </c>
      <c r="B105" s="16"/>
      <c r="C105" s="89" t="str">
        <f>IF(B105&lt;&gt;"",IF('0-Présentation poste-typeaction'!$B$12&lt;&gt;"",'0-Présentation poste-typeaction'!$B$12,""),"")</f>
        <v/>
      </c>
      <c r="D105" s="16"/>
      <c r="E105" s="2"/>
      <c r="F105" s="18"/>
      <c r="G105" s="18"/>
      <c r="H105" s="3"/>
      <c r="I105" s="3"/>
      <c r="J105" s="243" t="str">
        <f t="shared" si="25"/>
        <v/>
      </c>
      <c r="K105" s="17"/>
      <c r="L105" s="2"/>
      <c r="M105" s="211" t="str">
        <f t="shared" si="26"/>
        <v/>
      </c>
      <c r="N105" s="33"/>
      <c r="O105" s="244" t="str">
        <f t="shared" si="27"/>
        <v/>
      </c>
      <c r="P105" s="89" t="str">
        <f t="shared" si="27"/>
        <v/>
      </c>
      <c r="Q105" s="208" t="str">
        <f t="shared" si="29"/>
        <v/>
      </c>
      <c r="R105" s="89" t="str">
        <f t="shared" si="29"/>
        <v/>
      </c>
      <c r="S105" s="89" t="str">
        <f t="shared" si="29"/>
        <v/>
      </c>
      <c r="T105" s="89" t="str">
        <f t="shared" si="29"/>
        <v/>
      </c>
      <c r="U105" s="90" t="str">
        <f t="shared" si="29"/>
        <v/>
      </c>
      <c r="V105" s="90" t="str">
        <f t="shared" si="28"/>
        <v/>
      </c>
      <c r="W105" s="90" t="str">
        <f t="shared" si="28"/>
        <v/>
      </c>
      <c r="X105" s="245" t="str">
        <f t="shared" si="28"/>
        <v/>
      </c>
      <c r="Y105" s="89" t="str">
        <f t="shared" si="28"/>
        <v/>
      </c>
      <c r="Z105" s="90" t="str">
        <f t="shared" si="28"/>
        <v/>
      </c>
      <c r="AA105" s="90" t="str">
        <f t="shared" si="23"/>
        <v/>
      </c>
      <c r="AB105" s="246"/>
      <c r="AC105" s="92" t="str" cm="1">
        <f t="array" ref="AC105">_xlfn.IFS(M105="","",AA105&gt;M105,"KO : Le montant retenu est supérieur au montant présenté. Merci de revoir la ligne de dépense ou plafonner son montant.",M105=0,"",AA105=M105,"OK",AA105&lt;M105,"Montant instruit inférieur au montant présenté.")</f>
        <v/>
      </c>
      <c r="AD105" s="93" t="str">
        <f t="shared" si="24"/>
        <v/>
      </c>
    </row>
    <row r="106" spans="1:30" ht="20.149999999999999" customHeight="1">
      <c r="A106" s="87">
        <v>98</v>
      </c>
      <c r="B106" s="16"/>
      <c r="C106" s="89" t="str">
        <f>IF(B106&lt;&gt;"",IF('0-Présentation poste-typeaction'!$B$12&lt;&gt;"",'0-Présentation poste-typeaction'!$B$12,""),"")</f>
        <v/>
      </c>
      <c r="D106" s="16"/>
      <c r="E106" s="2"/>
      <c r="F106" s="18"/>
      <c r="G106" s="18"/>
      <c r="H106" s="3"/>
      <c r="I106" s="3"/>
      <c r="J106" s="243" t="str">
        <f t="shared" si="25"/>
        <v/>
      </c>
      <c r="K106" s="17"/>
      <c r="L106" s="2"/>
      <c r="M106" s="211" t="str">
        <f t="shared" si="26"/>
        <v/>
      </c>
      <c r="N106" s="33"/>
      <c r="O106" s="244" t="str">
        <f t="shared" si="27"/>
        <v/>
      </c>
      <c r="P106" s="89" t="str">
        <f t="shared" si="27"/>
        <v/>
      </c>
      <c r="Q106" s="208" t="str">
        <f t="shared" si="29"/>
        <v/>
      </c>
      <c r="R106" s="89" t="str">
        <f t="shared" si="29"/>
        <v/>
      </c>
      <c r="S106" s="89" t="str">
        <f t="shared" si="29"/>
        <v/>
      </c>
      <c r="T106" s="89" t="str">
        <f t="shared" si="29"/>
        <v/>
      </c>
      <c r="U106" s="90" t="str">
        <f t="shared" si="29"/>
        <v/>
      </c>
      <c r="V106" s="90" t="str">
        <f t="shared" si="28"/>
        <v/>
      </c>
      <c r="W106" s="90" t="str">
        <f t="shared" si="28"/>
        <v/>
      </c>
      <c r="X106" s="245" t="str">
        <f t="shared" si="28"/>
        <v/>
      </c>
      <c r="Y106" s="89" t="str">
        <f t="shared" si="28"/>
        <v/>
      </c>
      <c r="Z106" s="90" t="str">
        <f t="shared" si="28"/>
        <v/>
      </c>
      <c r="AA106" s="90" t="str">
        <f t="shared" si="23"/>
        <v/>
      </c>
      <c r="AB106" s="246"/>
      <c r="AC106" s="92" t="str" cm="1">
        <f t="array" ref="AC106">_xlfn.IFS(M106="","",AA106&gt;M106,"KO : Le montant retenu est supérieur au montant présenté. Merci de revoir la ligne de dépense ou plafonner son montant.",M106=0,"",AA106=M106,"OK",AA106&lt;M106,"Montant instruit inférieur au montant présenté.")</f>
        <v/>
      </c>
      <c r="AD106" s="93" t="str">
        <f t="shared" si="24"/>
        <v/>
      </c>
    </row>
    <row r="107" spans="1:30" ht="20.149999999999999" customHeight="1">
      <c r="A107" s="87">
        <v>99</v>
      </c>
      <c r="B107" s="16"/>
      <c r="C107" s="89" t="str">
        <f>IF(B107&lt;&gt;"",IF('0-Présentation poste-typeaction'!$B$12&lt;&gt;"",'0-Présentation poste-typeaction'!$B$12,""),"")</f>
        <v/>
      </c>
      <c r="D107" s="16"/>
      <c r="E107" s="2"/>
      <c r="F107" s="18"/>
      <c r="G107" s="18"/>
      <c r="H107" s="3"/>
      <c r="I107" s="3"/>
      <c r="J107" s="243" t="str">
        <f t="shared" si="25"/>
        <v/>
      </c>
      <c r="K107" s="17"/>
      <c r="L107" s="2"/>
      <c r="M107" s="211" t="str">
        <f t="shared" si="26"/>
        <v/>
      </c>
      <c r="N107" s="33"/>
      <c r="O107" s="244" t="str">
        <f t="shared" si="27"/>
        <v/>
      </c>
      <c r="P107" s="89" t="str">
        <f t="shared" si="27"/>
        <v/>
      </c>
      <c r="Q107" s="208" t="str">
        <f t="shared" si="29"/>
        <v/>
      </c>
      <c r="R107" s="89" t="str">
        <f t="shared" si="29"/>
        <v/>
      </c>
      <c r="S107" s="89" t="str">
        <f t="shared" si="29"/>
        <v/>
      </c>
      <c r="T107" s="89" t="str">
        <f t="shared" si="29"/>
        <v/>
      </c>
      <c r="U107" s="90" t="str">
        <f t="shared" si="29"/>
        <v/>
      </c>
      <c r="V107" s="90" t="str">
        <f t="shared" si="28"/>
        <v/>
      </c>
      <c r="W107" s="90" t="str">
        <f t="shared" si="28"/>
        <v/>
      </c>
      <c r="X107" s="245" t="str">
        <f t="shared" si="28"/>
        <v/>
      </c>
      <c r="Y107" s="89" t="str">
        <f t="shared" si="28"/>
        <v/>
      </c>
      <c r="Z107" s="90" t="str">
        <f t="shared" si="28"/>
        <v/>
      </c>
      <c r="AA107" s="90" t="str">
        <f t="shared" si="23"/>
        <v/>
      </c>
      <c r="AB107" s="246"/>
      <c r="AC107" s="92" t="str" cm="1">
        <f t="array" ref="AC107">_xlfn.IFS(M107="","",AA107&gt;M107,"KO : Le montant retenu est supérieur au montant présenté. Merci de revoir la ligne de dépense ou plafonner son montant.",M107=0,"",AA107=M107,"OK",AA107&lt;M107,"Montant instruit inférieur au montant présenté.")</f>
        <v/>
      </c>
      <c r="AD107" s="93" t="str">
        <f t="shared" si="24"/>
        <v/>
      </c>
    </row>
    <row r="108" spans="1:30" ht="20.149999999999999" customHeight="1">
      <c r="A108" s="87">
        <v>100</v>
      </c>
      <c r="B108" s="16"/>
      <c r="C108" s="89" t="str">
        <f>IF(B108&lt;&gt;"",IF('0-Présentation poste-typeaction'!$B$12&lt;&gt;"",'0-Présentation poste-typeaction'!$B$12,""),"")</f>
        <v/>
      </c>
      <c r="D108" s="16"/>
      <c r="E108" s="2"/>
      <c r="F108" s="18"/>
      <c r="G108" s="18"/>
      <c r="H108" s="3"/>
      <c r="I108" s="3"/>
      <c r="J108" s="243" t="str">
        <f t="shared" si="25"/>
        <v/>
      </c>
      <c r="K108" s="17"/>
      <c r="L108" s="2"/>
      <c r="M108" s="211" t="str">
        <f t="shared" si="26"/>
        <v/>
      </c>
      <c r="N108" s="33"/>
      <c r="O108" s="244" t="str">
        <f t="shared" si="27"/>
        <v/>
      </c>
      <c r="P108" s="89" t="str">
        <f t="shared" si="27"/>
        <v/>
      </c>
      <c r="Q108" s="208" t="str">
        <f t="shared" si="29"/>
        <v/>
      </c>
      <c r="R108" s="89" t="str">
        <f t="shared" si="29"/>
        <v/>
      </c>
      <c r="S108" s="89" t="str">
        <f t="shared" si="29"/>
        <v/>
      </c>
      <c r="T108" s="89" t="str">
        <f t="shared" si="29"/>
        <v/>
      </c>
      <c r="U108" s="90" t="str">
        <f t="shared" si="29"/>
        <v/>
      </c>
      <c r="V108" s="90" t="str">
        <f t="shared" si="28"/>
        <v/>
      </c>
      <c r="W108" s="90" t="str">
        <f t="shared" si="28"/>
        <v/>
      </c>
      <c r="X108" s="245" t="str">
        <f t="shared" si="28"/>
        <v/>
      </c>
      <c r="Y108" s="89" t="str">
        <f t="shared" si="28"/>
        <v/>
      </c>
      <c r="Z108" s="90" t="str">
        <f t="shared" si="28"/>
        <v/>
      </c>
      <c r="AA108" s="90" t="str">
        <f t="shared" si="23"/>
        <v/>
      </c>
      <c r="AB108" s="246"/>
      <c r="AC108" s="92" t="str" cm="1">
        <f t="array" ref="AC108">_xlfn.IFS(M108="","",AA108&gt;M108,"KO : Le montant retenu est supérieur au montant présenté. Merci de revoir la ligne de dépense ou plafonner son montant.",M108=0,"",AA108=M108,"OK",AA108&lt;M108,"Montant instruit inférieur au montant présenté.")</f>
        <v/>
      </c>
      <c r="AD108" s="93" t="str">
        <f t="shared" si="24"/>
        <v/>
      </c>
    </row>
    <row r="109" spans="1:30" ht="20.149999999999999" customHeight="1" thickBot="1">
      <c r="A109" s="606"/>
      <c r="B109" s="607"/>
      <c r="C109" s="607"/>
      <c r="D109" s="607"/>
      <c r="E109" s="607"/>
      <c r="F109" s="607"/>
      <c r="G109" s="607"/>
      <c r="H109" s="607"/>
      <c r="I109" s="607"/>
      <c r="J109" s="607"/>
      <c r="K109" s="607"/>
      <c r="L109" s="248" t="s">
        <v>27</v>
      </c>
      <c r="M109" s="249">
        <f>SUM(M9:M108)</f>
        <v>0</v>
      </c>
      <c r="N109" s="250"/>
      <c r="O109" s="608"/>
      <c r="P109" s="609"/>
      <c r="Q109" s="609"/>
      <c r="R109" s="609"/>
      <c r="S109" s="609"/>
      <c r="T109" s="609"/>
      <c r="U109" s="609"/>
      <c r="V109" s="609"/>
      <c r="W109" s="609"/>
      <c r="X109" s="609"/>
      <c r="Y109" s="610"/>
      <c r="Z109" s="248" t="s">
        <v>28</v>
      </c>
      <c r="AA109" s="249">
        <f>SUM(AA9:AA108)</f>
        <v>0</v>
      </c>
      <c r="AB109" s="251"/>
      <c r="AC109" s="248" t="s">
        <v>333</v>
      </c>
      <c r="AD109" s="252">
        <f>SUM(AD9:AD108)</f>
        <v>0</v>
      </c>
    </row>
  </sheetData>
  <sheetProtection algorithmName="SHA-512" hashValue="fQK/i+aTNGVl/bwTVJeHa6g2eemKueRKL07mUEEVIjSj3XFjv3ZkfEMRq1U/hwjee/pNlIlWQEebNmE1srV4Rw==" saltValue="HXX+abuIBEsrZybc+73QBw==" spinCount="100000" sheet="1" formatCells="0" formatColumns="0" formatRows="0" insertColumns="0" insertRows="0" insertHyperlinks="0" deleteColumns="0" deleteRows="0" sort="0" autoFilter="0" pivotTables="0"/>
  <mergeCells count="9">
    <mergeCell ref="U6:W6"/>
    <mergeCell ref="A109:K109"/>
    <mergeCell ref="O109:Y109"/>
    <mergeCell ref="D2:H2"/>
    <mergeCell ref="D3:H3"/>
    <mergeCell ref="A6:A7"/>
    <mergeCell ref="H6:J6"/>
    <mergeCell ref="A5:N5"/>
    <mergeCell ref="O5:AD5"/>
  </mergeCells>
  <conditionalFormatting sqref="K9:K108">
    <cfRule type="expression" dxfId="39" priority="1">
      <formula>AND(K9&lt;&gt;0,K9&lt;15%)</formula>
    </cfRule>
  </conditionalFormatting>
  <conditionalFormatting sqref="O8:Z108">
    <cfRule type="expression" dxfId="38" priority="5">
      <formula>O8&lt;&gt;B8</formula>
    </cfRule>
  </conditionalFormatting>
  <conditionalFormatting sqref="AC8:AC108">
    <cfRule type="containsText" dxfId="37" priority="2" operator="containsText" text="OK">
      <formula>NOT(ISERROR(SEARCH("OK",AC8)))</formula>
    </cfRule>
    <cfRule type="containsText" dxfId="36" priority="3" operator="containsText" text="KO">
      <formula>NOT(ISERROR(SEARCH("KO",AC8)))</formula>
    </cfRule>
    <cfRule type="containsText" dxfId="35" priority="4" operator="containsText" text="Attention">
      <formula>NOT(ISERROR(SEARCH("Attention",AC8)))</formula>
    </cfRule>
  </conditionalFormatting>
  <dataValidations count="4">
    <dataValidation type="list" allowBlank="1" showInputMessage="1" showErrorMessage="1" sqref="F8:F108" xr:uid="{27C500E5-6F1A-46C7-99F7-AC26B8273279}">
      <formula1>"Oui,Non"</formula1>
    </dataValidation>
    <dataValidation type="list" allowBlank="1" showInputMessage="1" showErrorMessage="1" sqref="L9:L108" xr:uid="{C22C3086-1500-4B0D-BD79-D796BD4CB808}">
      <formula1>"Fiche de poste,Lettre de mission,Contrat de travail,Autres"</formula1>
    </dataValidation>
    <dataValidation type="list" allowBlank="1" showInputMessage="1" showErrorMessage="1" sqref="G9:G108" xr:uid="{7C30090C-0479-46F0-A2A3-DD19E1676819}">
      <formula1>"Fiche de paie,Journal de paie,Déclaration sociale nominative,Autre document probant"</formula1>
    </dataValidation>
    <dataValidation allowBlank="1" showErrorMessage="1" promptTitle="Sélectionnez un type d'action" prompt="Cliquez sur le menu déroulant et associez un type d'action au poste choisi tel que présenté dans les lignes 4 à 7" sqref="C9:C108" xr:uid="{3ADF3EBC-D0C2-4A4D-AE36-0E96A8EE91BD}"/>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prompt="Cliquez sur le menu déroulant et associez un type d'action au poste choisi tel que présenté dans les lignes 4 à 7" xr:uid="{A23D5E89-94B7-4CF4-8276-3B9C6CA289E0}">
          <x14:formula1>
            <xm:f>'0-Présentation poste-typeaction'!$J$4:$J$7</xm:f>
          </x14:formula1>
          <xm:sqref>P8:P108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0F7B-2C5D-4854-B88F-3B6D9B2509E0}">
  <sheetPr>
    <pageSetUpPr fitToPage="1"/>
  </sheetPr>
  <dimension ref="A1:BD109"/>
  <sheetViews>
    <sheetView zoomScale="50" zoomScaleNormal="50" workbookViewId="0">
      <selection activeCell="B9" sqref="B9"/>
    </sheetView>
  </sheetViews>
  <sheetFormatPr baseColWidth="10" defaultColWidth="10.81640625" defaultRowHeight="20.149999999999999" customHeight="1" outlineLevelCol="1"/>
  <cols>
    <col min="1" max="1" width="10.453125" style="100" customWidth="1"/>
    <col min="2" max="5" width="27.453125" style="100" customWidth="1"/>
    <col min="6" max="6" width="36.1796875" style="126" customWidth="1"/>
    <col min="7" max="8" width="19.453125" style="100" customWidth="1"/>
    <col min="9" max="9" width="38.453125" style="253" customWidth="1"/>
    <col min="10" max="10" width="17.81640625" style="100" customWidth="1"/>
    <col min="11" max="11" width="20.81640625" style="100" customWidth="1"/>
    <col min="12" max="12" width="20.453125" style="100" customWidth="1"/>
    <col min="13" max="14" width="20.81640625" style="100" customWidth="1"/>
    <col min="15" max="16" width="20.453125" style="100" customWidth="1"/>
    <col min="17" max="19" width="20.81640625" style="100" customWidth="1"/>
    <col min="20" max="23" width="19.453125" style="100" customWidth="1"/>
    <col min="24" max="24" width="50.453125" style="100" customWidth="1"/>
    <col min="25" max="28" width="27.453125" style="100" hidden="1" customWidth="1" outlineLevel="1"/>
    <col min="29" max="29" width="36.1796875" style="100" hidden="1" customWidth="1" outlineLevel="1"/>
    <col min="30" max="30" width="27.81640625" style="100" hidden="1" customWidth="1" outlineLevel="1"/>
    <col min="31" max="31" width="19.453125" style="100" hidden="1" customWidth="1" outlineLevel="1"/>
    <col min="32" max="32" width="41.26953125" style="100" hidden="1" customWidth="1" outlineLevel="1"/>
    <col min="33" max="33" width="19.453125" style="100" hidden="1" customWidth="1" outlineLevel="1"/>
    <col min="34" max="34" width="17.81640625" style="100" hidden="1" customWidth="1" outlineLevel="1"/>
    <col min="35" max="44" width="19.453125" style="100" hidden="1" customWidth="1" outlineLevel="1"/>
    <col min="45" max="47" width="24.453125" style="100" hidden="1" customWidth="1" outlineLevel="1"/>
    <col min="48" max="49" width="19.453125" style="100" hidden="1" customWidth="1" outlineLevel="1"/>
    <col min="50" max="50" width="49.81640625" style="100" hidden="1" customWidth="1" outlineLevel="1"/>
    <col min="51" max="51" width="68.81640625" style="100" hidden="1" customWidth="1" outlineLevel="1"/>
    <col min="52" max="52" width="50.453125" style="100" hidden="1" customWidth="1" outlineLevel="1"/>
    <col min="53" max="55" width="19.453125" style="100" hidden="1" customWidth="1" outlineLevel="1"/>
    <col min="56" max="56" width="10.81640625" style="100" collapsed="1"/>
    <col min="57" max="16384" width="10.81640625" style="100"/>
  </cols>
  <sheetData>
    <row r="1" spans="1:56" ht="20.149999999999999" customHeight="1" thickBot="1"/>
    <row r="2" spans="1:56" ht="20.149999999999999" customHeight="1">
      <c r="D2" s="588" t="s">
        <v>295</v>
      </c>
      <c r="E2" s="589"/>
      <c r="F2" s="590"/>
      <c r="I2" s="100"/>
    </row>
    <row r="3" spans="1:56" ht="20.149999999999999" customHeight="1" thickBot="1">
      <c r="D3" s="591" t="s">
        <v>326</v>
      </c>
      <c r="E3" s="592"/>
      <c r="F3" s="593"/>
      <c r="I3" s="100"/>
    </row>
    <row r="4" spans="1:56" ht="20.149999999999999" customHeight="1" thickBot="1"/>
    <row r="5" spans="1:56" ht="20.149999999999999" customHeight="1" thickBot="1">
      <c r="A5" s="617" t="s">
        <v>167</v>
      </c>
      <c r="B5" s="623"/>
      <c r="C5" s="623"/>
      <c r="D5" s="623"/>
      <c r="E5" s="623"/>
      <c r="F5" s="623"/>
      <c r="G5" s="623"/>
      <c r="H5" s="623"/>
      <c r="I5" s="623"/>
      <c r="J5" s="623"/>
      <c r="K5" s="623"/>
      <c r="L5" s="623"/>
      <c r="M5" s="623"/>
      <c r="N5" s="623"/>
      <c r="O5" s="623"/>
      <c r="P5" s="623"/>
      <c r="Q5" s="623"/>
      <c r="R5" s="623"/>
      <c r="S5" s="623"/>
      <c r="T5" s="623"/>
      <c r="U5" s="623"/>
      <c r="V5" s="623"/>
      <c r="W5" s="623"/>
      <c r="X5" s="624"/>
      <c r="Y5" s="625" t="s">
        <v>101</v>
      </c>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7"/>
    </row>
    <row r="6" spans="1:56" s="45" customFormat="1" ht="58">
      <c r="A6" s="572" t="s">
        <v>35</v>
      </c>
      <c r="B6" s="69" t="s">
        <v>36</v>
      </c>
      <c r="C6" s="69" t="s">
        <v>37</v>
      </c>
      <c r="D6" s="127" t="s">
        <v>38</v>
      </c>
      <c r="E6" s="69" t="s">
        <v>39</v>
      </c>
      <c r="F6" s="69" t="s">
        <v>165</v>
      </c>
      <c r="G6" s="69" t="s">
        <v>331</v>
      </c>
      <c r="H6" s="69" t="s">
        <v>147</v>
      </c>
      <c r="I6" s="69" t="s">
        <v>41</v>
      </c>
      <c r="J6" s="127" t="s">
        <v>42</v>
      </c>
      <c r="K6" s="128" t="s">
        <v>43</v>
      </c>
      <c r="L6" s="69" t="s">
        <v>44</v>
      </c>
      <c r="M6" s="127" t="s">
        <v>45</v>
      </c>
      <c r="N6" s="129" t="s">
        <v>46</v>
      </c>
      <c r="O6" s="69" t="s">
        <v>47</v>
      </c>
      <c r="P6" s="127" t="s">
        <v>48</v>
      </c>
      <c r="Q6" s="130" t="s">
        <v>49</v>
      </c>
      <c r="R6" s="69" t="s">
        <v>50</v>
      </c>
      <c r="S6" s="131" t="s">
        <v>51</v>
      </c>
      <c r="T6" s="127" t="s">
        <v>192</v>
      </c>
      <c r="U6" s="254" t="s">
        <v>193</v>
      </c>
      <c r="V6" s="255" t="s">
        <v>194</v>
      </c>
      <c r="W6" s="256" t="s">
        <v>195</v>
      </c>
      <c r="X6" s="257" t="s">
        <v>15</v>
      </c>
      <c r="Y6" s="71" t="s">
        <v>36</v>
      </c>
      <c r="Z6" s="72" t="s">
        <v>37</v>
      </c>
      <c r="AA6" s="258" t="s">
        <v>38</v>
      </c>
      <c r="AB6" s="72" t="s">
        <v>39</v>
      </c>
      <c r="AC6" s="72" t="s">
        <v>165</v>
      </c>
      <c r="AD6" s="72" t="s">
        <v>331</v>
      </c>
      <c r="AE6" s="72" t="s">
        <v>147</v>
      </c>
      <c r="AF6" s="72" t="s">
        <v>41</v>
      </c>
      <c r="AG6" s="258" t="s">
        <v>42</v>
      </c>
      <c r="AH6" s="259" t="s">
        <v>43</v>
      </c>
      <c r="AI6" s="72" t="s">
        <v>44</v>
      </c>
      <c r="AJ6" s="258" t="s">
        <v>45</v>
      </c>
      <c r="AK6" s="260" t="s">
        <v>46</v>
      </c>
      <c r="AL6" s="72" t="s">
        <v>47</v>
      </c>
      <c r="AM6" s="258" t="s">
        <v>48</v>
      </c>
      <c r="AN6" s="261" t="s">
        <v>49</v>
      </c>
      <c r="AO6" s="72" t="s">
        <v>50</v>
      </c>
      <c r="AP6" s="262" t="s">
        <v>51</v>
      </c>
      <c r="AQ6" s="145" t="s">
        <v>52</v>
      </c>
      <c r="AR6" s="72" t="s">
        <v>53</v>
      </c>
      <c r="AS6" s="72" t="s">
        <v>196</v>
      </c>
      <c r="AT6" s="72" t="s">
        <v>197</v>
      </c>
      <c r="AU6" s="72" t="s">
        <v>16</v>
      </c>
      <c r="AV6" s="72" t="s">
        <v>324</v>
      </c>
      <c r="AW6" s="72" t="s">
        <v>325</v>
      </c>
      <c r="AX6" s="72" t="s">
        <v>54</v>
      </c>
      <c r="AY6" s="72" t="s">
        <v>198</v>
      </c>
      <c r="AZ6" s="72" t="s">
        <v>17</v>
      </c>
      <c r="BA6" s="72" t="s">
        <v>55</v>
      </c>
      <c r="BB6" s="72" t="s">
        <v>56</v>
      </c>
      <c r="BC6" s="73" t="s">
        <v>57</v>
      </c>
    </row>
    <row r="7" spans="1:56" ht="145">
      <c r="A7" s="573"/>
      <c r="B7" s="74" t="s">
        <v>102</v>
      </c>
      <c r="C7" s="74" t="s">
        <v>103</v>
      </c>
      <c r="D7" s="74" t="s">
        <v>213</v>
      </c>
      <c r="E7" s="74" t="s">
        <v>59</v>
      </c>
      <c r="F7" s="74" t="s">
        <v>166</v>
      </c>
      <c r="G7" s="74" t="s">
        <v>61</v>
      </c>
      <c r="H7" s="74" t="s">
        <v>62</v>
      </c>
      <c r="I7" s="74" t="s">
        <v>63</v>
      </c>
      <c r="J7" s="263" t="s">
        <v>64</v>
      </c>
      <c r="K7" s="148" t="s">
        <v>65</v>
      </c>
      <c r="L7" s="75" t="s">
        <v>66</v>
      </c>
      <c r="M7" s="147" t="s">
        <v>25</v>
      </c>
      <c r="N7" s="149" t="s">
        <v>67</v>
      </c>
      <c r="O7" s="75" t="s">
        <v>66</v>
      </c>
      <c r="P7" s="147" t="s">
        <v>25</v>
      </c>
      <c r="Q7" s="150" t="s">
        <v>67</v>
      </c>
      <c r="R7" s="75" t="s">
        <v>66</v>
      </c>
      <c r="S7" s="151" t="s">
        <v>25</v>
      </c>
      <c r="T7" s="263" t="s">
        <v>68</v>
      </c>
      <c r="U7" s="264" t="s">
        <v>25</v>
      </c>
      <c r="V7" s="265" t="s">
        <v>25</v>
      </c>
      <c r="W7" s="266" t="s">
        <v>25</v>
      </c>
      <c r="X7" s="267" t="s">
        <v>21</v>
      </c>
      <c r="Y7" s="268" t="s">
        <v>22</v>
      </c>
      <c r="Z7" s="79" t="s">
        <v>22</v>
      </c>
      <c r="AA7" s="269" t="s">
        <v>22</v>
      </c>
      <c r="AB7" s="78" t="s">
        <v>22</v>
      </c>
      <c r="AC7" s="78" t="s">
        <v>22</v>
      </c>
      <c r="AD7" s="78" t="s">
        <v>22</v>
      </c>
      <c r="AE7" s="78" t="s">
        <v>22</v>
      </c>
      <c r="AF7" s="78" t="s">
        <v>22</v>
      </c>
      <c r="AG7" s="77" t="s">
        <v>22</v>
      </c>
      <c r="AH7" s="156" t="s">
        <v>22</v>
      </c>
      <c r="AI7" s="78" t="s">
        <v>22</v>
      </c>
      <c r="AJ7" s="77" t="s">
        <v>69</v>
      </c>
      <c r="AK7" s="157" t="s">
        <v>22</v>
      </c>
      <c r="AL7" s="78" t="s">
        <v>22</v>
      </c>
      <c r="AM7" s="77" t="s">
        <v>69</v>
      </c>
      <c r="AN7" s="158" t="s">
        <v>22</v>
      </c>
      <c r="AO7" s="78" t="s">
        <v>22</v>
      </c>
      <c r="AP7" s="159" t="s">
        <v>69</v>
      </c>
      <c r="AQ7" s="160" t="s">
        <v>22</v>
      </c>
      <c r="AR7" s="78" t="s">
        <v>70</v>
      </c>
      <c r="AS7" s="78" t="s">
        <v>69</v>
      </c>
      <c r="AT7" s="78" t="s">
        <v>69</v>
      </c>
      <c r="AU7" s="78" t="s">
        <v>69</v>
      </c>
      <c r="AV7" s="78" t="s">
        <v>69</v>
      </c>
      <c r="AW7" s="78" t="s">
        <v>69</v>
      </c>
      <c r="AX7" s="78" t="s">
        <v>214</v>
      </c>
      <c r="AY7" s="78" t="s">
        <v>200</v>
      </c>
      <c r="AZ7" s="78" t="s">
        <v>24</v>
      </c>
      <c r="BA7" s="78" t="s">
        <v>25</v>
      </c>
      <c r="BB7" s="78" t="s">
        <v>25</v>
      </c>
      <c r="BC7" s="161" t="s">
        <v>25</v>
      </c>
    </row>
    <row r="8" spans="1:56" s="68" customFormat="1" ht="19.5" customHeight="1">
      <c r="A8" s="270" t="s">
        <v>26</v>
      </c>
      <c r="B8" s="82" t="s">
        <v>104</v>
      </c>
      <c r="C8" s="271">
        <v>1</v>
      </c>
      <c r="D8" s="82" t="s">
        <v>105</v>
      </c>
      <c r="E8" s="82" t="s">
        <v>106</v>
      </c>
      <c r="F8" s="82" t="s">
        <v>73</v>
      </c>
      <c r="G8" s="272">
        <v>1</v>
      </c>
      <c r="H8" s="272" t="s">
        <v>74</v>
      </c>
      <c r="I8" s="82" t="s">
        <v>75</v>
      </c>
      <c r="J8" s="82">
        <v>3</v>
      </c>
      <c r="K8" s="273">
        <v>8502</v>
      </c>
      <c r="L8" s="274">
        <f>K8*0.085</f>
        <v>722.67000000000007</v>
      </c>
      <c r="M8" s="274">
        <f>K8+L8</f>
        <v>9224.67</v>
      </c>
      <c r="N8" s="275">
        <v>6854</v>
      </c>
      <c r="O8" s="274">
        <f>N8*0.085</f>
        <v>582.59</v>
      </c>
      <c r="P8" s="274">
        <f>N8+O8</f>
        <v>7436.59</v>
      </c>
      <c r="Q8" s="276">
        <v>7354</v>
      </c>
      <c r="R8" s="274">
        <f>Q8*0.085</f>
        <v>625.09</v>
      </c>
      <c r="S8" s="277">
        <f>Q8+R8</f>
        <v>7979.09</v>
      </c>
      <c r="T8" s="278" t="s">
        <v>332</v>
      </c>
      <c r="U8" s="279">
        <f>(_xlfn.IFS(T8="Devis 1",K8,T8="Devis 1 majoré",K8*1.15,T8="Devis 2",N8,T8="Devis 3",Q8))*C8</f>
        <v>6854</v>
      </c>
      <c r="V8" s="279">
        <f>_xlfn.IFS(T8="Devis 1",L8,T8="Devis 1 majoré",L8*1.15,T8="Devis 2",O8,T8="Devis 3",R8)*C8</f>
        <v>582.59</v>
      </c>
      <c r="W8" s="280">
        <f>U8+V8</f>
        <v>7436.59</v>
      </c>
      <c r="X8" s="281" t="s">
        <v>323</v>
      </c>
      <c r="Y8" s="282" t="str">
        <f t="shared" ref="Y8:Y9" si="0">IF(B8="","",B8)</f>
        <v>Etude de faisabilité</v>
      </c>
      <c r="Z8" s="283">
        <f t="shared" ref="Z8:Z9" si="1">IF(C8="","",C8)</f>
        <v>1</v>
      </c>
      <c r="AA8" s="284" t="str">
        <f t="shared" ref="AA8:AA9" si="2">IF(D8="","",D8)</f>
        <v>EkoXpertise</v>
      </c>
      <c r="AB8" s="82" t="str">
        <f t="shared" ref="AB8:AB9" si="3">IF(E8="","",E8)</f>
        <v>F558115102</v>
      </c>
      <c r="AC8" s="82" t="str">
        <f t="shared" ref="AC8:AD9" si="4">IF(F8="","",F8)</f>
        <v xml:space="preserve">Mise en œuvre de la stratégie </v>
      </c>
      <c r="AD8" s="82">
        <f t="shared" si="4"/>
        <v>1</v>
      </c>
      <c r="AE8" s="82" t="str">
        <f t="shared" ref="AE8:AE9" si="5">IF(H8="","",H8)</f>
        <v>euro</v>
      </c>
      <c r="AF8" s="82" t="str">
        <f t="shared" ref="AF8:AF9" si="6">IF(I8="","",I8)</f>
        <v>Pas de marché public</v>
      </c>
      <c r="AG8" s="285">
        <f t="shared" ref="AG8:AG9" si="7">IF(J8="","",J8)</f>
        <v>3</v>
      </c>
      <c r="AH8" s="286">
        <f t="shared" ref="AH8:AH9" si="8">IF(K8="","",K8)</f>
        <v>8502</v>
      </c>
      <c r="AI8" s="274">
        <f t="shared" ref="AI8:AI9" si="9">IF(L8="","",L8)</f>
        <v>722.67000000000007</v>
      </c>
      <c r="AJ8" s="287">
        <f>IF(OR(AH8="", AI8=""), "", IFERROR(VALUE(TRIM(SUBSTITUTE(AH8,CHAR(160),""))),0) + IFERROR(VALUE(TRIM(SUBSTITUTE(AI8,CHAR(160),""))),0))</f>
        <v>9224.67</v>
      </c>
      <c r="AK8" s="275">
        <f t="shared" ref="AK8:AK9" si="10">IF(N8="","",N8)</f>
        <v>6854</v>
      </c>
      <c r="AL8" s="274">
        <f t="shared" ref="AL8:AL9" si="11">IF(O8="","",O8)</f>
        <v>582.59</v>
      </c>
      <c r="AM8" s="287">
        <f>IF(OR(AK8="",AL8=""),"",IFERROR(VALUE(TRIM(SUBSTITUTE(AK8,CHAR(160),""))),0)+IFERROR(VALUE(TRIM(SUBSTITUTE(AL8,CHAR(160),""))),0))</f>
        <v>7436.59</v>
      </c>
      <c r="AN8" s="276">
        <f t="shared" ref="AN8:AN9" si="12">IF(Q8="","",Q8)</f>
        <v>7354</v>
      </c>
      <c r="AO8" s="274">
        <f t="shared" ref="AO8:AO9" si="13">IF(R8="","",R8)</f>
        <v>625.09</v>
      </c>
      <c r="AP8" s="288">
        <f>IF(OR(AN8="",AO8=""),"",IFERROR(VALUE(TRIM(SUBSTITUTE(AN8,CHAR(160),""))),0)+IFERROR(VALUE(TRIM(SUBSTITUTE(AO8,CHAR(160),""))),0))</f>
        <v>7979.09</v>
      </c>
      <c r="AQ8" s="289" t="str">
        <f>IF(T8="","",T8)</f>
        <v>Devis 2</v>
      </c>
      <c r="AR8" s="290" t="s">
        <v>211</v>
      </c>
      <c r="AS8" s="277">
        <f>IF((1.15*MIN(IF((IFERROR(VALUE(TRIM(SUBSTITUTE(AH8,CHAR(160),""))),0))=0,1E+30,(IFERROR(VALUE(TRIM(SUBSTITUTE(AH8,CHAR(160),""))),0))),IF((IFERROR(VALUE(TRIM(SUBSTITUTE(AK8,CHAR(160),""))),0))=0,1E+30,(IFERROR(VALUE(TRIM(SUBSTITUTE(AK8,CHAR(160),""))),0))),IF((IFERROR(VALUE(TRIM(SUBSTITUTE(AN8,CHAR(160),""))),0))=0,1E+30,(IFERROR(VALUE(TRIM(SUBSTITUTE(AN8,CHAR(160),""))),0))))*(IFERROR(VALUE(TRIM(SUBSTITUTE(Z8,CHAR(160),""))),0)))=0,"",(1.15*MIN(IF((IFERROR(VALUE(TRIM(SUBSTITUTE(AH8,CHAR(160),""))),0))=0,1E+30,(IFERROR(VALUE(TRIM(SUBSTITUTE(AH8,CHAR(160),""))),0))),IF((IFERROR(VALUE(TRIM(SUBSTITUTE(AK8,CHAR(160),""))),0))=0,1E+30,(IFERROR(VALUE(TRIM(SUBSTITUTE(AK8,CHAR(160),""))),0))),IF((IFERROR(VALUE(TRIM(SUBSTITUTE(AN8,CHAR(160),""))),0))=0,1E+30,(IFERROR(VALUE(TRIM(SUBSTITUTE(AN8,CHAR(160),""))),0))))*(IFERROR(VALUE(TRIM(SUBSTITUTE(Z8,CHAR(160),""))),0))))</f>
        <v>7882.0999999999995</v>
      </c>
      <c r="AT8" s="277">
        <f>IF((1.15*MIN(IF((IFERROR(VALUE(TRIM(SUBSTITUTE(AJ8,CHAR(160),""))),0))=0,1E+30,(IFERROR(VALUE(TRIM(SUBSTITUTE(AJ8,CHAR(160),""))),0))),IF((IFERROR(VALUE(TRIM(SUBSTITUTE(AM8,CHAR(160),""))),0))=0,1E+30,(IFERROR(VALUE(TRIM(SUBSTITUTE(AM8,CHAR(160),""))),0))),IF((IFERROR(VALUE(TRIM(SUBSTITUTE(AP8,CHAR(160),""))),0))=0,1E+30,(IFERROR(VALUE(TRIM(SUBSTITUTE(AP8,CHAR(160),""))),0))))*(IFERROR(VALUE(TRIM(SUBSTITUTE(Z8,CHAR(160),""))),0)))=0,"",(1.15*MIN(IF((IFERROR(VALUE(TRIM(SUBSTITUTE(AJ8,CHAR(160),""))),0))=0,1E+30,(IFERROR(VALUE(TRIM(SUBSTITUTE(AJ8,CHAR(160),""))),0))),IF((IFERROR(VALUE(TRIM(SUBSTITUTE(AM8,CHAR(160),""))),0))=0,1E+30,(IFERROR(VALUE(TRIM(SUBSTITUTE(AM8,CHAR(160),""))),0))),IF((IFERROR(VALUE(TRIM(SUBSTITUTE(AP8,CHAR(160),""))),0))=0,1E+30,(IFERROR(VALUE(TRIM(SUBSTITUTE(AP8,CHAR(160),""))),0))))*(IFERROR(VALUE(TRIM(SUBSTITUTE(Z8,CHAR(160),""))),0))))</f>
        <v>8552.0784999999996</v>
      </c>
      <c r="AU8" s="291" cm="1">
        <f t="array" ref="AU8">IF($Z8="","",IF((IFERROR(_xlfn.IFS($AQ8="Devis 1",(IFERROR(VALUE(TRIM(SUBSTITUTE(AH8,CHAR(160),""))),0)),$AQ8="Devis 2",(IFERROR(VALUE(TRIM(SUBSTITUTE(AK8,CHAR(160),""))),0)),$AQ8="Devis 3",(IFERROR(VALUE(TRIM(SUBSTITUTE(AN8,CHAR(160),""))),0))),0))*(IFERROR(VALUE(TRIM(SUBSTITUTE($Z8,CHAR(160),""))),0))=0,"",(IFERROR(_xlfn.IFS($AQ8="Devis 1",(IFERROR(VALUE(TRIM(SUBSTITUTE(AH8,CHAR(160),""))),0)),$AQ8="Devis 2",(IFERROR(VALUE(TRIM(SUBSTITUTE(AK8,CHAR(160),""))),0)),$AQ8="Devis 3",(IFERROR(VALUE(TRIM(SUBSTITUTE(AN8,CHAR(160),""))),0))),0))*(IFERROR(VALUE(TRIM(SUBSTITUTE($Z8,CHAR(160),""))),0))))</f>
        <v>6854</v>
      </c>
      <c r="AV8" s="291" cm="1">
        <f t="array" ref="AV8">IF($Z8="","",IF(ROUND((IFERROR(_xlfn.IFS(TRIM(SUBSTITUTE($AQ8,CHAR(160),""))="Devis 1",IFERROR(VALUE(TRIM(SUBSTITUTE(AI8,CHAR(160),""))),0),TRIM(SUBSTITUTE($AQ8,CHAR(160),""))="Devis 2",IFERROR(VALUE(TRIM(SUBSTITUTE(AL8,CHAR(160),""))),0),TRIM(SUBSTITUTE($AQ8,CHAR(160),""))="Devis 3",IFERROR(VALUE(TRIM(SUBSTITUTE(AO8,CHAR(160),""))),0)),0))*(IFERROR(VALUE(TRIM(SUBSTITUTE($Z8,CHAR(160),""))),0)),2)=0,IF(AU8&lt;&gt;"",0,""),ROUND((IFERROR(_xlfn.IFS(TRIM(SUBSTITUTE($AQ8,CHAR(160),""))="Devis 1",IFERROR(VALUE(TRIM(SUBSTITUTE(AI8,CHAR(160),""))),0),TRIM(SUBSTITUTE($AQ8,CHAR(160),""))="Devis 2",IFERROR(VALUE(TRIM(SUBSTITUTE(AL8,CHAR(160),""))),0),TRIM(SUBSTITUTE($AQ8,CHAR(160),""))="Devis 3",IFERROR(VALUE(TRIM(SUBSTITUTE(AO8,CHAR(160),""))),0)),0))*(IFERROR(VALUE(TRIM(SUBSTITUTE($Z8,CHAR(160),""))),0)),2)))</f>
        <v>582.59</v>
      </c>
      <c r="AW8" s="291">
        <f>IF(OR(AU8="", AV8=""), "", IFERROR(VALUE(TRIM(SUBSTITUTE(AU8,CHAR(160),""))),0) + IFERROR(VALUE(TRIM(SUBSTITUTE(AV8,CHAR(160),""))),0))</f>
        <v>7436.59</v>
      </c>
      <c r="AX8" s="292"/>
      <c r="AY8" s="83" t="str" cm="1">
        <f t="array" ref="AY8">IF(OR(AW8="",AT8="",AU8="",AS8=""),"",
    _xlfn.IFS(
        (IFERROR(VALUE(TRIM(SUBSTITUTE(AW8,CHAR(160),""))),0)) &gt; (IFERROR(VALUE(TRIM(SUBSTITUTE(AT8,CHAR(160),""))),0)),
        "KO : Le montant retenu TTC est supérieur au montant raisonnable TTC. Merci de revoir la ligne de dépense ou plafonner son montant.",
        (IFERROR(VALUE(TRIM(SUBSTITUTE(AU8,CHAR(160),""))),0)) &gt; (IFERROR(VALUE(TRIM(SUBSTITUTE(AS8,CHAR(160),""))),0)),
        "Attention : Le montant retenu HT est supérieur au montant HT raisonnable. Merci de revoir la ligne de dépense, plafonner son montant, ou justifier la reventillation HT / TVA.",
        (IFERROR(VALUE(TRIM(SUBSTITUTE(AW8,CHAR(160),""))),0))=0,
        "",
        (IFERROR(VALUE(TRIM(SUBSTITUTE(AT8,CHAR(160),""))),0))=(IFERROR(VALUE(TRIM(SUBSTITUTE(AW8,CHAR(160),""))),0)),
        "OK",
        (IFERROR(VALUE(TRIM(SUBSTITUTE(AT8,CHAR(160),""))),0))&gt;(IFERROR(VALUE(TRIM(SUBSTITUTE(AW8,CHAR(160),""))),0)),
        " OK : Montant instruit inférieur au montant raisonnable.",
        TRUE,
        ""
    )
)</f>
        <v xml:space="preserve"> OK : Montant instruit inférieur au montant raisonnable.</v>
      </c>
      <c r="AZ8" s="83" t="str" cm="1">
        <f t="array" ref="AZ8">IF(OR(AW8="",W8="",AU8="",U8="",AV8="",V8=""),"",_xlfn.IFS(AND((IFERROR(VALUE(TRIM(SUBSTITUTE(AW8,CHAR(160),""))),0))&gt;(IFERROR(VALUE(TRIM(SUBSTITUTE(W8,CHAR(160),""))),0)),((IFERROR(VALUE(TRIM(SUBSTITUTE(AW8,CHAR(160),""))),0))-(IFERROR(VALUE(TRIM(SUBSTITUTE(W8,CHAR(160),""))),0)))&lt;=0.01),"OK",(IFERROR(VALUE(TRIM(SUBSTITUTE(AW8,CHAR(160),""))),0))&gt;(IFERROR(VALUE(TRIM(SUBSTITUTE(W8,CHAR(160),""))),0)),"KO : Le montant retenu TTC est supérieur au montant présenté TTC. Merci de revoir la ligne de dépense ou plafonner son montant.",(IFERROR(VALUE(TRIM(SUBSTITUTE(AU8,CHAR(160),""))),0))&gt;(IFERROR(VALUE(TRIM(SUBSTITUTE(U8,CHAR(160),""))),0)),"Attention : Le montant retenu HT est supérieur au montant HT présenté. Merci de revoir la ligne de dépense, plafonner son montant, ou justifier la reventillation HT / TVA.",(IFERROR(VALUE(TRIM(SUBSTITUTE(AV8,CHAR(160),""))),0))&gt;(IFERROR(VALUE(TRIM(SUBSTITUTE(V8,CHAR(160),""))),0)),"Attention : Le montant TVA retenu est supérieur au montant TVA présenté. Merci de revoir la ligne de dépense, plafonner son montant, ou justifier la reventillation HT / TVA.",(IFERROR(VALUE(TRIM(SUBSTITUTE(W8,CHAR(160),""))),0))=0,"",(IFERROR(VALUE(TRIM(SUBSTITUTE(AW8,CHAR(160),""))),0))=(IFERROR(VALUE(TRIM(SUBSTITUTE(W8,CHAR(160),""))),0)),"OK",AND((IFERROR(VALUE(TRIM(SUBSTITUTE(AW8,CHAR(160),""))),0))&lt;(IFERROR(VALUE(TRIM(SUBSTITUTE(W8,CHAR(160),""))),0)),((IFERROR(VALUE(TRIM(SUBSTITUTE(W8,CHAR(160),""))),0))-(IFERROR(VALUE(TRIM(SUBSTITUTE(AW8,CHAR(160),""))),0)))&lt;0.01),"OK",(IFERROR(VALUE(TRIM(SUBSTITUTE(AW8,CHAR(160),""))),0))&lt;(IFERROR(VALUE(TRIM(SUBSTITUTE(W8,CHAR(160),""))),0)),"Montant instruit inférieur au montant présenté.",TRUE,""))</f>
        <v>OK</v>
      </c>
      <c r="BA8" s="277">
        <f t="shared" ref="BA8:BA39" si="14">IF(OR(U8="",AU8=""),"",(IFERROR(VALUE(TRIM(SUBSTITUTE(U8,CHAR(160),""))),0))-(IFERROR(VALUE(TRIM(SUBSTITUTE(AU8,CHAR(160),""))),0)))</f>
        <v>0</v>
      </c>
      <c r="BB8" s="277">
        <f t="shared" ref="BB8:BB39" si="15">IF(OR(V8="",AV8=""),"",(IFERROR(VALUE(TRIM(SUBSTITUTE(V8,CHAR(160),""))),0))-(IFERROR(VALUE(TRIM(SUBSTITUTE(AV8,CHAR(160),""))),0)))</f>
        <v>0</v>
      </c>
      <c r="BC8" s="293">
        <f t="shared" ref="BC8:BC39" si="16">IF(OR(W8="",AW8=""),"",(IFERROR(VALUE(TRIM(SUBSTITUTE(W8,CHAR(160),""))),0))-(IFERROR(VALUE(TRIM(SUBSTITUTE(AW8,CHAR(160),""))),0)))</f>
        <v>0</v>
      </c>
    </row>
    <row r="9" spans="1:56" ht="20.149999999999999" customHeight="1">
      <c r="A9" s="294">
        <v>1</v>
      </c>
      <c r="B9" s="2"/>
      <c r="C9" s="39"/>
      <c r="D9" s="2"/>
      <c r="E9" s="2"/>
      <c r="F9" s="89" t="str">
        <f>IF(B9&lt;&gt;"",IF('0-Présentation poste-typeaction'!$B$12&lt;&gt;"",'0-Présentation poste-typeaction'!$B$12,""),"")</f>
        <v/>
      </c>
      <c r="G9" s="21"/>
      <c r="H9" s="15"/>
      <c r="I9" s="38"/>
      <c r="J9" s="13"/>
      <c r="K9" s="4"/>
      <c r="L9" s="3"/>
      <c r="M9" s="196" t="str">
        <f t="shared" ref="M9" si="17">IF(OR(K9="", L9=""), "", IFERROR(VALUE(TRIM(SUBSTITUTE(K9,CHAR(160),""))),0) + IFERROR(VALUE(TRIM(SUBSTITUTE(L9,CHAR(160),""))),0))</f>
        <v/>
      </c>
      <c r="N9" s="5"/>
      <c r="O9" s="3"/>
      <c r="P9" s="196" t="str">
        <f t="shared" ref="P9" si="18">IF(OR(N9="", O9=""), "", IFERROR(VALUE(TRIM(SUBSTITUTE(N9,CHAR(160),""))),0) + IFERROR(VALUE(TRIM(SUBSTITUTE(O9,CHAR(160),""))),0))</f>
        <v/>
      </c>
      <c r="Q9" s="6"/>
      <c r="R9" s="3"/>
      <c r="S9" s="295" t="str">
        <f t="shared" ref="S9" si="19">IF(OR(Q9="", R9=""), "", IFERROR(VALUE(TRIM(SUBSTITUTE(Q9,CHAR(160),""))),0) + IFERROR(VALUE(TRIM(SUBSTITUTE(R9,CHAR(160),""))),0))</f>
        <v/>
      </c>
      <c r="T9" s="14"/>
      <c r="U9" s="296" t="str" cm="1">
        <f t="array" ref="U9">IF((_xlfn.IFS(TRIM(SUBSTITUTE(T9,CHAR(160),""))="Devis 1",IFERROR(VALUE(TRIM(SUBSTITUTE(K9,CHAR(160),""))),0),TRIM(SUBSTITUTE(T9,CHAR(160),""))="Devis 2",IFERROR(VALUE(TRIM(SUBSTITUTE(N9,CHAR(160),""))),0),TRIM(SUBSTITUTE(T9,CHAR(160),""))="Devis 3",IFERROR(VALUE(TRIM(SUBSTITUTE(Q9,CHAR(160),""))),0),TRUE,0)*IFERROR(VALUE(TRIM(SUBSTITUTE(C9,CHAR(160),""))),0))=0,"",_xlfn.IFS(TRIM(SUBSTITUTE(T9,CHAR(160),""))="Devis 1",IFERROR(VALUE(TRIM(SUBSTITUTE(K9,CHAR(160),""))),0),TRIM(SUBSTITUTE(T9,CHAR(160),""))="Devis 2",IFERROR(VALUE(TRIM(SUBSTITUTE(N9,CHAR(160),""))),0),TRIM(SUBSTITUTE(T9,CHAR(160),""))="Devis 3",IFERROR(VALUE(TRIM(SUBSTITUTE(Q9,CHAR(160),""))),0),TRUE,0)*IFERROR(VALUE(TRIM(SUBSTITUTE(C9,CHAR(160),""))),0))</f>
        <v/>
      </c>
      <c r="V9" s="214" t="str" cm="1">
        <f t="array" ref="V9">IF(ROUND((_xlfn.IFS(TRIM(SUBSTITUTE(T9,CHAR(160),""))="Devis 1",IFERROR(VALUE(TRIM(SUBSTITUTE(L9,CHAR(160),""))),0),TRIM(SUBSTITUTE(T9,CHAR(160),""))="Devis 2",IFERROR(VALUE(TRIM(SUBSTITUTE(O9,CHAR(160),""))),0),TRIM(SUBSTITUTE(T9,CHAR(160),""))="Devis 3",IFERROR(VALUE(TRIM(SUBSTITUTE(R9,CHAR(160),""))),0),TRUE,0)*IFERROR(VALUE(TRIM(SUBSTITUTE(C9,CHAR(160),""))),0)),2)=0,IF(U9&lt;&gt;"",0,""),ROUND((_xlfn.IFS(TRIM(SUBSTITUTE(T9,CHAR(160),""))="Devis 1",IFERROR(VALUE(TRIM(SUBSTITUTE(L9,CHAR(160),""))),0),TRIM(SUBSTITUTE(T9,CHAR(160),""))="Devis 2",IFERROR(VALUE(TRIM(SUBSTITUTE(O9,CHAR(160),""))),0),TRIM(SUBSTITUTE(T9,CHAR(160),""))="Devis 3",IFERROR(VALUE(TRIM(SUBSTITUTE(R9,CHAR(160),""))),0),TRUE,0)*IFERROR(VALUE(TRIM(SUBSTITUTE(C9,CHAR(160),""))),0)),2))</f>
        <v/>
      </c>
      <c r="W9" s="297" t="str">
        <f t="shared" ref="W9" si="20">IF(OR(U9="", V9=""), "", IFERROR(VALUE(TRIM(SUBSTITUTE(U9,CHAR(160),""))),0) + IFERROR(VALUE(TRIM(SUBSTITUTE(V9,CHAR(160),""))),0))</f>
        <v/>
      </c>
      <c r="X9" s="32"/>
      <c r="Y9" s="298" t="str">
        <f t="shared" si="0"/>
        <v/>
      </c>
      <c r="Z9" s="299" t="str">
        <f t="shared" si="1"/>
        <v/>
      </c>
      <c r="AA9" s="300" t="str">
        <f t="shared" si="2"/>
        <v/>
      </c>
      <c r="AB9" s="89" t="str">
        <f t="shared" si="3"/>
        <v/>
      </c>
      <c r="AC9" s="89" t="str">
        <f t="shared" si="4"/>
        <v/>
      </c>
      <c r="AD9" s="89" t="str">
        <f t="shared" si="4"/>
        <v/>
      </c>
      <c r="AE9" s="89" t="str">
        <f t="shared" si="5"/>
        <v/>
      </c>
      <c r="AF9" s="89" t="str">
        <f t="shared" si="6"/>
        <v/>
      </c>
      <c r="AG9" s="301" t="str">
        <f t="shared" si="7"/>
        <v/>
      </c>
      <c r="AH9" s="204" t="str">
        <f t="shared" si="8"/>
        <v/>
      </c>
      <c r="AI9" s="90" t="str">
        <f t="shared" si="9"/>
        <v/>
      </c>
      <c r="AJ9" s="196" t="str">
        <f t="shared" ref="AJ9" si="21">IF(OR(AH9="", AI9=""), "", IFERROR(VALUE(TRIM(SUBSTITUTE(AH9,CHAR(160),""))),0) + IFERROR(VALUE(TRIM(SUBSTITUTE(AI9,CHAR(160),""))),0))</f>
        <v/>
      </c>
      <c r="AK9" s="205" t="str">
        <f t="shared" si="10"/>
        <v/>
      </c>
      <c r="AL9" s="90" t="str">
        <f t="shared" si="11"/>
        <v/>
      </c>
      <c r="AM9" s="196" t="str">
        <f t="shared" ref="AM9" si="22">IF(OR(AK9="",AL9=""),"",IFERROR(VALUE(TRIM(SUBSTITUTE(AK9,CHAR(160),""))),0)+IFERROR(VALUE(TRIM(SUBSTITUTE(AL9,CHAR(160),""))),0))</f>
        <v/>
      </c>
      <c r="AN9" s="206" t="str">
        <f t="shared" si="12"/>
        <v/>
      </c>
      <c r="AO9" s="90" t="str">
        <f t="shared" si="13"/>
        <v/>
      </c>
      <c r="AP9" s="207" t="str">
        <f t="shared" ref="AP9" si="23">IF(OR(AN9="",AO9=""),"",IFERROR(VALUE(TRIM(SUBSTITUTE(AN9,CHAR(160),""))),0)+IFERROR(VALUE(TRIM(SUBSTITUTE(AO9,CHAR(160),""))),0))</f>
        <v/>
      </c>
      <c r="AQ9" s="208" t="str">
        <f t="shared" ref="AQ9" si="24">IF(T9="","",T9)</f>
        <v/>
      </c>
      <c r="AR9" s="302"/>
      <c r="AS9" s="212" t="str">
        <f t="shared" ref="AS9" si="25">IF((1.15*MIN(IF((IFERROR(VALUE(TRIM(SUBSTITUTE(AH9,CHAR(160),""))),0))=0,1E+30,(IFERROR(VALUE(TRIM(SUBSTITUTE(AH9,CHAR(160),""))),0))),IF((IFERROR(VALUE(TRIM(SUBSTITUTE(AK9,CHAR(160),""))),0))=0,1E+30,(IFERROR(VALUE(TRIM(SUBSTITUTE(AK9,CHAR(160),""))),0))),IF((IFERROR(VALUE(TRIM(SUBSTITUTE(AN9,CHAR(160),""))),0))=0,1E+30,(IFERROR(VALUE(TRIM(SUBSTITUTE(AN9,CHAR(160),""))),0))))*(IFERROR(VALUE(TRIM(SUBSTITUTE(Z9,CHAR(160),""))),0)))=0,"",(1.15*MIN(IF((IFERROR(VALUE(TRIM(SUBSTITUTE(AH9,CHAR(160),""))),0))=0,1E+30,(IFERROR(VALUE(TRIM(SUBSTITUTE(AH9,CHAR(160),""))),0))),IF((IFERROR(VALUE(TRIM(SUBSTITUTE(AK9,CHAR(160),""))),0))=0,1E+30,(IFERROR(VALUE(TRIM(SUBSTITUTE(AK9,CHAR(160),""))),0))),IF((IFERROR(VALUE(TRIM(SUBSTITUTE(AN9,CHAR(160),""))),0))=0,1E+30,(IFERROR(VALUE(TRIM(SUBSTITUTE(AN9,CHAR(160),""))),0))))*(IFERROR(VALUE(TRIM(SUBSTITUTE(Z9,CHAR(160),""))),0))))</f>
        <v/>
      </c>
      <c r="AT9" s="212" t="str">
        <f>IF((1.15*MIN(IF((IFERROR(VALUE(TRIM(SUBSTITUTE(AJ9,CHAR(160),""))),0))=0,1E+30,(IFERROR(VALUE(TRIM(SUBSTITUTE(AJ9,CHAR(160),""))),0))),IF((IFERROR(VALUE(TRIM(SUBSTITUTE(AM9,CHAR(160),""))),0))=0,1E+30,(IFERROR(VALUE(TRIM(SUBSTITUTE(AM9,CHAR(160),""))),0))),IF((IFERROR(VALUE(TRIM(SUBSTITUTE(AP9,CHAR(160),""))),0))=0,1E+30,(IFERROR(VALUE(TRIM(SUBSTITUTE(AP9,CHAR(160),""))),0))))*(IFERROR(VALUE(TRIM(SUBSTITUTE(Z9,CHAR(160),""))),0)))=0,"",(1.15*MIN(IF((IFERROR(VALUE(TRIM(SUBSTITUTE(AJ9,CHAR(160),""))),0))=0,1E+30,(IFERROR(VALUE(TRIM(SUBSTITUTE(AJ9,CHAR(160),""))),0))),IF((IFERROR(VALUE(TRIM(SUBSTITUTE(AM9,CHAR(160),""))),0))=0,1E+30,(IFERROR(VALUE(TRIM(SUBSTITUTE(AM9,CHAR(160),""))),0))),IF((IFERROR(VALUE(TRIM(SUBSTITUTE(AP9,CHAR(160),""))),0))=0,1E+30,(IFERROR(VALUE(TRIM(SUBSTITUTE(AP9,CHAR(160),""))),0))))*(IFERROR(VALUE(TRIM(SUBSTITUTE(Z9,CHAR(160),""))),0))))</f>
        <v/>
      </c>
      <c r="AU9" s="211" t="str" cm="1">
        <f t="array" ref="AU9">IF($Z9="","",IF((IFERROR(_xlfn.IFS($AQ9="Devis 1",(IFERROR(VALUE(TRIM(SUBSTITUTE(AH9,CHAR(160),""))),0)),$AQ9="Devis 2",(IFERROR(VALUE(TRIM(SUBSTITUTE(AK9,CHAR(160),""))),0)),$AQ9="Devis 3",(IFERROR(VALUE(TRIM(SUBSTITUTE(AN9,CHAR(160),""))),0))),0))*(IFERROR(VALUE(TRIM(SUBSTITUTE($Z9,CHAR(160),""))),0))=0,"",(IFERROR(_xlfn.IFS($AQ9="Devis 1",(IFERROR(VALUE(TRIM(SUBSTITUTE(AH9,CHAR(160),""))),0)),$AQ9="Devis 2",(IFERROR(VALUE(TRIM(SUBSTITUTE(AK9,CHAR(160),""))),0)),$AQ9="Devis 3",(IFERROR(VALUE(TRIM(SUBSTITUTE(AN9,CHAR(160),""))),0))),0))*(IFERROR(VALUE(TRIM(SUBSTITUTE($Z9,CHAR(160),""))),0))))</f>
        <v/>
      </c>
      <c r="AV9" s="211" t="str" cm="1">
        <f t="array" ref="AV9">IF($Z9="","",IF(ROUND((IFERROR(_xlfn.IFS(TRIM(SUBSTITUTE($AQ9,CHAR(160),""))="Devis 1",IFERROR(VALUE(TRIM(SUBSTITUTE(AI9,CHAR(160),""))),0),TRIM(SUBSTITUTE($AQ9,CHAR(160),""))="Devis 2",IFERROR(VALUE(TRIM(SUBSTITUTE(AL9,CHAR(160),""))),0),TRIM(SUBSTITUTE($AQ9,CHAR(160),""))="Devis 3",IFERROR(VALUE(TRIM(SUBSTITUTE(AO9,CHAR(160),""))),0)),0))*(IFERROR(VALUE(TRIM(SUBSTITUTE($Z9,CHAR(160),""))),0)),2)=0,IF(AU9&lt;&gt;"",0,""),ROUND((IFERROR(_xlfn.IFS(TRIM(SUBSTITUTE($AQ9,CHAR(160),""))="Devis 1",IFERROR(VALUE(TRIM(SUBSTITUTE(AI9,CHAR(160),""))),0),TRIM(SUBSTITUTE($AQ9,CHAR(160),""))="Devis 2",IFERROR(VALUE(TRIM(SUBSTITUTE(AL9,CHAR(160),""))),0),TRIM(SUBSTITUTE($AQ9,CHAR(160),""))="Devis 3",IFERROR(VALUE(TRIM(SUBSTITUTE(AO9,CHAR(160),""))),0)),0))*(IFERROR(VALUE(TRIM(SUBSTITUTE($Z9,CHAR(160),""))),0)),2)))</f>
        <v/>
      </c>
      <c r="AW9" s="211" t="str">
        <f>IF(OR(AU9="", AV9=""), "", IFERROR(VALUE(TRIM(SUBSTITUTE(AU9,CHAR(160),""))),0) + IFERROR(VALUE(TRIM(SUBSTITUTE(AV9,CHAR(160),""))),0))</f>
        <v/>
      </c>
      <c r="AX9" s="303"/>
      <c r="AY9" s="92" t="str" cm="1">
        <f t="array" ref="AY9">IF(OR(AW9="",AT9="",AU9="",AS9=""),"",
    _xlfn.IFS(
        (IFERROR(VALUE(TRIM(SUBSTITUTE(AW9,CHAR(160),""))),0)) &gt; (IFERROR(VALUE(TRIM(SUBSTITUTE(AT9,CHAR(160),""))),0)),
        "KO : Le montant retenu TTC est supérieur au montant raisonnable TTC. Merci de revoir la ligne de dépense ou plafonner son montant.",
        (IFERROR(VALUE(TRIM(SUBSTITUTE(AU9,CHAR(160),""))),0)) &gt; (IFERROR(VALUE(TRIM(SUBSTITUTE(AS9,CHAR(160),""))),0)),
        "Attention : Le montant retenu HT est supérieur au montant HT raisonnable. Merci de revoir la ligne de dépense, plafonner son montant, ou justifier la reventillation HT / TVA.",
        (IFERROR(VALUE(TRIM(SUBSTITUTE(AW9,CHAR(160),""))),0))=0,
        "",
        (IFERROR(VALUE(TRIM(SUBSTITUTE(AT9,CHAR(160),""))),0))=(IFERROR(VALUE(TRIM(SUBSTITUTE(AW9,CHAR(160),""))),0)),
        "OK",
        (IFERROR(VALUE(TRIM(SUBSTITUTE(AT9,CHAR(160),""))),0))&gt;(IFERROR(VALUE(TRIM(SUBSTITUTE(AW9,CHAR(160),""))),0)),
        " OK : Montant instruit inférieur au montant raisonnable.",
        TRUE,
        ""
    )
)</f>
        <v/>
      </c>
      <c r="AZ9" s="92" t="str" cm="1">
        <f t="array" ref="AZ9">IF(OR(AW9="",W9="",AU9="",U9="",AV9="",V9=""),"",_xlfn.IFS(AND((IFERROR(VALUE(TRIM(SUBSTITUTE(AW9,CHAR(160),""))),0))&gt;(IFERROR(VALUE(TRIM(SUBSTITUTE(W9,CHAR(160),""))),0)),((IFERROR(VALUE(TRIM(SUBSTITUTE(AW9,CHAR(160),""))),0))-(IFERROR(VALUE(TRIM(SUBSTITUTE(W9,CHAR(160),""))),0)))&lt;=0.01),"OK",(IFERROR(VALUE(TRIM(SUBSTITUTE(AW9,CHAR(160),""))),0))&gt;(IFERROR(VALUE(TRIM(SUBSTITUTE(W9,CHAR(160),""))),0)),"KO : Le montant retenu TTC est supérieur au montant présenté TTC. Merci de revoir la ligne de dépense ou plafonner son montant.",(IFERROR(VALUE(TRIM(SUBSTITUTE(AU9,CHAR(160),""))),0))&gt;(IFERROR(VALUE(TRIM(SUBSTITUTE(U9,CHAR(160),""))),0)),"Attention : Le montant retenu HT est supérieur au montant HT présenté. Merci de revoir la ligne de dépense, plafonner son montant, ou justifier la reventillation HT / TVA.",(IFERROR(VALUE(TRIM(SUBSTITUTE(AV9,CHAR(160),""))),0))&gt;(IFERROR(VALUE(TRIM(SUBSTITUTE(V9,CHAR(160),""))),0)),"Attention : Le montant TVA retenu est supérieur au montant TVA présenté. Merci de revoir la ligne de dépense, plafonner son montant, ou justifier la reventillation HT / TVA.",(IFERROR(VALUE(TRIM(SUBSTITUTE(W9,CHAR(160),""))),0))=0,"",(IFERROR(VALUE(TRIM(SUBSTITUTE(AW9,CHAR(160),""))),0))=(IFERROR(VALUE(TRIM(SUBSTITUTE(W9,CHAR(160),""))),0)),"OK",AND((IFERROR(VALUE(TRIM(SUBSTITUTE(AW9,CHAR(160),""))),0))&lt;(IFERROR(VALUE(TRIM(SUBSTITUTE(W9,CHAR(160),""))),0)),((IFERROR(VALUE(TRIM(SUBSTITUTE(W9,CHAR(160),""))),0))-(IFERROR(VALUE(TRIM(SUBSTITUTE(AW9,CHAR(160),""))),0)))&lt;0.01),"OK",(IFERROR(VALUE(TRIM(SUBSTITUTE(AW9,CHAR(160),""))),0))&lt;(IFERROR(VALUE(TRIM(SUBSTITUTE(W9,CHAR(160),""))),0)),"Montant instruit inférieur au montant présenté.",TRUE,""))</f>
        <v/>
      </c>
      <c r="BA9" s="212" t="str">
        <f t="shared" si="14"/>
        <v/>
      </c>
      <c r="BB9" s="212" t="str">
        <f t="shared" si="15"/>
        <v/>
      </c>
      <c r="BC9" s="93" t="str">
        <f t="shared" si="16"/>
        <v/>
      </c>
      <c r="BD9" s="126"/>
    </row>
    <row r="10" spans="1:56" ht="20.149999999999999" customHeight="1">
      <c r="A10" s="294">
        <v>2</v>
      </c>
      <c r="B10" s="2"/>
      <c r="C10" s="39"/>
      <c r="D10" s="2"/>
      <c r="E10" s="2"/>
      <c r="F10" s="89" t="str">
        <f>IF(B10&lt;&gt;"",IF('0-Présentation poste-typeaction'!$B$12&lt;&gt;"",'0-Présentation poste-typeaction'!$B$12,""),"")</f>
        <v/>
      </c>
      <c r="G10" s="21"/>
      <c r="H10" s="15"/>
      <c r="I10" s="38"/>
      <c r="J10" s="13"/>
      <c r="K10" s="4"/>
      <c r="L10" s="3"/>
      <c r="M10" s="196" t="str">
        <f t="shared" ref="M10:M17" si="26">IF(OR(K10="", L10=""), "", IFERROR(VALUE(TRIM(SUBSTITUTE(K10,CHAR(160),""))),0) + IFERROR(VALUE(TRIM(SUBSTITUTE(L10,CHAR(160),""))),0))</f>
        <v/>
      </c>
      <c r="N10" s="5"/>
      <c r="O10" s="3"/>
      <c r="P10" s="196" t="str">
        <f t="shared" ref="P10:P73" si="27">IF(OR(N10="", O10=""), "", IFERROR(VALUE(TRIM(SUBSTITUTE(N10,CHAR(160),""))),0) + IFERROR(VALUE(TRIM(SUBSTITUTE(O10,CHAR(160),""))),0))</f>
        <v/>
      </c>
      <c r="Q10" s="6"/>
      <c r="R10" s="3"/>
      <c r="S10" s="295" t="str">
        <f t="shared" ref="S10:S12" si="28">IF(OR(Q10="", R10=""), "", IFERROR(VALUE(TRIM(SUBSTITUTE(Q10,CHAR(160),""))),0) + IFERROR(VALUE(TRIM(SUBSTITUTE(R10,CHAR(160),""))),0))</f>
        <v/>
      </c>
      <c r="T10" s="14"/>
      <c r="U10" s="296" t="str" cm="1">
        <f t="array" ref="U10">IF((_xlfn.IFS(TRIM(SUBSTITUTE(T10,CHAR(160),""))="Devis 1",IFERROR(VALUE(TRIM(SUBSTITUTE(K10,CHAR(160),""))),0),TRIM(SUBSTITUTE(T10,CHAR(160),""))="Devis 2",IFERROR(VALUE(TRIM(SUBSTITUTE(N10,CHAR(160),""))),0),TRIM(SUBSTITUTE(T10,CHAR(160),""))="Devis 3",IFERROR(VALUE(TRIM(SUBSTITUTE(Q10,CHAR(160),""))),0),TRUE,0)*IFERROR(VALUE(TRIM(SUBSTITUTE(C10,CHAR(160),""))),0))=0,"",_xlfn.IFS(TRIM(SUBSTITUTE(T10,CHAR(160),""))="Devis 1",IFERROR(VALUE(TRIM(SUBSTITUTE(K10,CHAR(160),""))),0),TRIM(SUBSTITUTE(T10,CHAR(160),""))="Devis 2",IFERROR(VALUE(TRIM(SUBSTITUTE(N10,CHAR(160),""))),0),TRIM(SUBSTITUTE(T10,CHAR(160),""))="Devis 3",IFERROR(VALUE(TRIM(SUBSTITUTE(Q10,CHAR(160),""))),0),TRUE,0)*IFERROR(VALUE(TRIM(SUBSTITUTE(C10,CHAR(160),""))),0))</f>
        <v/>
      </c>
      <c r="V10" s="214" t="str" cm="1">
        <f t="array" ref="V10">IF(ROUND((_xlfn.IFS(TRIM(SUBSTITUTE(T10,CHAR(160),""))="Devis 1",IFERROR(VALUE(TRIM(SUBSTITUTE(L10,CHAR(160),""))),0),TRIM(SUBSTITUTE(T10,CHAR(160),""))="Devis 2",IFERROR(VALUE(TRIM(SUBSTITUTE(O10,CHAR(160),""))),0),TRIM(SUBSTITUTE(T10,CHAR(160),""))="Devis 3",IFERROR(VALUE(TRIM(SUBSTITUTE(R10,CHAR(160),""))),0),TRUE,0)*IFERROR(VALUE(TRIM(SUBSTITUTE(C10,CHAR(160),""))),0)),2)=0,IF(U10&lt;&gt;"",0,""),ROUND((_xlfn.IFS(TRIM(SUBSTITUTE(T10,CHAR(160),""))="Devis 1",IFERROR(VALUE(TRIM(SUBSTITUTE(L10,CHAR(160),""))),0),TRIM(SUBSTITUTE(T10,CHAR(160),""))="Devis 2",IFERROR(VALUE(TRIM(SUBSTITUTE(O10,CHAR(160),""))),0),TRIM(SUBSTITUTE(T10,CHAR(160),""))="Devis 3",IFERROR(VALUE(TRIM(SUBSTITUTE(R10,CHAR(160),""))),0),TRUE,0)*IFERROR(VALUE(TRIM(SUBSTITUTE(C10,CHAR(160),""))),0)),2))</f>
        <v/>
      </c>
      <c r="W10" s="297" t="str">
        <f t="shared" ref="W10:W73" si="29">IF(OR(U10="", V10=""), "", IFERROR(VALUE(TRIM(SUBSTITUTE(U10,CHAR(160),""))),0) + IFERROR(VALUE(TRIM(SUBSTITUTE(V10,CHAR(160),""))),0))</f>
        <v/>
      </c>
      <c r="X10" s="32"/>
      <c r="Y10" s="298" t="str">
        <f t="shared" ref="Y10:AD40" si="30">IF(B10="","",B10)</f>
        <v/>
      </c>
      <c r="Z10" s="299" t="str">
        <f t="shared" si="30"/>
        <v/>
      </c>
      <c r="AA10" s="300" t="str">
        <f t="shared" si="30"/>
        <v/>
      </c>
      <c r="AB10" s="89" t="str">
        <f t="shared" si="30"/>
        <v/>
      </c>
      <c r="AC10" s="89" t="str">
        <f t="shared" si="30"/>
        <v/>
      </c>
      <c r="AD10" s="89" t="str">
        <f t="shared" si="30"/>
        <v/>
      </c>
      <c r="AE10" s="89" t="str">
        <f t="shared" ref="AE10:AE40" si="31">IF(H10="","",H10)</f>
        <v/>
      </c>
      <c r="AF10" s="89" t="str">
        <f t="shared" ref="AF10:AF40" si="32">IF(I10="","",I10)</f>
        <v/>
      </c>
      <c r="AG10" s="301" t="str">
        <f t="shared" ref="AG10:AG40" si="33">IF(J10="","",J10)</f>
        <v/>
      </c>
      <c r="AH10" s="204" t="str">
        <f t="shared" ref="AH10:AH40" si="34">IF(K10="","",K10)</f>
        <v/>
      </c>
      <c r="AI10" s="90" t="str">
        <f t="shared" ref="AI10:AI40" si="35">IF(L10="","",L10)</f>
        <v/>
      </c>
      <c r="AJ10" s="196" t="str">
        <f t="shared" ref="AJ10" si="36">IF(OR(AH10="", AI10=""), "", IFERROR(VALUE(TRIM(SUBSTITUTE(AH10,CHAR(160),""))),0) + IFERROR(VALUE(TRIM(SUBSTITUTE(AI10,CHAR(160),""))),0))</f>
        <v/>
      </c>
      <c r="AK10" s="205" t="str">
        <f t="shared" ref="AK10:AK40" si="37">IF(N10="","",N10)</f>
        <v/>
      </c>
      <c r="AL10" s="90" t="str">
        <f t="shared" ref="AL10:AL40" si="38">IF(O10="","",O10)</f>
        <v/>
      </c>
      <c r="AM10" s="196" t="str">
        <f t="shared" ref="AM10:AM73" si="39">IF(OR(AK10="",AL10=""),"",IFERROR(VALUE(TRIM(SUBSTITUTE(AK10,CHAR(160),""))),0)+IFERROR(VALUE(TRIM(SUBSTITUTE(AL10,CHAR(160),""))),0))</f>
        <v/>
      </c>
      <c r="AN10" s="206" t="str">
        <f t="shared" ref="AN10:AN40" si="40">IF(Q10="","",Q10)</f>
        <v/>
      </c>
      <c r="AO10" s="90" t="str">
        <f t="shared" ref="AO10:AO40" si="41">IF(R10="","",R10)</f>
        <v/>
      </c>
      <c r="AP10" s="207" t="str">
        <f t="shared" ref="AP10:AP73" si="42">IF(OR(AN10="",AO10=""),"",IFERROR(VALUE(TRIM(SUBSTITUTE(AN10,CHAR(160),""))),0)+IFERROR(VALUE(TRIM(SUBSTITUTE(AO10,CHAR(160),""))),0))</f>
        <v/>
      </c>
      <c r="AQ10" s="208" t="str">
        <f t="shared" ref="AQ10:AQ73" si="43">IF(T10="","",T10)</f>
        <v/>
      </c>
      <c r="AR10" s="302"/>
      <c r="AS10" s="212" t="str">
        <f t="shared" ref="AS10:AS73" si="44">IF((1.15*MIN(IF((IFERROR(VALUE(TRIM(SUBSTITUTE(AH10,CHAR(160),""))),0))=0,1E+30,(IFERROR(VALUE(TRIM(SUBSTITUTE(AH10,CHAR(160),""))),0))),IF((IFERROR(VALUE(TRIM(SUBSTITUTE(AK10,CHAR(160),""))),0))=0,1E+30,(IFERROR(VALUE(TRIM(SUBSTITUTE(AK10,CHAR(160),""))),0))),IF((IFERROR(VALUE(TRIM(SUBSTITUTE(AN10,CHAR(160),""))),0))=0,1E+30,(IFERROR(VALUE(TRIM(SUBSTITUTE(AN10,CHAR(160),""))),0))))*(IFERROR(VALUE(TRIM(SUBSTITUTE(Z10,CHAR(160),""))),0)))=0,"",(1.15*MIN(IF((IFERROR(VALUE(TRIM(SUBSTITUTE(AH10,CHAR(160),""))),0))=0,1E+30,(IFERROR(VALUE(TRIM(SUBSTITUTE(AH10,CHAR(160),""))),0))),IF((IFERROR(VALUE(TRIM(SUBSTITUTE(AK10,CHAR(160),""))),0))=0,1E+30,(IFERROR(VALUE(TRIM(SUBSTITUTE(AK10,CHAR(160),""))),0))),IF((IFERROR(VALUE(TRIM(SUBSTITUTE(AN10,CHAR(160),""))),0))=0,1E+30,(IFERROR(VALUE(TRIM(SUBSTITUTE(AN10,CHAR(160),""))),0))))*(IFERROR(VALUE(TRIM(SUBSTITUTE(Z10,CHAR(160),""))),0))))</f>
        <v/>
      </c>
      <c r="AT10" s="212" t="str">
        <f t="shared" ref="AT10:AT73" si="45">IF((1.15*MIN(IF((IFERROR(VALUE(TRIM(SUBSTITUTE(AJ10,CHAR(160),""))),0))=0,1E+30,(IFERROR(VALUE(TRIM(SUBSTITUTE(AJ10,CHAR(160),""))),0))),IF((IFERROR(VALUE(TRIM(SUBSTITUTE(AM10,CHAR(160),""))),0))=0,1E+30,(IFERROR(VALUE(TRIM(SUBSTITUTE(AM10,CHAR(160),""))),0))),IF((IFERROR(VALUE(TRIM(SUBSTITUTE(AP10,CHAR(160),""))),0))=0,1E+30,(IFERROR(VALUE(TRIM(SUBSTITUTE(AP10,CHAR(160),""))),0))))*(IFERROR(VALUE(TRIM(SUBSTITUTE(Z10,CHAR(160),""))),0)))=0,"",(1.15*MIN(IF((IFERROR(VALUE(TRIM(SUBSTITUTE(AJ10,CHAR(160),""))),0))=0,1E+30,(IFERROR(VALUE(TRIM(SUBSTITUTE(AJ10,CHAR(160),""))),0))),IF((IFERROR(VALUE(TRIM(SUBSTITUTE(AM10,CHAR(160),""))),0))=0,1E+30,(IFERROR(VALUE(TRIM(SUBSTITUTE(AM10,CHAR(160),""))),0))),IF((IFERROR(VALUE(TRIM(SUBSTITUTE(AP10,CHAR(160),""))),0))=0,1E+30,(IFERROR(VALUE(TRIM(SUBSTITUTE(AP10,CHAR(160),""))),0))))*(IFERROR(VALUE(TRIM(SUBSTITUTE(Z10,CHAR(160),""))),0))))</f>
        <v/>
      </c>
      <c r="AU10" s="211" t="str" cm="1">
        <f t="array" ref="AU10">IF($Z10="","",IF((IFERROR(_xlfn.IFS($AQ10="Devis 1",(IFERROR(VALUE(TRIM(SUBSTITUTE(AH10,CHAR(160),""))),0)),$AQ10="Devis 2",(IFERROR(VALUE(TRIM(SUBSTITUTE(AK10,CHAR(160),""))),0)),$AQ10="Devis 3",(IFERROR(VALUE(TRIM(SUBSTITUTE(AN10,CHAR(160),""))),0))),0))*(IFERROR(VALUE(TRIM(SUBSTITUTE($Z10,CHAR(160),""))),0))=0,"",(IFERROR(_xlfn.IFS($AQ10="Devis 1",(IFERROR(VALUE(TRIM(SUBSTITUTE(AH10,CHAR(160),""))),0)),$AQ10="Devis 2",(IFERROR(VALUE(TRIM(SUBSTITUTE(AK10,CHAR(160),""))),0)),$AQ10="Devis 3",(IFERROR(VALUE(TRIM(SUBSTITUTE(AN10,CHAR(160),""))),0))),0))*(IFERROR(VALUE(TRIM(SUBSTITUTE($Z10,CHAR(160),""))),0))))</f>
        <v/>
      </c>
      <c r="AV10" s="211" t="str" cm="1">
        <f t="array" ref="AV10">IF($Z10="","",IF(ROUND((IFERROR(_xlfn.IFS(TRIM(SUBSTITUTE($AQ10,CHAR(160),""))="Devis 1",IFERROR(VALUE(TRIM(SUBSTITUTE(AI10,CHAR(160),""))),0),TRIM(SUBSTITUTE($AQ10,CHAR(160),""))="Devis 2",IFERROR(VALUE(TRIM(SUBSTITUTE(AL10,CHAR(160),""))),0),TRIM(SUBSTITUTE($AQ10,CHAR(160),""))="Devis 3",IFERROR(VALUE(TRIM(SUBSTITUTE(AO10,CHAR(160),""))),0)),0))*(IFERROR(VALUE(TRIM(SUBSTITUTE($Z10,CHAR(160),""))),0)),2)=0,IF(AU10&lt;&gt;"",0,""),ROUND((IFERROR(_xlfn.IFS(TRIM(SUBSTITUTE($AQ10,CHAR(160),""))="Devis 1",IFERROR(VALUE(TRIM(SUBSTITUTE(AI10,CHAR(160),""))),0),TRIM(SUBSTITUTE($AQ10,CHAR(160),""))="Devis 2",IFERROR(VALUE(TRIM(SUBSTITUTE(AL10,CHAR(160),""))),0),TRIM(SUBSTITUTE($AQ10,CHAR(160),""))="Devis 3",IFERROR(VALUE(TRIM(SUBSTITUTE(AO10,CHAR(160),""))),0)),0))*(IFERROR(VALUE(TRIM(SUBSTITUTE($Z10,CHAR(160),""))),0)),2)))</f>
        <v/>
      </c>
      <c r="AW10" s="211" t="str">
        <f t="shared" ref="AW10:AW73" si="46">IF(OR(AU10="", AV10=""), "", IFERROR(VALUE(TRIM(SUBSTITUTE(AU10,CHAR(160),""))),0) + IFERROR(VALUE(TRIM(SUBSTITUTE(AV10,CHAR(160),""))),0))</f>
        <v/>
      </c>
      <c r="AX10" s="303"/>
      <c r="AY10" s="92" t="str" cm="1">
        <f t="array" ref="AY10">IF(OR(AW10="",AT10="",AU10="",AS10=""),"",
    _xlfn.IFS(
        (IFERROR(VALUE(TRIM(SUBSTITUTE(AW10,CHAR(160),""))),0)) &gt; (IFERROR(VALUE(TRIM(SUBSTITUTE(AT10,CHAR(160),""))),0)),
        "KO : Le montant retenu TTC est supérieur au montant raisonnable TTC. Merci de revoir la ligne de dépense ou plafonner son montant.",
        (IFERROR(VALUE(TRIM(SUBSTITUTE(AU10,CHAR(160),""))),0)) &gt; (IFERROR(VALUE(TRIM(SUBSTITUTE(AS10,CHAR(160),""))),0)),
        "Attention : Le montant retenu HT est supérieur au montant HT raisonnable. Merci de revoir la ligne de dépense, plafonner son montant, ou justifier la reventillation HT / TVA.",
        (IFERROR(VALUE(TRIM(SUBSTITUTE(AW10,CHAR(160),""))),0))=0,
        "",
        (IFERROR(VALUE(TRIM(SUBSTITUTE(AT10,CHAR(160),""))),0))=(IFERROR(VALUE(TRIM(SUBSTITUTE(AW10,CHAR(160),""))),0)),
        "OK",
        (IFERROR(VALUE(TRIM(SUBSTITUTE(AT10,CHAR(160),""))),0))&gt;(IFERROR(VALUE(TRIM(SUBSTITUTE(AW10,CHAR(160),""))),0)),
        " OK : Montant instruit inférieur au montant raisonnable.",
        TRUE,
        ""
    )
)</f>
        <v/>
      </c>
      <c r="AZ10" s="92" t="str" cm="1">
        <f t="array" ref="AZ10">IF(OR(AW10="",W10="",AU10="",U10="",AV10="",V10=""),"",_xlfn.IFS(AND((IFERROR(VALUE(TRIM(SUBSTITUTE(AW10,CHAR(160),""))),0))&gt;(IFERROR(VALUE(TRIM(SUBSTITUTE(W10,CHAR(160),""))),0)),((IFERROR(VALUE(TRIM(SUBSTITUTE(AW10,CHAR(160),""))),0))-(IFERROR(VALUE(TRIM(SUBSTITUTE(W10,CHAR(160),""))),0)))&lt;=0.01),"OK",(IFERROR(VALUE(TRIM(SUBSTITUTE(AW10,CHAR(160),""))),0))&gt;(IFERROR(VALUE(TRIM(SUBSTITUTE(W10,CHAR(160),""))),0)),"KO : Le montant retenu TTC est supérieur au montant présenté TTC. Merci de revoir la ligne de dépense ou plafonner son montant.",(IFERROR(VALUE(TRIM(SUBSTITUTE(AU10,CHAR(160),""))),0))&gt;(IFERROR(VALUE(TRIM(SUBSTITUTE(U10,CHAR(160),""))),0)),"Attention : Le montant retenu HT est supérieur au montant HT présenté. Merci de revoir la ligne de dépense, plafonner son montant, ou justifier la reventillation HT / TVA.",(IFERROR(VALUE(TRIM(SUBSTITUTE(AV10,CHAR(160),""))),0))&gt;(IFERROR(VALUE(TRIM(SUBSTITUTE(V10,CHAR(160),""))),0)),"Attention : Le montant TVA retenu est supérieur au montant TVA présenté. Merci de revoir la ligne de dépense, plafonner son montant, ou justifier la reventillation HT / TVA.",(IFERROR(VALUE(TRIM(SUBSTITUTE(W10,CHAR(160),""))),0))=0,"",(IFERROR(VALUE(TRIM(SUBSTITUTE(AW10,CHAR(160),""))),0))=(IFERROR(VALUE(TRIM(SUBSTITUTE(W10,CHAR(160),""))),0)),"OK",AND((IFERROR(VALUE(TRIM(SUBSTITUTE(AW10,CHAR(160),""))),0))&lt;(IFERROR(VALUE(TRIM(SUBSTITUTE(W10,CHAR(160),""))),0)),((IFERROR(VALUE(TRIM(SUBSTITUTE(W10,CHAR(160),""))),0))-(IFERROR(VALUE(TRIM(SUBSTITUTE(AW10,CHAR(160),""))),0)))&lt;0.01),"OK",(IFERROR(VALUE(TRIM(SUBSTITUTE(AW10,CHAR(160),""))),0))&lt;(IFERROR(VALUE(TRIM(SUBSTITUTE(W10,CHAR(160),""))),0)),"Montant instruit inférieur au montant présenté.",TRUE,""))</f>
        <v/>
      </c>
      <c r="BA10" s="212" t="str">
        <f t="shared" si="14"/>
        <v/>
      </c>
      <c r="BB10" s="212" t="str">
        <f t="shared" si="15"/>
        <v/>
      </c>
      <c r="BC10" s="93" t="str">
        <f t="shared" si="16"/>
        <v/>
      </c>
      <c r="BD10" s="126"/>
    </row>
    <row r="11" spans="1:56" ht="20.149999999999999" customHeight="1">
      <c r="A11" s="294">
        <v>3</v>
      </c>
      <c r="B11" s="2"/>
      <c r="C11" s="39"/>
      <c r="D11" s="2"/>
      <c r="E11" s="2"/>
      <c r="F11" s="89" t="str">
        <f>IF(B11&lt;&gt;"",IF('0-Présentation poste-typeaction'!$B$12&lt;&gt;"",'0-Présentation poste-typeaction'!$B$12,""),"")</f>
        <v/>
      </c>
      <c r="G11" s="21"/>
      <c r="H11" s="15"/>
      <c r="I11" s="38"/>
      <c r="J11" s="13"/>
      <c r="K11" s="4"/>
      <c r="L11" s="3"/>
      <c r="M11" s="196" t="str">
        <f t="shared" si="26"/>
        <v/>
      </c>
      <c r="N11" s="5"/>
      <c r="O11" s="3"/>
      <c r="P11" s="196" t="str">
        <f t="shared" si="27"/>
        <v/>
      </c>
      <c r="Q11" s="6"/>
      <c r="R11" s="3"/>
      <c r="S11" s="295" t="str">
        <f t="shared" si="28"/>
        <v/>
      </c>
      <c r="T11" s="14"/>
      <c r="U11" s="296" t="str" cm="1">
        <f t="array" ref="U11">IF((_xlfn.IFS(TRIM(SUBSTITUTE(T11,CHAR(160),""))="Devis 1",IFERROR(VALUE(TRIM(SUBSTITUTE(K11,CHAR(160),""))),0),TRIM(SUBSTITUTE(T11,CHAR(160),""))="Devis 2",IFERROR(VALUE(TRIM(SUBSTITUTE(N11,CHAR(160),""))),0),TRIM(SUBSTITUTE(T11,CHAR(160),""))="Devis 3",IFERROR(VALUE(TRIM(SUBSTITUTE(Q11,CHAR(160),""))),0),TRUE,0)*IFERROR(VALUE(TRIM(SUBSTITUTE(C11,CHAR(160),""))),0))=0,"",_xlfn.IFS(TRIM(SUBSTITUTE(T11,CHAR(160),""))="Devis 1",IFERROR(VALUE(TRIM(SUBSTITUTE(K11,CHAR(160),""))),0),TRIM(SUBSTITUTE(T11,CHAR(160),""))="Devis 2",IFERROR(VALUE(TRIM(SUBSTITUTE(N11,CHAR(160),""))),0),TRIM(SUBSTITUTE(T11,CHAR(160),""))="Devis 3",IFERROR(VALUE(TRIM(SUBSTITUTE(Q11,CHAR(160),""))),0),TRUE,0)*IFERROR(VALUE(TRIM(SUBSTITUTE(C11,CHAR(160),""))),0))</f>
        <v/>
      </c>
      <c r="V11" s="214" t="str" cm="1">
        <f t="array" ref="V11">IF(ROUND((_xlfn.IFS(TRIM(SUBSTITUTE(T11,CHAR(160),""))="Devis 1",IFERROR(VALUE(TRIM(SUBSTITUTE(L11,CHAR(160),""))),0),TRIM(SUBSTITUTE(T11,CHAR(160),""))="Devis 2",IFERROR(VALUE(TRIM(SUBSTITUTE(O11,CHAR(160),""))),0),TRIM(SUBSTITUTE(T11,CHAR(160),""))="Devis 3",IFERROR(VALUE(TRIM(SUBSTITUTE(R11,CHAR(160),""))),0),TRUE,0)*IFERROR(VALUE(TRIM(SUBSTITUTE(C11,CHAR(160),""))),0)),2)=0,IF(U11&lt;&gt;"",0,""),ROUND((_xlfn.IFS(TRIM(SUBSTITUTE(T11,CHAR(160),""))="Devis 1",IFERROR(VALUE(TRIM(SUBSTITUTE(L11,CHAR(160),""))),0),TRIM(SUBSTITUTE(T11,CHAR(160),""))="Devis 2",IFERROR(VALUE(TRIM(SUBSTITUTE(O11,CHAR(160),""))),0),TRIM(SUBSTITUTE(T11,CHAR(160),""))="Devis 3",IFERROR(VALUE(TRIM(SUBSTITUTE(R11,CHAR(160),""))),0),TRUE,0)*IFERROR(VALUE(TRIM(SUBSTITUTE(C11,CHAR(160),""))),0)),2))</f>
        <v/>
      </c>
      <c r="W11" s="297" t="str">
        <f t="shared" si="29"/>
        <v/>
      </c>
      <c r="X11" s="32"/>
      <c r="Y11" s="298" t="str">
        <f t="shared" si="30"/>
        <v/>
      </c>
      <c r="Z11" s="299" t="str">
        <f t="shared" si="30"/>
        <v/>
      </c>
      <c r="AA11" s="300" t="str">
        <f t="shared" si="30"/>
        <v/>
      </c>
      <c r="AB11" s="89" t="str">
        <f t="shared" si="30"/>
        <v/>
      </c>
      <c r="AC11" s="89" t="str">
        <f t="shared" si="30"/>
        <v/>
      </c>
      <c r="AD11" s="89" t="str">
        <f t="shared" si="30"/>
        <v/>
      </c>
      <c r="AE11" s="89" t="str">
        <f t="shared" si="31"/>
        <v/>
      </c>
      <c r="AF11" s="89" t="str">
        <f t="shared" si="32"/>
        <v/>
      </c>
      <c r="AG11" s="301" t="str">
        <f t="shared" si="33"/>
        <v/>
      </c>
      <c r="AH11" s="204" t="str">
        <f t="shared" si="34"/>
        <v/>
      </c>
      <c r="AI11" s="90" t="str">
        <f t="shared" si="35"/>
        <v/>
      </c>
      <c r="AJ11" s="196" t="str">
        <f>IF(OR(AH11="", AI11=""), "", IFERROR(VALUE(TRIM(SUBSTITUTE(AH11,CHAR(160),""))),0) + IFERROR(VALUE(TRIM(SUBSTITUTE(AI11,CHAR(160),""))),0))</f>
        <v/>
      </c>
      <c r="AK11" s="205" t="str">
        <f t="shared" si="37"/>
        <v/>
      </c>
      <c r="AL11" s="90" t="str">
        <f t="shared" si="38"/>
        <v/>
      </c>
      <c r="AM11" s="196" t="str">
        <f t="shared" si="39"/>
        <v/>
      </c>
      <c r="AN11" s="206" t="str">
        <f t="shared" si="40"/>
        <v/>
      </c>
      <c r="AO11" s="90" t="str">
        <f t="shared" si="41"/>
        <v/>
      </c>
      <c r="AP11" s="207" t="str">
        <f t="shared" si="42"/>
        <v/>
      </c>
      <c r="AQ11" s="208" t="str">
        <f t="shared" si="43"/>
        <v/>
      </c>
      <c r="AR11" s="302"/>
      <c r="AS11" s="212" t="str">
        <f t="shared" si="44"/>
        <v/>
      </c>
      <c r="AT11" s="212" t="str">
        <f t="shared" si="45"/>
        <v/>
      </c>
      <c r="AU11" s="211" t="str" cm="1">
        <f t="array" ref="AU11">IF($Z11="","",IF((IFERROR(_xlfn.IFS($AQ11="Devis 1",(IFERROR(VALUE(TRIM(SUBSTITUTE(AH11,CHAR(160),""))),0)),$AQ11="Devis 2",(IFERROR(VALUE(TRIM(SUBSTITUTE(AK11,CHAR(160),""))),0)),$AQ11="Devis 3",(IFERROR(VALUE(TRIM(SUBSTITUTE(AN11,CHAR(160),""))),0))),0))*(IFERROR(VALUE(TRIM(SUBSTITUTE($Z11,CHAR(160),""))),0))=0,"",(IFERROR(_xlfn.IFS($AQ11="Devis 1",(IFERROR(VALUE(TRIM(SUBSTITUTE(AH11,CHAR(160),""))),0)),$AQ11="Devis 2",(IFERROR(VALUE(TRIM(SUBSTITUTE(AK11,CHAR(160),""))),0)),$AQ11="Devis 3",(IFERROR(VALUE(TRIM(SUBSTITUTE(AN11,CHAR(160),""))),0))),0))*(IFERROR(VALUE(TRIM(SUBSTITUTE($Z11,CHAR(160),""))),0))))</f>
        <v/>
      </c>
      <c r="AV11" s="211" t="str" cm="1">
        <f t="array" ref="AV11">IF($Z11="","",IF(ROUND((IFERROR(_xlfn.IFS(TRIM(SUBSTITUTE($AQ11,CHAR(160),""))="Devis 1",IFERROR(VALUE(TRIM(SUBSTITUTE(AI11,CHAR(160),""))),0),TRIM(SUBSTITUTE($AQ11,CHAR(160),""))="Devis 2",IFERROR(VALUE(TRIM(SUBSTITUTE(AL11,CHAR(160),""))),0),TRIM(SUBSTITUTE($AQ11,CHAR(160),""))="Devis 3",IFERROR(VALUE(TRIM(SUBSTITUTE(AO11,CHAR(160),""))),0)),0))*(IFERROR(VALUE(TRIM(SUBSTITUTE($Z11,CHAR(160),""))),0)),2)=0,IF(AU11&lt;&gt;"",0,""),ROUND((IFERROR(_xlfn.IFS(TRIM(SUBSTITUTE($AQ11,CHAR(160),""))="Devis 1",IFERROR(VALUE(TRIM(SUBSTITUTE(AI11,CHAR(160),""))),0),TRIM(SUBSTITUTE($AQ11,CHAR(160),""))="Devis 2",IFERROR(VALUE(TRIM(SUBSTITUTE(AL11,CHAR(160),""))),0),TRIM(SUBSTITUTE($AQ11,CHAR(160),""))="Devis 3",IFERROR(VALUE(TRIM(SUBSTITUTE(AO11,CHAR(160),""))),0)),0))*(IFERROR(VALUE(TRIM(SUBSTITUTE($Z11,CHAR(160),""))),0)),2)))</f>
        <v/>
      </c>
      <c r="AW11" s="211" t="str">
        <f t="shared" si="46"/>
        <v/>
      </c>
      <c r="AX11" s="303"/>
      <c r="AY11" s="92" t="str" cm="1">
        <f t="array" ref="AY11">IF(OR(AW11="",AT11="",AU11="",AS11=""),"",
    _xlfn.IFS(
        (IFERROR(VALUE(TRIM(SUBSTITUTE(AW11,CHAR(160),""))),0)) &gt; (IFERROR(VALUE(TRIM(SUBSTITUTE(AT11,CHAR(160),""))),0)),
        "KO : Le montant retenu TTC est supérieur au montant raisonnable TTC. Merci de revoir la ligne de dépense ou plafonner son montant.",
        (IFERROR(VALUE(TRIM(SUBSTITUTE(AU11,CHAR(160),""))),0)) &gt; (IFERROR(VALUE(TRIM(SUBSTITUTE(AS11,CHAR(160),""))),0)),
        "Attention : Le montant retenu HT est supérieur au montant HT raisonnable. Merci de revoir la ligne de dépense, plafonner son montant, ou justifier la reventillation HT / TVA.",
        (IFERROR(VALUE(TRIM(SUBSTITUTE(AW11,CHAR(160),""))),0))=0,
        "",
        (IFERROR(VALUE(TRIM(SUBSTITUTE(AT11,CHAR(160),""))),0))=(IFERROR(VALUE(TRIM(SUBSTITUTE(AW11,CHAR(160),""))),0)),
        "OK",
        (IFERROR(VALUE(TRIM(SUBSTITUTE(AT11,CHAR(160),""))),0))&gt;(IFERROR(VALUE(TRIM(SUBSTITUTE(AW11,CHAR(160),""))),0)),
        " OK : Montant instruit inférieur au montant raisonnable.",
        TRUE,
        ""
    )
)</f>
        <v/>
      </c>
      <c r="AZ11" s="92" t="str" cm="1">
        <f t="array" ref="AZ11">IF(OR(AW11="",W11="",AU11="",U11="",AV11="",V11=""),"",_xlfn.IFS(AND((IFERROR(VALUE(TRIM(SUBSTITUTE(AW11,CHAR(160),""))),0))&gt;(IFERROR(VALUE(TRIM(SUBSTITUTE(W11,CHAR(160),""))),0)),((IFERROR(VALUE(TRIM(SUBSTITUTE(AW11,CHAR(160),""))),0))-(IFERROR(VALUE(TRIM(SUBSTITUTE(W11,CHAR(160),""))),0)))&lt;=0.01),"OK",(IFERROR(VALUE(TRIM(SUBSTITUTE(AW11,CHAR(160),""))),0))&gt;(IFERROR(VALUE(TRIM(SUBSTITUTE(W11,CHAR(160),""))),0)),"KO : Le montant retenu TTC est supérieur au montant présenté TTC. Merci de revoir la ligne de dépense ou plafonner son montant.",(IFERROR(VALUE(TRIM(SUBSTITUTE(AU11,CHAR(160),""))),0))&gt;(IFERROR(VALUE(TRIM(SUBSTITUTE(U11,CHAR(160),""))),0)),"Attention : Le montant retenu HT est supérieur au montant HT présenté. Merci de revoir la ligne de dépense, plafonner son montant, ou justifier la reventillation HT / TVA.",(IFERROR(VALUE(TRIM(SUBSTITUTE(AV11,CHAR(160),""))),0))&gt;(IFERROR(VALUE(TRIM(SUBSTITUTE(V11,CHAR(160),""))),0)),"Attention : Le montant TVA retenu est supérieur au montant TVA présenté. Merci de revoir la ligne de dépense, plafonner son montant, ou justifier la reventillation HT / TVA.",(IFERROR(VALUE(TRIM(SUBSTITUTE(W11,CHAR(160),""))),0))=0,"",(IFERROR(VALUE(TRIM(SUBSTITUTE(AW11,CHAR(160),""))),0))=(IFERROR(VALUE(TRIM(SUBSTITUTE(W11,CHAR(160),""))),0)),"OK",AND((IFERROR(VALUE(TRIM(SUBSTITUTE(AW11,CHAR(160),""))),0))&lt;(IFERROR(VALUE(TRIM(SUBSTITUTE(W11,CHAR(160),""))),0)),((IFERROR(VALUE(TRIM(SUBSTITUTE(W11,CHAR(160),""))),0))-(IFERROR(VALUE(TRIM(SUBSTITUTE(AW11,CHAR(160),""))),0)))&lt;0.01),"OK",(IFERROR(VALUE(TRIM(SUBSTITUTE(AW11,CHAR(160),""))),0))&lt;(IFERROR(VALUE(TRIM(SUBSTITUTE(W11,CHAR(160),""))),0)),"Montant instruit inférieur au montant présenté.",TRUE,""))</f>
        <v/>
      </c>
      <c r="BA11" s="212" t="str">
        <f t="shared" si="14"/>
        <v/>
      </c>
      <c r="BB11" s="212" t="str">
        <f t="shared" si="15"/>
        <v/>
      </c>
      <c r="BC11" s="93" t="str">
        <f t="shared" si="16"/>
        <v/>
      </c>
      <c r="BD11" s="126"/>
    </row>
    <row r="12" spans="1:56" ht="20.149999999999999" customHeight="1">
      <c r="A12" s="294">
        <v>4</v>
      </c>
      <c r="B12" s="2"/>
      <c r="C12" s="39"/>
      <c r="D12" s="2"/>
      <c r="E12" s="2"/>
      <c r="F12" s="89" t="str">
        <f>IF(B12&lt;&gt;"",IF('0-Présentation poste-typeaction'!$B$12&lt;&gt;"",'0-Présentation poste-typeaction'!$B$12,""),"")</f>
        <v/>
      </c>
      <c r="G12" s="21"/>
      <c r="H12" s="15"/>
      <c r="I12" s="38"/>
      <c r="J12" s="13"/>
      <c r="K12" s="4"/>
      <c r="L12" s="3"/>
      <c r="M12" s="196" t="str">
        <f t="shared" si="26"/>
        <v/>
      </c>
      <c r="N12" s="5"/>
      <c r="O12" s="3"/>
      <c r="P12" s="196" t="str">
        <f t="shared" si="27"/>
        <v/>
      </c>
      <c r="Q12" s="6"/>
      <c r="R12" s="3"/>
      <c r="S12" s="295" t="str">
        <f t="shared" si="28"/>
        <v/>
      </c>
      <c r="T12" s="14"/>
      <c r="U12" s="296" t="str" cm="1">
        <f t="array" ref="U12">IF((_xlfn.IFS(TRIM(SUBSTITUTE(T12,CHAR(160),""))="Devis 1",IFERROR(VALUE(TRIM(SUBSTITUTE(K12,CHAR(160),""))),0),TRIM(SUBSTITUTE(T12,CHAR(160),""))="Devis 2",IFERROR(VALUE(TRIM(SUBSTITUTE(N12,CHAR(160),""))),0),TRIM(SUBSTITUTE(T12,CHAR(160),""))="Devis 3",IFERROR(VALUE(TRIM(SUBSTITUTE(Q12,CHAR(160),""))),0),TRUE,0)*IFERROR(VALUE(TRIM(SUBSTITUTE(C12,CHAR(160),""))),0))=0,"",_xlfn.IFS(TRIM(SUBSTITUTE(T12,CHAR(160),""))="Devis 1",IFERROR(VALUE(TRIM(SUBSTITUTE(K12,CHAR(160),""))),0),TRIM(SUBSTITUTE(T12,CHAR(160),""))="Devis 2",IFERROR(VALUE(TRIM(SUBSTITUTE(N12,CHAR(160),""))),0),TRIM(SUBSTITUTE(T12,CHAR(160),""))="Devis 3",IFERROR(VALUE(TRIM(SUBSTITUTE(Q12,CHAR(160),""))),0),TRUE,0)*IFERROR(VALUE(TRIM(SUBSTITUTE(C12,CHAR(160),""))),0))</f>
        <v/>
      </c>
      <c r="V12" s="214" t="str" cm="1">
        <f t="array" ref="V12">IF(ROUND((_xlfn.IFS(TRIM(SUBSTITUTE(T12,CHAR(160),""))="Devis 1",IFERROR(VALUE(TRIM(SUBSTITUTE(L12,CHAR(160),""))),0),TRIM(SUBSTITUTE(T12,CHAR(160),""))="Devis 2",IFERROR(VALUE(TRIM(SUBSTITUTE(O12,CHAR(160),""))),0),TRIM(SUBSTITUTE(T12,CHAR(160),""))="Devis 3",IFERROR(VALUE(TRIM(SUBSTITUTE(R12,CHAR(160),""))),0),TRUE,0)*IFERROR(VALUE(TRIM(SUBSTITUTE(C12,CHAR(160),""))),0)),2)=0,IF(U12&lt;&gt;"",0,""),ROUND((_xlfn.IFS(TRIM(SUBSTITUTE(T12,CHAR(160),""))="Devis 1",IFERROR(VALUE(TRIM(SUBSTITUTE(L12,CHAR(160),""))),0),TRIM(SUBSTITUTE(T12,CHAR(160),""))="Devis 2",IFERROR(VALUE(TRIM(SUBSTITUTE(O12,CHAR(160),""))),0),TRIM(SUBSTITUTE(T12,CHAR(160),""))="Devis 3",IFERROR(VALUE(TRIM(SUBSTITUTE(R12,CHAR(160),""))),0),TRUE,0)*IFERROR(VALUE(TRIM(SUBSTITUTE(C12,CHAR(160),""))),0)),2))</f>
        <v/>
      </c>
      <c r="W12" s="297" t="str">
        <f t="shared" si="29"/>
        <v/>
      </c>
      <c r="X12" s="32"/>
      <c r="Y12" s="298" t="str">
        <f t="shared" si="30"/>
        <v/>
      </c>
      <c r="Z12" s="299" t="str">
        <f t="shared" si="30"/>
        <v/>
      </c>
      <c r="AA12" s="300" t="str">
        <f t="shared" si="30"/>
        <v/>
      </c>
      <c r="AB12" s="89" t="str">
        <f t="shared" si="30"/>
        <v/>
      </c>
      <c r="AC12" s="89" t="str">
        <f t="shared" si="30"/>
        <v/>
      </c>
      <c r="AD12" s="89" t="str">
        <f t="shared" si="30"/>
        <v/>
      </c>
      <c r="AE12" s="89" t="str">
        <f t="shared" si="31"/>
        <v/>
      </c>
      <c r="AF12" s="89" t="str">
        <f t="shared" si="32"/>
        <v/>
      </c>
      <c r="AG12" s="301" t="str">
        <f t="shared" si="33"/>
        <v/>
      </c>
      <c r="AH12" s="204" t="str">
        <f t="shared" si="34"/>
        <v/>
      </c>
      <c r="AI12" s="90" t="str">
        <f t="shared" si="35"/>
        <v/>
      </c>
      <c r="AJ12" s="196" t="str">
        <f t="shared" ref="AJ12:AJ75" si="47">IF(OR(AH12="", AI12=""), "", IFERROR(VALUE(TRIM(SUBSTITUTE(AH12,CHAR(160),""))),0) + IFERROR(VALUE(TRIM(SUBSTITUTE(AI12,CHAR(160),""))),0))</f>
        <v/>
      </c>
      <c r="AK12" s="205" t="str">
        <f t="shared" si="37"/>
        <v/>
      </c>
      <c r="AL12" s="90" t="str">
        <f t="shared" si="38"/>
        <v/>
      </c>
      <c r="AM12" s="196" t="str">
        <f t="shared" si="39"/>
        <v/>
      </c>
      <c r="AN12" s="206" t="str">
        <f t="shared" si="40"/>
        <v/>
      </c>
      <c r="AO12" s="90" t="str">
        <f t="shared" si="41"/>
        <v/>
      </c>
      <c r="AP12" s="207" t="str">
        <f t="shared" si="42"/>
        <v/>
      </c>
      <c r="AQ12" s="208" t="str">
        <f t="shared" si="43"/>
        <v/>
      </c>
      <c r="AR12" s="302"/>
      <c r="AS12" s="212" t="str">
        <f t="shared" si="44"/>
        <v/>
      </c>
      <c r="AT12" s="212" t="str">
        <f t="shared" si="45"/>
        <v/>
      </c>
      <c r="AU12" s="211" t="str" cm="1">
        <f t="array" ref="AU12">IF($Z12="","",IF((IFERROR(_xlfn.IFS($AQ12="Devis 1",(IFERROR(VALUE(TRIM(SUBSTITUTE(AH12,CHAR(160),""))),0)),$AQ12="Devis 2",(IFERROR(VALUE(TRIM(SUBSTITUTE(AK12,CHAR(160),""))),0)),$AQ12="Devis 3",(IFERROR(VALUE(TRIM(SUBSTITUTE(AN12,CHAR(160),""))),0))),0))*(IFERROR(VALUE(TRIM(SUBSTITUTE($Z12,CHAR(160),""))),0))=0,"",(IFERROR(_xlfn.IFS($AQ12="Devis 1",(IFERROR(VALUE(TRIM(SUBSTITUTE(AH12,CHAR(160),""))),0)),$AQ12="Devis 2",(IFERROR(VALUE(TRIM(SUBSTITUTE(AK12,CHAR(160),""))),0)),$AQ12="Devis 3",(IFERROR(VALUE(TRIM(SUBSTITUTE(AN12,CHAR(160),""))),0))),0))*(IFERROR(VALUE(TRIM(SUBSTITUTE($Z12,CHAR(160),""))),0))))</f>
        <v/>
      </c>
      <c r="AV12" s="211" t="str" cm="1">
        <f t="array" ref="AV12">IF($Z12="","",IF(ROUND((IFERROR(_xlfn.IFS(TRIM(SUBSTITUTE($AQ12,CHAR(160),""))="Devis 1",IFERROR(VALUE(TRIM(SUBSTITUTE(AI12,CHAR(160),""))),0),TRIM(SUBSTITUTE($AQ12,CHAR(160),""))="Devis 2",IFERROR(VALUE(TRIM(SUBSTITUTE(AL12,CHAR(160),""))),0),TRIM(SUBSTITUTE($AQ12,CHAR(160),""))="Devis 3",IFERROR(VALUE(TRIM(SUBSTITUTE(AO12,CHAR(160),""))),0)),0))*(IFERROR(VALUE(TRIM(SUBSTITUTE($Z12,CHAR(160),""))),0)),2)=0,IF(AU12&lt;&gt;"",0,""),ROUND((IFERROR(_xlfn.IFS(TRIM(SUBSTITUTE($AQ12,CHAR(160),""))="Devis 1",IFERROR(VALUE(TRIM(SUBSTITUTE(AI12,CHAR(160),""))),0),TRIM(SUBSTITUTE($AQ12,CHAR(160),""))="Devis 2",IFERROR(VALUE(TRIM(SUBSTITUTE(AL12,CHAR(160),""))),0),TRIM(SUBSTITUTE($AQ12,CHAR(160),""))="Devis 3",IFERROR(VALUE(TRIM(SUBSTITUTE(AO12,CHAR(160),""))),0)),0))*(IFERROR(VALUE(TRIM(SUBSTITUTE($Z12,CHAR(160),""))),0)),2)))</f>
        <v/>
      </c>
      <c r="AW12" s="211" t="str">
        <f t="shared" si="46"/>
        <v/>
      </c>
      <c r="AX12" s="303"/>
      <c r="AY12" s="92" t="str" cm="1">
        <f t="array" ref="AY12">IF(OR(AW12="",AT12="",AU12="",AS12=""),"",
    _xlfn.IFS(
        (IFERROR(VALUE(TRIM(SUBSTITUTE(AW12,CHAR(160),""))),0)) &gt; (IFERROR(VALUE(TRIM(SUBSTITUTE(AT12,CHAR(160),""))),0)),
        "KO : Le montant retenu TTC est supérieur au montant raisonnable TTC. Merci de revoir la ligne de dépense ou plafonner son montant.",
        (IFERROR(VALUE(TRIM(SUBSTITUTE(AU12,CHAR(160),""))),0)) &gt; (IFERROR(VALUE(TRIM(SUBSTITUTE(AS12,CHAR(160),""))),0)),
        "Attention : Le montant retenu HT est supérieur au montant HT raisonnable. Merci de revoir la ligne de dépense, plafonner son montant, ou justifier la reventillation HT / TVA.",
        (IFERROR(VALUE(TRIM(SUBSTITUTE(AW12,CHAR(160),""))),0))=0,
        "",
        (IFERROR(VALUE(TRIM(SUBSTITUTE(AT12,CHAR(160),""))),0))=(IFERROR(VALUE(TRIM(SUBSTITUTE(AW12,CHAR(160),""))),0)),
        "OK",
        (IFERROR(VALUE(TRIM(SUBSTITUTE(AT12,CHAR(160),""))),0))&gt;(IFERROR(VALUE(TRIM(SUBSTITUTE(AW12,CHAR(160),""))),0)),
        " OK : Montant instruit inférieur au montant raisonnable.",
        TRUE,
        ""
    )
)</f>
        <v/>
      </c>
      <c r="AZ12" s="92" t="str" cm="1">
        <f t="array" ref="AZ12">IF(OR(AW12="",W12="",AU12="",U12="",AV12="",V12=""),"",_xlfn.IFS(AND((IFERROR(VALUE(TRIM(SUBSTITUTE(AW12,CHAR(160),""))),0))&gt;(IFERROR(VALUE(TRIM(SUBSTITUTE(W12,CHAR(160),""))),0)),((IFERROR(VALUE(TRIM(SUBSTITUTE(AW12,CHAR(160),""))),0))-(IFERROR(VALUE(TRIM(SUBSTITUTE(W12,CHAR(160),""))),0)))&lt;=0.01),"OK",(IFERROR(VALUE(TRIM(SUBSTITUTE(AW12,CHAR(160),""))),0))&gt;(IFERROR(VALUE(TRIM(SUBSTITUTE(W12,CHAR(160),""))),0)),"KO : Le montant retenu TTC est supérieur au montant présenté TTC. Merci de revoir la ligne de dépense ou plafonner son montant.",(IFERROR(VALUE(TRIM(SUBSTITUTE(AU12,CHAR(160),""))),0))&gt;(IFERROR(VALUE(TRIM(SUBSTITUTE(U12,CHAR(160),""))),0)),"Attention : Le montant retenu HT est supérieur au montant HT présenté. Merci de revoir la ligne de dépense, plafonner son montant, ou justifier la reventillation HT / TVA.",(IFERROR(VALUE(TRIM(SUBSTITUTE(AV12,CHAR(160),""))),0))&gt;(IFERROR(VALUE(TRIM(SUBSTITUTE(V12,CHAR(160),""))),0)),"Attention : Le montant TVA retenu est supérieur au montant TVA présenté. Merci de revoir la ligne de dépense, plafonner son montant, ou justifier la reventillation HT / TVA.",(IFERROR(VALUE(TRIM(SUBSTITUTE(W12,CHAR(160),""))),0))=0,"",(IFERROR(VALUE(TRIM(SUBSTITUTE(AW12,CHAR(160),""))),0))=(IFERROR(VALUE(TRIM(SUBSTITUTE(W12,CHAR(160),""))),0)),"OK",AND((IFERROR(VALUE(TRIM(SUBSTITUTE(AW12,CHAR(160),""))),0))&lt;(IFERROR(VALUE(TRIM(SUBSTITUTE(W12,CHAR(160),""))),0)),((IFERROR(VALUE(TRIM(SUBSTITUTE(W12,CHAR(160),""))),0))-(IFERROR(VALUE(TRIM(SUBSTITUTE(AW12,CHAR(160),""))),0)))&lt;0.01),"OK",(IFERROR(VALUE(TRIM(SUBSTITUTE(AW12,CHAR(160),""))),0))&lt;(IFERROR(VALUE(TRIM(SUBSTITUTE(W12,CHAR(160),""))),0)),"Montant instruit inférieur au montant présenté.",TRUE,""))</f>
        <v/>
      </c>
      <c r="BA12" s="212" t="str">
        <f t="shared" si="14"/>
        <v/>
      </c>
      <c r="BB12" s="212" t="str">
        <f t="shared" si="15"/>
        <v/>
      </c>
      <c r="BC12" s="93" t="str">
        <f t="shared" si="16"/>
        <v/>
      </c>
      <c r="BD12" s="126"/>
    </row>
    <row r="13" spans="1:56" ht="20.149999999999999" customHeight="1">
      <c r="A13" s="294">
        <v>5</v>
      </c>
      <c r="B13" s="2"/>
      <c r="C13" s="39"/>
      <c r="D13" s="2"/>
      <c r="E13" s="2"/>
      <c r="F13" s="89" t="str">
        <f>IF(B13&lt;&gt;"",IF('0-Présentation poste-typeaction'!$B$12&lt;&gt;"",'0-Présentation poste-typeaction'!$B$12,""),"")</f>
        <v/>
      </c>
      <c r="G13" s="21"/>
      <c r="H13" s="15"/>
      <c r="I13" s="38"/>
      <c r="J13" s="13"/>
      <c r="K13" s="4"/>
      <c r="L13" s="3"/>
      <c r="M13" s="196" t="str">
        <f t="shared" si="26"/>
        <v/>
      </c>
      <c r="N13" s="5"/>
      <c r="O13" s="3"/>
      <c r="P13" s="196" t="str">
        <f t="shared" si="27"/>
        <v/>
      </c>
      <c r="Q13" s="6"/>
      <c r="R13" s="3"/>
      <c r="S13" s="295" t="str">
        <f>IF(OR(Q13="", R13=""), "", IFERROR(VALUE(TRIM(SUBSTITUTE(Q13,CHAR(160),""))),0) + IFERROR(VALUE(TRIM(SUBSTITUTE(R13,CHAR(160),""))),0))</f>
        <v/>
      </c>
      <c r="T13" s="14"/>
      <c r="U13" s="296" t="str" cm="1">
        <f t="array" ref="U13">IF((_xlfn.IFS(TRIM(SUBSTITUTE(T13,CHAR(160),""))="Devis 1",IFERROR(VALUE(TRIM(SUBSTITUTE(K13,CHAR(160),""))),0),TRIM(SUBSTITUTE(T13,CHAR(160),""))="Devis 2",IFERROR(VALUE(TRIM(SUBSTITUTE(N13,CHAR(160),""))),0),TRIM(SUBSTITUTE(T13,CHAR(160),""))="Devis 3",IFERROR(VALUE(TRIM(SUBSTITUTE(Q13,CHAR(160),""))),0),TRUE,0)*IFERROR(VALUE(TRIM(SUBSTITUTE(C13,CHAR(160),""))),0))=0,"",_xlfn.IFS(TRIM(SUBSTITUTE(T13,CHAR(160),""))="Devis 1",IFERROR(VALUE(TRIM(SUBSTITUTE(K13,CHAR(160),""))),0),TRIM(SUBSTITUTE(T13,CHAR(160),""))="Devis 2",IFERROR(VALUE(TRIM(SUBSTITUTE(N13,CHAR(160),""))),0),TRIM(SUBSTITUTE(T13,CHAR(160),""))="Devis 3",IFERROR(VALUE(TRIM(SUBSTITUTE(Q13,CHAR(160),""))),0),TRUE,0)*IFERROR(VALUE(TRIM(SUBSTITUTE(C13,CHAR(160),""))),0))</f>
        <v/>
      </c>
      <c r="V13" s="214" t="str" cm="1">
        <f t="array" ref="V13">IF(ROUND((_xlfn.IFS(TRIM(SUBSTITUTE(T13,CHAR(160),""))="Devis 1",IFERROR(VALUE(TRIM(SUBSTITUTE(L13,CHAR(160),""))),0),TRIM(SUBSTITUTE(T13,CHAR(160),""))="Devis 2",IFERROR(VALUE(TRIM(SUBSTITUTE(O13,CHAR(160),""))),0),TRIM(SUBSTITUTE(T13,CHAR(160),""))="Devis 3",IFERROR(VALUE(TRIM(SUBSTITUTE(R13,CHAR(160),""))),0),TRUE,0)*IFERROR(VALUE(TRIM(SUBSTITUTE(C13,CHAR(160),""))),0)),2)=0,IF(U13&lt;&gt;"",0,""),ROUND((_xlfn.IFS(TRIM(SUBSTITUTE(T13,CHAR(160),""))="Devis 1",IFERROR(VALUE(TRIM(SUBSTITUTE(L13,CHAR(160),""))),0),TRIM(SUBSTITUTE(T13,CHAR(160),""))="Devis 2",IFERROR(VALUE(TRIM(SUBSTITUTE(O13,CHAR(160),""))),0),TRIM(SUBSTITUTE(T13,CHAR(160),""))="Devis 3",IFERROR(VALUE(TRIM(SUBSTITUTE(R13,CHAR(160),""))),0),TRUE,0)*IFERROR(VALUE(TRIM(SUBSTITUTE(C13,CHAR(160),""))),0)),2))</f>
        <v/>
      </c>
      <c r="W13" s="297" t="str">
        <f t="shared" si="29"/>
        <v/>
      </c>
      <c r="X13" s="32"/>
      <c r="Y13" s="298" t="str">
        <f t="shared" si="30"/>
        <v/>
      </c>
      <c r="Z13" s="299" t="str">
        <f t="shared" si="30"/>
        <v/>
      </c>
      <c r="AA13" s="300" t="str">
        <f t="shared" si="30"/>
        <v/>
      </c>
      <c r="AB13" s="89" t="str">
        <f t="shared" si="30"/>
        <v/>
      </c>
      <c r="AC13" s="89" t="str">
        <f t="shared" si="30"/>
        <v/>
      </c>
      <c r="AD13" s="89" t="str">
        <f t="shared" si="30"/>
        <v/>
      </c>
      <c r="AE13" s="89" t="str">
        <f t="shared" si="31"/>
        <v/>
      </c>
      <c r="AF13" s="89" t="str">
        <f t="shared" si="32"/>
        <v/>
      </c>
      <c r="AG13" s="301" t="str">
        <f t="shared" si="33"/>
        <v/>
      </c>
      <c r="AH13" s="204" t="str">
        <f t="shared" si="34"/>
        <v/>
      </c>
      <c r="AI13" s="90" t="str">
        <f t="shared" si="35"/>
        <v/>
      </c>
      <c r="AJ13" s="196" t="str">
        <f t="shared" si="47"/>
        <v/>
      </c>
      <c r="AK13" s="205" t="str">
        <f t="shared" si="37"/>
        <v/>
      </c>
      <c r="AL13" s="90" t="str">
        <f t="shared" si="38"/>
        <v/>
      </c>
      <c r="AM13" s="196" t="str">
        <f t="shared" si="39"/>
        <v/>
      </c>
      <c r="AN13" s="206" t="str">
        <f t="shared" si="40"/>
        <v/>
      </c>
      <c r="AO13" s="90" t="str">
        <f t="shared" si="41"/>
        <v/>
      </c>
      <c r="AP13" s="207" t="str">
        <f t="shared" si="42"/>
        <v/>
      </c>
      <c r="AQ13" s="208" t="str">
        <f t="shared" si="43"/>
        <v/>
      </c>
      <c r="AR13" s="302"/>
      <c r="AS13" s="212" t="str">
        <f t="shared" si="44"/>
        <v/>
      </c>
      <c r="AT13" s="212" t="str">
        <f t="shared" si="45"/>
        <v/>
      </c>
      <c r="AU13" s="211" t="str" cm="1">
        <f t="array" ref="AU13">IF($Z13="","",IF((IFERROR(_xlfn.IFS($AQ13="Devis 1",(IFERROR(VALUE(TRIM(SUBSTITUTE(AH13,CHAR(160),""))),0)),$AQ13="Devis 2",(IFERROR(VALUE(TRIM(SUBSTITUTE(AK13,CHAR(160),""))),0)),$AQ13="Devis 3",(IFERROR(VALUE(TRIM(SUBSTITUTE(AN13,CHAR(160),""))),0))),0))*(IFERROR(VALUE(TRIM(SUBSTITUTE($Z13,CHAR(160),""))),0))=0,"",(IFERROR(_xlfn.IFS($AQ13="Devis 1",(IFERROR(VALUE(TRIM(SUBSTITUTE(AH13,CHAR(160),""))),0)),$AQ13="Devis 2",(IFERROR(VALUE(TRIM(SUBSTITUTE(AK13,CHAR(160),""))),0)),$AQ13="Devis 3",(IFERROR(VALUE(TRIM(SUBSTITUTE(AN13,CHAR(160),""))),0))),0))*(IFERROR(VALUE(TRIM(SUBSTITUTE($Z13,CHAR(160),""))),0))))</f>
        <v/>
      </c>
      <c r="AV13" s="211" t="str" cm="1">
        <f t="array" ref="AV13">IF($Z13="","",IF(ROUND((IFERROR(_xlfn.IFS(TRIM(SUBSTITUTE($AQ13,CHAR(160),""))="Devis 1",IFERROR(VALUE(TRIM(SUBSTITUTE(AI13,CHAR(160),""))),0),TRIM(SUBSTITUTE($AQ13,CHAR(160),""))="Devis 2",IFERROR(VALUE(TRIM(SUBSTITUTE(AL13,CHAR(160),""))),0),TRIM(SUBSTITUTE($AQ13,CHAR(160),""))="Devis 3",IFERROR(VALUE(TRIM(SUBSTITUTE(AO13,CHAR(160),""))),0)),0))*(IFERROR(VALUE(TRIM(SUBSTITUTE($Z13,CHAR(160),""))),0)),2)=0,IF(AU13&lt;&gt;"",0,""),ROUND((IFERROR(_xlfn.IFS(TRIM(SUBSTITUTE($AQ13,CHAR(160),""))="Devis 1",IFERROR(VALUE(TRIM(SUBSTITUTE(AI13,CHAR(160),""))),0),TRIM(SUBSTITUTE($AQ13,CHAR(160),""))="Devis 2",IFERROR(VALUE(TRIM(SUBSTITUTE(AL13,CHAR(160),""))),0),TRIM(SUBSTITUTE($AQ13,CHAR(160),""))="Devis 3",IFERROR(VALUE(TRIM(SUBSTITUTE(AO13,CHAR(160),""))),0)),0))*(IFERROR(VALUE(TRIM(SUBSTITUTE($Z13,CHAR(160),""))),0)),2)))</f>
        <v/>
      </c>
      <c r="AW13" s="211" t="str">
        <f t="shared" si="46"/>
        <v/>
      </c>
      <c r="AX13" s="303"/>
      <c r="AY13" s="92" t="str" cm="1">
        <f t="array" ref="AY13">IF(OR(AW13="",AT13="",AU13="",AS13=""),"",
    _xlfn.IFS(
        (IFERROR(VALUE(TRIM(SUBSTITUTE(AW13,CHAR(160),""))),0)) &gt; (IFERROR(VALUE(TRIM(SUBSTITUTE(AT13,CHAR(160),""))),0)),
        "KO : Le montant retenu TTC est supérieur au montant raisonnable TTC. Merci de revoir la ligne de dépense ou plafonner son montant.",
        (IFERROR(VALUE(TRIM(SUBSTITUTE(AU13,CHAR(160),""))),0)) &gt; (IFERROR(VALUE(TRIM(SUBSTITUTE(AS13,CHAR(160),""))),0)),
        "Attention : Le montant retenu HT est supérieur au montant HT raisonnable. Merci de revoir la ligne de dépense, plafonner son montant, ou justifier la reventillation HT / TVA.",
        (IFERROR(VALUE(TRIM(SUBSTITUTE(AW13,CHAR(160),""))),0))=0,
        "",
        (IFERROR(VALUE(TRIM(SUBSTITUTE(AT13,CHAR(160),""))),0))=(IFERROR(VALUE(TRIM(SUBSTITUTE(AW13,CHAR(160),""))),0)),
        "OK",
        (IFERROR(VALUE(TRIM(SUBSTITUTE(AT13,CHAR(160),""))),0))&gt;(IFERROR(VALUE(TRIM(SUBSTITUTE(AW13,CHAR(160),""))),0)),
        " OK : Montant instruit inférieur au montant raisonnable.",
        TRUE,
        ""
    )
)</f>
        <v/>
      </c>
      <c r="AZ13" s="92" t="str" cm="1">
        <f t="array" ref="AZ13">IF(OR(AW13="",W13="",AU13="",U13="",AV13="",V13=""),"",_xlfn.IFS(AND((IFERROR(VALUE(TRIM(SUBSTITUTE(AW13,CHAR(160),""))),0))&gt;(IFERROR(VALUE(TRIM(SUBSTITUTE(W13,CHAR(160),""))),0)),((IFERROR(VALUE(TRIM(SUBSTITUTE(AW13,CHAR(160),""))),0))-(IFERROR(VALUE(TRIM(SUBSTITUTE(W13,CHAR(160),""))),0)))&lt;=0.01),"OK",(IFERROR(VALUE(TRIM(SUBSTITUTE(AW13,CHAR(160),""))),0))&gt;(IFERROR(VALUE(TRIM(SUBSTITUTE(W13,CHAR(160),""))),0)),"KO : Le montant retenu TTC est supérieur au montant présenté TTC. Merci de revoir la ligne de dépense ou plafonner son montant.",(IFERROR(VALUE(TRIM(SUBSTITUTE(AU13,CHAR(160),""))),0))&gt;(IFERROR(VALUE(TRIM(SUBSTITUTE(U13,CHAR(160),""))),0)),"Attention : Le montant retenu HT est supérieur au montant HT présenté. Merci de revoir la ligne de dépense, plafonner son montant, ou justifier la reventillation HT / TVA.",(IFERROR(VALUE(TRIM(SUBSTITUTE(AV13,CHAR(160),""))),0))&gt;(IFERROR(VALUE(TRIM(SUBSTITUTE(V13,CHAR(160),""))),0)),"Attention : Le montant TVA retenu est supérieur au montant TVA présenté. Merci de revoir la ligne de dépense, plafonner son montant, ou justifier la reventillation HT / TVA.",(IFERROR(VALUE(TRIM(SUBSTITUTE(W13,CHAR(160),""))),0))=0,"",(IFERROR(VALUE(TRIM(SUBSTITUTE(AW13,CHAR(160),""))),0))=(IFERROR(VALUE(TRIM(SUBSTITUTE(W13,CHAR(160),""))),0)),"OK",AND((IFERROR(VALUE(TRIM(SUBSTITUTE(AW13,CHAR(160),""))),0))&lt;(IFERROR(VALUE(TRIM(SUBSTITUTE(W13,CHAR(160),""))),0)),((IFERROR(VALUE(TRIM(SUBSTITUTE(W13,CHAR(160),""))),0))-(IFERROR(VALUE(TRIM(SUBSTITUTE(AW13,CHAR(160),""))),0)))&lt;0.01),"OK",(IFERROR(VALUE(TRIM(SUBSTITUTE(AW13,CHAR(160),""))),0))&lt;(IFERROR(VALUE(TRIM(SUBSTITUTE(W13,CHAR(160),""))),0)),"Montant instruit inférieur au montant présenté.",TRUE,""))</f>
        <v/>
      </c>
      <c r="BA13" s="212" t="str">
        <f t="shared" si="14"/>
        <v/>
      </c>
      <c r="BB13" s="212" t="str">
        <f t="shared" si="15"/>
        <v/>
      </c>
      <c r="BC13" s="93" t="str">
        <f t="shared" si="16"/>
        <v/>
      </c>
      <c r="BD13" s="126"/>
    </row>
    <row r="14" spans="1:56" ht="20.149999999999999" customHeight="1">
      <c r="A14" s="294">
        <v>6</v>
      </c>
      <c r="B14" s="2"/>
      <c r="C14" s="39"/>
      <c r="D14" s="2"/>
      <c r="E14" s="2"/>
      <c r="F14" s="89" t="str">
        <f>IF(B14&lt;&gt;"",IF('0-Présentation poste-typeaction'!$B$12&lt;&gt;"",'0-Présentation poste-typeaction'!$B$12,""),"")</f>
        <v/>
      </c>
      <c r="G14" s="21"/>
      <c r="H14" s="15"/>
      <c r="I14" s="38"/>
      <c r="J14" s="13"/>
      <c r="K14" s="4"/>
      <c r="L14" s="3"/>
      <c r="M14" s="196" t="str">
        <f t="shared" si="26"/>
        <v/>
      </c>
      <c r="N14" s="5"/>
      <c r="O14" s="3"/>
      <c r="P14" s="196" t="str">
        <f t="shared" si="27"/>
        <v/>
      </c>
      <c r="Q14" s="6"/>
      <c r="R14" s="3"/>
      <c r="S14" s="295" t="str">
        <f t="shared" ref="S14:S35" si="48">IF(OR(Q14="", R14=""), "", IFERROR(VALUE(TRIM(SUBSTITUTE(Q14,CHAR(160),""))),0) + IFERROR(VALUE(TRIM(SUBSTITUTE(R14,CHAR(160),""))),0))</f>
        <v/>
      </c>
      <c r="T14" s="14"/>
      <c r="U14" s="296" t="str" cm="1">
        <f t="array" ref="U14">IF((_xlfn.IFS(TRIM(SUBSTITUTE(T14,CHAR(160),""))="Devis 1",IFERROR(VALUE(TRIM(SUBSTITUTE(K14,CHAR(160),""))),0),TRIM(SUBSTITUTE(T14,CHAR(160),""))="Devis 2",IFERROR(VALUE(TRIM(SUBSTITUTE(N14,CHAR(160),""))),0),TRIM(SUBSTITUTE(T14,CHAR(160),""))="Devis 3",IFERROR(VALUE(TRIM(SUBSTITUTE(Q14,CHAR(160),""))),0),TRUE,0)*IFERROR(VALUE(TRIM(SUBSTITUTE(C14,CHAR(160),""))),0))=0,"",_xlfn.IFS(TRIM(SUBSTITUTE(T14,CHAR(160),""))="Devis 1",IFERROR(VALUE(TRIM(SUBSTITUTE(K14,CHAR(160),""))),0),TRIM(SUBSTITUTE(T14,CHAR(160),""))="Devis 2",IFERROR(VALUE(TRIM(SUBSTITUTE(N14,CHAR(160),""))),0),TRIM(SUBSTITUTE(T14,CHAR(160),""))="Devis 3",IFERROR(VALUE(TRIM(SUBSTITUTE(Q14,CHAR(160),""))),0),TRUE,0)*IFERROR(VALUE(TRIM(SUBSTITUTE(C14,CHAR(160),""))),0))</f>
        <v/>
      </c>
      <c r="V14" s="214" t="str" cm="1">
        <f t="array" ref="V14">IF(ROUND((_xlfn.IFS(TRIM(SUBSTITUTE(T14,CHAR(160),""))="Devis 1",IFERROR(VALUE(TRIM(SUBSTITUTE(L14,CHAR(160),""))),0),TRIM(SUBSTITUTE(T14,CHAR(160),""))="Devis 2",IFERROR(VALUE(TRIM(SUBSTITUTE(O14,CHAR(160),""))),0),TRIM(SUBSTITUTE(T14,CHAR(160),""))="Devis 3",IFERROR(VALUE(TRIM(SUBSTITUTE(R14,CHAR(160),""))),0),TRUE,0)*IFERROR(VALUE(TRIM(SUBSTITUTE(C14,CHAR(160),""))),0)),2)=0,IF(U14&lt;&gt;"",0,""),ROUND((_xlfn.IFS(TRIM(SUBSTITUTE(T14,CHAR(160),""))="Devis 1",IFERROR(VALUE(TRIM(SUBSTITUTE(L14,CHAR(160),""))),0),TRIM(SUBSTITUTE(T14,CHAR(160),""))="Devis 2",IFERROR(VALUE(TRIM(SUBSTITUTE(O14,CHAR(160),""))),0),TRIM(SUBSTITUTE(T14,CHAR(160),""))="Devis 3",IFERROR(VALUE(TRIM(SUBSTITUTE(R14,CHAR(160),""))),0),TRUE,0)*IFERROR(VALUE(TRIM(SUBSTITUTE(C14,CHAR(160),""))),0)),2))</f>
        <v/>
      </c>
      <c r="W14" s="297" t="str">
        <f t="shared" si="29"/>
        <v/>
      </c>
      <c r="X14" s="32"/>
      <c r="Y14" s="298" t="str">
        <f t="shared" si="30"/>
        <v/>
      </c>
      <c r="Z14" s="299" t="str">
        <f t="shared" si="30"/>
        <v/>
      </c>
      <c r="AA14" s="300" t="str">
        <f t="shared" si="30"/>
        <v/>
      </c>
      <c r="AB14" s="89" t="str">
        <f t="shared" si="30"/>
        <v/>
      </c>
      <c r="AC14" s="89" t="str">
        <f t="shared" si="30"/>
        <v/>
      </c>
      <c r="AD14" s="89" t="str">
        <f t="shared" si="30"/>
        <v/>
      </c>
      <c r="AE14" s="89" t="str">
        <f t="shared" si="31"/>
        <v/>
      </c>
      <c r="AF14" s="89" t="str">
        <f t="shared" si="32"/>
        <v/>
      </c>
      <c r="AG14" s="301" t="str">
        <f t="shared" si="33"/>
        <v/>
      </c>
      <c r="AH14" s="204" t="str">
        <f t="shared" si="34"/>
        <v/>
      </c>
      <c r="AI14" s="90" t="str">
        <f t="shared" si="35"/>
        <v/>
      </c>
      <c r="AJ14" s="196" t="str">
        <f t="shared" si="47"/>
        <v/>
      </c>
      <c r="AK14" s="205" t="str">
        <f t="shared" si="37"/>
        <v/>
      </c>
      <c r="AL14" s="90" t="str">
        <f t="shared" si="38"/>
        <v/>
      </c>
      <c r="AM14" s="196" t="str">
        <f t="shared" si="39"/>
        <v/>
      </c>
      <c r="AN14" s="206" t="str">
        <f t="shared" si="40"/>
        <v/>
      </c>
      <c r="AO14" s="90" t="str">
        <f t="shared" si="41"/>
        <v/>
      </c>
      <c r="AP14" s="207" t="str">
        <f t="shared" si="42"/>
        <v/>
      </c>
      <c r="AQ14" s="208" t="str">
        <f t="shared" si="43"/>
        <v/>
      </c>
      <c r="AR14" s="302"/>
      <c r="AS14" s="212" t="str">
        <f t="shared" si="44"/>
        <v/>
      </c>
      <c r="AT14" s="212" t="str">
        <f t="shared" si="45"/>
        <v/>
      </c>
      <c r="AU14" s="211" t="str" cm="1">
        <f t="array" ref="AU14">IF($Z14="","",IF((IFERROR(_xlfn.IFS($AQ14="Devis 1",(IFERROR(VALUE(TRIM(SUBSTITUTE(AH14,CHAR(160),""))),0)),$AQ14="Devis 2",(IFERROR(VALUE(TRIM(SUBSTITUTE(AK14,CHAR(160),""))),0)),$AQ14="Devis 3",(IFERROR(VALUE(TRIM(SUBSTITUTE(AN14,CHAR(160),""))),0))),0))*(IFERROR(VALUE(TRIM(SUBSTITUTE($Z14,CHAR(160),""))),0))=0,"",(IFERROR(_xlfn.IFS($AQ14="Devis 1",(IFERROR(VALUE(TRIM(SUBSTITUTE(AH14,CHAR(160),""))),0)),$AQ14="Devis 2",(IFERROR(VALUE(TRIM(SUBSTITUTE(AK14,CHAR(160),""))),0)),$AQ14="Devis 3",(IFERROR(VALUE(TRIM(SUBSTITUTE(AN14,CHAR(160),""))),0))),0))*(IFERROR(VALUE(TRIM(SUBSTITUTE($Z14,CHAR(160),""))),0))))</f>
        <v/>
      </c>
      <c r="AV14" s="211" t="str" cm="1">
        <f t="array" ref="AV14">IF($Z14="","",IF(ROUND((IFERROR(_xlfn.IFS(TRIM(SUBSTITUTE($AQ14,CHAR(160),""))="Devis 1",IFERROR(VALUE(TRIM(SUBSTITUTE(AI14,CHAR(160),""))),0),TRIM(SUBSTITUTE($AQ14,CHAR(160),""))="Devis 2",IFERROR(VALUE(TRIM(SUBSTITUTE(AL14,CHAR(160),""))),0),TRIM(SUBSTITUTE($AQ14,CHAR(160),""))="Devis 3",IFERROR(VALUE(TRIM(SUBSTITUTE(AO14,CHAR(160),""))),0)),0))*(IFERROR(VALUE(TRIM(SUBSTITUTE($Z14,CHAR(160),""))),0)),2)=0,IF(AU14&lt;&gt;"",0,""),ROUND((IFERROR(_xlfn.IFS(TRIM(SUBSTITUTE($AQ14,CHAR(160),""))="Devis 1",IFERROR(VALUE(TRIM(SUBSTITUTE(AI14,CHAR(160),""))),0),TRIM(SUBSTITUTE($AQ14,CHAR(160),""))="Devis 2",IFERROR(VALUE(TRIM(SUBSTITUTE(AL14,CHAR(160),""))),0),TRIM(SUBSTITUTE($AQ14,CHAR(160),""))="Devis 3",IFERROR(VALUE(TRIM(SUBSTITUTE(AO14,CHAR(160),""))),0)),0))*(IFERROR(VALUE(TRIM(SUBSTITUTE($Z14,CHAR(160),""))),0)),2)))</f>
        <v/>
      </c>
      <c r="AW14" s="211" t="str">
        <f t="shared" si="46"/>
        <v/>
      </c>
      <c r="AX14" s="303"/>
      <c r="AY14" s="92" t="str" cm="1">
        <f t="array" ref="AY14">IF(OR(AW14="",AT14="",AU14="",AS14=""),"",
    _xlfn.IFS(
        (IFERROR(VALUE(TRIM(SUBSTITUTE(AW14,CHAR(160),""))),0)) &gt; (IFERROR(VALUE(TRIM(SUBSTITUTE(AT14,CHAR(160),""))),0)),
        "KO : Le montant retenu TTC est supérieur au montant raisonnable TTC. Merci de revoir la ligne de dépense ou plafonner son montant.",
        (IFERROR(VALUE(TRIM(SUBSTITUTE(AU14,CHAR(160),""))),0)) &gt; (IFERROR(VALUE(TRIM(SUBSTITUTE(AS14,CHAR(160),""))),0)),
        "Attention : Le montant retenu HT est supérieur au montant HT raisonnable. Merci de revoir la ligne de dépense, plafonner son montant, ou justifier la reventillation HT / TVA.",
        (IFERROR(VALUE(TRIM(SUBSTITUTE(AW14,CHAR(160),""))),0))=0,
        "",
        (IFERROR(VALUE(TRIM(SUBSTITUTE(AT14,CHAR(160),""))),0))=(IFERROR(VALUE(TRIM(SUBSTITUTE(AW14,CHAR(160),""))),0)),
        "OK",
        (IFERROR(VALUE(TRIM(SUBSTITUTE(AT14,CHAR(160),""))),0))&gt;(IFERROR(VALUE(TRIM(SUBSTITUTE(AW14,CHAR(160),""))),0)),
        " OK : Montant instruit inférieur au montant raisonnable.",
        TRUE,
        ""
    )
)</f>
        <v/>
      </c>
      <c r="AZ14" s="92" t="str" cm="1">
        <f t="array" ref="AZ14">IF(OR(AW14="",W14="",AU14="",U14="",AV14="",V14=""),"",_xlfn.IFS(AND((IFERROR(VALUE(TRIM(SUBSTITUTE(AW14,CHAR(160),""))),0))&gt;(IFERROR(VALUE(TRIM(SUBSTITUTE(W14,CHAR(160),""))),0)),((IFERROR(VALUE(TRIM(SUBSTITUTE(AW14,CHAR(160),""))),0))-(IFERROR(VALUE(TRIM(SUBSTITUTE(W14,CHAR(160),""))),0)))&lt;=0.01),"OK",(IFERROR(VALUE(TRIM(SUBSTITUTE(AW14,CHAR(160),""))),0))&gt;(IFERROR(VALUE(TRIM(SUBSTITUTE(W14,CHAR(160),""))),0)),"KO : Le montant retenu TTC est supérieur au montant présenté TTC. Merci de revoir la ligne de dépense ou plafonner son montant.",(IFERROR(VALUE(TRIM(SUBSTITUTE(AU14,CHAR(160),""))),0))&gt;(IFERROR(VALUE(TRIM(SUBSTITUTE(U14,CHAR(160),""))),0)),"Attention : Le montant retenu HT est supérieur au montant HT présenté. Merci de revoir la ligne de dépense, plafonner son montant, ou justifier la reventillation HT / TVA.",(IFERROR(VALUE(TRIM(SUBSTITUTE(AV14,CHAR(160),""))),0))&gt;(IFERROR(VALUE(TRIM(SUBSTITUTE(V14,CHAR(160),""))),0)),"Attention : Le montant TVA retenu est supérieur au montant TVA présenté. Merci de revoir la ligne de dépense, plafonner son montant, ou justifier la reventillation HT / TVA.",(IFERROR(VALUE(TRIM(SUBSTITUTE(W14,CHAR(160),""))),0))=0,"",(IFERROR(VALUE(TRIM(SUBSTITUTE(AW14,CHAR(160),""))),0))=(IFERROR(VALUE(TRIM(SUBSTITUTE(W14,CHAR(160),""))),0)),"OK",AND((IFERROR(VALUE(TRIM(SUBSTITUTE(AW14,CHAR(160),""))),0))&lt;(IFERROR(VALUE(TRIM(SUBSTITUTE(W14,CHAR(160),""))),0)),((IFERROR(VALUE(TRIM(SUBSTITUTE(W14,CHAR(160),""))),0))-(IFERROR(VALUE(TRIM(SUBSTITUTE(AW14,CHAR(160),""))),0)))&lt;0.01),"OK",(IFERROR(VALUE(TRIM(SUBSTITUTE(AW14,CHAR(160),""))),0))&lt;(IFERROR(VALUE(TRIM(SUBSTITUTE(W14,CHAR(160),""))),0)),"Montant instruit inférieur au montant présenté.",TRUE,""))</f>
        <v/>
      </c>
      <c r="BA14" s="212" t="str">
        <f t="shared" si="14"/>
        <v/>
      </c>
      <c r="BB14" s="212" t="str">
        <f t="shared" si="15"/>
        <v/>
      </c>
      <c r="BC14" s="93" t="str">
        <f t="shared" si="16"/>
        <v/>
      </c>
      <c r="BD14" s="126"/>
    </row>
    <row r="15" spans="1:56" ht="20.149999999999999" customHeight="1">
      <c r="A15" s="294">
        <v>7</v>
      </c>
      <c r="B15" s="2"/>
      <c r="C15" s="39"/>
      <c r="D15" s="2"/>
      <c r="E15" s="2"/>
      <c r="F15" s="89" t="str">
        <f>IF(B15&lt;&gt;"",IF('0-Présentation poste-typeaction'!$B$12&lt;&gt;"",'0-Présentation poste-typeaction'!$B$12,""),"")</f>
        <v/>
      </c>
      <c r="G15" s="21"/>
      <c r="H15" s="15"/>
      <c r="I15" s="38"/>
      <c r="J15" s="13"/>
      <c r="K15" s="4"/>
      <c r="L15" s="3"/>
      <c r="M15" s="196" t="str">
        <f t="shared" si="26"/>
        <v/>
      </c>
      <c r="N15" s="5"/>
      <c r="O15" s="3"/>
      <c r="P15" s="196" t="str">
        <f t="shared" si="27"/>
        <v/>
      </c>
      <c r="Q15" s="6"/>
      <c r="R15" s="3"/>
      <c r="S15" s="295" t="str">
        <f t="shared" si="48"/>
        <v/>
      </c>
      <c r="T15" s="14"/>
      <c r="U15" s="296" t="str" cm="1">
        <f t="array" ref="U15">IF((_xlfn.IFS(TRIM(SUBSTITUTE(T15,CHAR(160),""))="Devis 1",IFERROR(VALUE(TRIM(SUBSTITUTE(K15,CHAR(160),""))),0),TRIM(SUBSTITUTE(T15,CHAR(160),""))="Devis 2",IFERROR(VALUE(TRIM(SUBSTITUTE(N15,CHAR(160),""))),0),TRIM(SUBSTITUTE(T15,CHAR(160),""))="Devis 3",IFERROR(VALUE(TRIM(SUBSTITUTE(Q15,CHAR(160),""))),0),TRUE,0)*IFERROR(VALUE(TRIM(SUBSTITUTE(C15,CHAR(160),""))),0))=0,"",_xlfn.IFS(TRIM(SUBSTITUTE(T15,CHAR(160),""))="Devis 1",IFERROR(VALUE(TRIM(SUBSTITUTE(K15,CHAR(160),""))),0),TRIM(SUBSTITUTE(T15,CHAR(160),""))="Devis 2",IFERROR(VALUE(TRIM(SUBSTITUTE(N15,CHAR(160),""))),0),TRIM(SUBSTITUTE(T15,CHAR(160),""))="Devis 3",IFERROR(VALUE(TRIM(SUBSTITUTE(Q15,CHAR(160),""))),0),TRUE,0)*IFERROR(VALUE(TRIM(SUBSTITUTE(C15,CHAR(160),""))),0))</f>
        <v/>
      </c>
      <c r="V15" s="214" t="str" cm="1">
        <f t="array" ref="V15">IF(ROUND((_xlfn.IFS(TRIM(SUBSTITUTE(T15,CHAR(160),""))="Devis 1",IFERROR(VALUE(TRIM(SUBSTITUTE(L15,CHAR(160),""))),0),TRIM(SUBSTITUTE(T15,CHAR(160),""))="Devis 2",IFERROR(VALUE(TRIM(SUBSTITUTE(O15,CHAR(160),""))),0),TRIM(SUBSTITUTE(T15,CHAR(160),""))="Devis 3",IFERROR(VALUE(TRIM(SUBSTITUTE(R15,CHAR(160),""))),0),TRUE,0)*IFERROR(VALUE(TRIM(SUBSTITUTE(C15,CHAR(160),""))),0)),2)=0,IF(U15&lt;&gt;"",0,""),ROUND((_xlfn.IFS(TRIM(SUBSTITUTE(T15,CHAR(160),""))="Devis 1",IFERROR(VALUE(TRIM(SUBSTITUTE(L15,CHAR(160),""))),0),TRIM(SUBSTITUTE(T15,CHAR(160),""))="Devis 2",IFERROR(VALUE(TRIM(SUBSTITUTE(O15,CHAR(160),""))),0),TRIM(SUBSTITUTE(T15,CHAR(160),""))="Devis 3",IFERROR(VALUE(TRIM(SUBSTITUTE(R15,CHAR(160),""))),0),TRUE,0)*IFERROR(VALUE(TRIM(SUBSTITUTE(C15,CHAR(160),""))),0)),2))</f>
        <v/>
      </c>
      <c r="W15" s="297" t="str">
        <f t="shared" si="29"/>
        <v/>
      </c>
      <c r="X15" s="32"/>
      <c r="Y15" s="298" t="str">
        <f t="shared" si="30"/>
        <v/>
      </c>
      <c r="Z15" s="299" t="str">
        <f t="shared" si="30"/>
        <v/>
      </c>
      <c r="AA15" s="300" t="str">
        <f t="shared" si="30"/>
        <v/>
      </c>
      <c r="AB15" s="89" t="str">
        <f t="shared" si="30"/>
        <v/>
      </c>
      <c r="AC15" s="89" t="str">
        <f t="shared" si="30"/>
        <v/>
      </c>
      <c r="AD15" s="89" t="str">
        <f t="shared" si="30"/>
        <v/>
      </c>
      <c r="AE15" s="89" t="str">
        <f t="shared" si="31"/>
        <v/>
      </c>
      <c r="AF15" s="89" t="str">
        <f t="shared" si="32"/>
        <v/>
      </c>
      <c r="AG15" s="301" t="str">
        <f t="shared" si="33"/>
        <v/>
      </c>
      <c r="AH15" s="204" t="str">
        <f t="shared" si="34"/>
        <v/>
      </c>
      <c r="AI15" s="90" t="str">
        <f t="shared" si="35"/>
        <v/>
      </c>
      <c r="AJ15" s="196" t="str">
        <f t="shared" si="47"/>
        <v/>
      </c>
      <c r="AK15" s="205" t="str">
        <f t="shared" si="37"/>
        <v/>
      </c>
      <c r="AL15" s="90" t="str">
        <f t="shared" si="38"/>
        <v/>
      </c>
      <c r="AM15" s="196" t="str">
        <f t="shared" si="39"/>
        <v/>
      </c>
      <c r="AN15" s="206" t="str">
        <f t="shared" si="40"/>
        <v/>
      </c>
      <c r="AO15" s="90" t="str">
        <f t="shared" si="41"/>
        <v/>
      </c>
      <c r="AP15" s="207" t="str">
        <f t="shared" si="42"/>
        <v/>
      </c>
      <c r="AQ15" s="208" t="str">
        <f t="shared" si="43"/>
        <v/>
      </c>
      <c r="AR15" s="302"/>
      <c r="AS15" s="212" t="str">
        <f t="shared" si="44"/>
        <v/>
      </c>
      <c r="AT15" s="212" t="str">
        <f t="shared" si="45"/>
        <v/>
      </c>
      <c r="AU15" s="211" t="str" cm="1">
        <f t="array" ref="AU15">IF($Z15="","",IF((IFERROR(_xlfn.IFS($AQ15="Devis 1",(IFERROR(VALUE(TRIM(SUBSTITUTE(AH15,CHAR(160),""))),0)),$AQ15="Devis 2",(IFERROR(VALUE(TRIM(SUBSTITUTE(AK15,CHAR(160),""))),0)),$AQ15="Devis 3",(IFERROR(VALUE(TRIM(SUBSTITUTE(AN15,CHAR(160),""))),0))),0))*(IFERROR(VALUE(TRIM(SUBSTITUTE($Z15,CHAR(160),""))),0))=0,"",(IFERROR(_xlfn.IFS($AQ15="Devis 1",(IFERROR(VALUE(TRIM(SUBSTITUTE(AH15,CHAR(160),""))),0)),$AQ15="Devis 2",(IFERROR(VALUE(TRIM(SUBSTITUTE(AK15,CHAR(160),""))),0)),$AQ15="Devis 3",(IFERROR(VALUE(TRIM(SUBSTITUTE(AN15,CHAR(160),""))),0))),0))*(IFERROR(VALUE(TRIM(SUBSTITUTE($Z15,CHAR(160),""))),0))))</f>
        <v/>
      </c>
      <c r="AV15" s="211" t="str" cm="1">
        <f t="array" ref="AV15">IF($Z15="","",IF(ROUND((IFERROR(_xlfn.IFS(TRIM(SUBSTITUTE($AQ15,CHAR(160),""))="Devis 1",IFERROR(VALUE(TRIM(SUBSTITUTE(AI15,CHAR(160),""))),0),TRIM(SUBSTITUTE($AQ15,CHAR(160),""))="Devis 2",IFERROR(VALUE(TRIM(SUBSTITUTE(AL15,CHAR(160),""))),0),TRIM(SUBSTITUTE($AQ15,CHAR(160),""))="Devis 3",IFERROR(VALUE(TRIM(SUBSTITUTE(AO15,CHAR(160),""))),0)),0))*(IFERROR(VALUE(TRIM(SUBSTITUTE($Z15,CHAR(160),""))),0)),2)=0,IF(AU15&lt;&gt;"",0,""),ROUND((IFERROR(_xlfn.IFS(TRIM(SUBSTITUTE($AQ15,CHAR(160),""))="Devis 1",IFERROR(VALUE(TRIM(SUBSTITUTE(AI15,CHAR(160),""))),0),TRIM(SUBSTITUTE($AQ15,CHAR(160),""))="Devis 2",IFERROR(VALUE(TRIM(SUBSTITUTE(AL15,CHAR(160),""))),0),TRIM(SUBSTITUTE($AQ15,CHAR(160),""))="Devis 3",IFERROR(VALUE(TRIM(SUBSTITUTE(AO15,CHAR(160),""))),0)),0))*(IFERROR(VALUE(TRIM(SUBSTITUTE($Z15,CHAR(160),""))),0)),2)))</f>
        <v/>
      </c>
      <c r="AW15" s="211" t="str">
        <f t="shared" si="46"/>
        <v/>
      </c>
      <c r="AX15" s="303"/>
      <c r="AY15" s="92" t="str" cm="1">
        <f t="array" ref="AY15">IF(OR(AW15="",AT15="",AU15="",AS15=""),"",
    _xlfn.IFS(
        (IFERROR(VALUE(TRIM(SUBSTITUTE(AW15,CHAR(160),""))),0)) &gt; (IFERROR(VALUE(TRIM(SUBSTITUTE(AT15,CHAR(160),""))),0)),
        "KO : Le montant retenu TTC est supérieur au montant raisonnable TTC. Merci de revoir la ligne de dépense ou plafonner son montant.",
        (IFERROR(VALUE(TRIM(SUBSTITUTE(AU15,CHAR(160),""))),0)) &gt; (IFERROR(VALUE(TRIM(SUBSTITUTE(AS15,CHAR(160),""))),0)),
        "Attention : Le montant retenu HT est supérieur au montant HT raisonnable. Merci de revoir la ligne de dépense, plafonner son montant, ou justifier la reventillation HT / TVA.",
        (IFERROR(VALUE(TRIM(SUBSTITUTE(AW15,CHAR(160),""))),0))=0,
        "",
        (IFERROR(VALUE(TRIM(SUBSTITUTE(AT15,CHAR(160),""))),0))=(IFERROR(VALUE(TRIM(SUBSTITUTE(AW15,CHAR(160),""))),0)),
        "OK",
        (IFERROR(VALUE(TRIM(SUBSTITUTE(AT15,CHAR(160),""))),0))&gt;(IFERROR(VALUE(TRIM(SUBSTITUTE(AW15,CHAR(160),""))),0)),
        " OK : Montant instruit inférieur au montant raisonnable.",
        TRUE,
        ""
    )
)</f>
        <v/>
      </c>
      <c r="AZ15" s="92" t="str" cm="1">
        <f t="array" ref="AZ15">IF(OR(AW15="",W15="",AU15="",U15="",AV15="",V15=""),"",_xlfn.IFS(AND((IFERROR(VALUE(TRIM(SUBSTITUTE(AW15,CHAR(160),""))),0))&gt;(IFERROR(VALUE(TRIM(SUBSTITUTE(W15,CHAR(160),""))),0)),((IFERROR(VALUE(TRIM(SUBSTITUTE(AW15,CHAR(160),""))),0))-(IFERROR(VALUE(TRIM(SUBSTITUTE(W15,CHAR(160),""))),0)))&lt;=0.01),"OK",(IFERROR(VALUE(TRIM(SUBSTITUTE(AW15,CHAR(160),""))),0))&gt;(IFERROR(VALUE(TRIM(SUBSTITUTE(W15,CHAR(160),""))),0)),"KO : Le montant retenu TTC est supérieur au montant présenté TTC. Merci de revoir la ligne de dépense ou plafonner son montant.",(IFERROR(VALUE(TRIM(SUBSTITUTE(AU15,CHAR(160),""))),0))&gt;(IFERROR(VALUE(TRIM(SUBSTITUTE(U15,CHAR(160),""))),0)),"Attention : Le montant retenu HT est supérieur au montant HT présenté. Merci de revoir la ligne de dépense, plafonner son montant, ou justifier la reventillation HT / TVA.",(IFERROR(VALUE(TRIM(SUBSTITUTE(AV15,CHAR(160),""))),0))&gt;(IFERROR(VALUE(TRIM(SUBSTITUTE(V15,CHAR(160),""))),0)),"Attention : Le montant TVA retenu est supérieur au montant TVA présenté. Merci de revoir la ligne de dépense, plafonner son montant, ou justifier la reventillation HT / TVA.",(IFERROR(VALUE(TRIM(SUBSTITUTE(W15,CHAR(160),""))),0))=0,"",(IFERROR(VALUE(TRIM(SUBSTITUTE(AW15,CHAR(160),""))),0))=(IFERROR(VALUE(TRIM(SUBSTITUTE(W15,CHAR(160),""))),0)),"OK",AND((IFERROR(VALUE(TRIM(SUBSTITUTE(AW15,CHAR(160),""))),0))&lt;(IFERROR(VALUE(TRIM(SUBSTITUTE(W15,CHAR(160),""))),0)),((IFERROR(VALUE(TRIM(SUBSTITUTE(W15,CHAR(160),""))),0))-(IFERROR(VALUE(TRIM(SUBSTITUTE(AW15,CHAR(160),""))),0)))&lt;0.01),"OK",(IFERROR(VALUE(TRIM(SUBSTITUTE(AW15,CHAR(160),""))),0))&lt;(IFERROR(VALUE(TRIM(SUBSTITUTE(W15,CHAR(160),""))),0)),"Montant instruit inférieur au montant présenté.",TRUE,""))</f>
        <v/>
      </c>
      <c r="BA15" s="212" t="str">
        <f t="shared" si="14"/>
        <v/>
      </c>
      <c r="BB15" s="212" t="str">
        <f t="shared" si="15"/>
        <v/>
      </c>
      <c r="BC15" s="93" t="str">
        <f t="shared" si="16"/>
        <v/>
      </c>
      <c r="BD15" s="126"/>
    </row>
    <row r="16" spans="1:56" ht="20.149999999999999" customHeight="1">
      <c r="A16" s="294">
        <v>8</v>
      </c>
      <c r="B16" s="2"/>
      <c r="C16" s="39"/>
      <c r="D16" s="2"/>
      <c r="E16" s="2"/>
      <c r="F16" s="89" t="str">
        <f>IF(B16&lt;&gt;"",IF('0-Présentation poste-typeaction'!$B$12&lt;&gt;"",'0-Présentation poste-typeaction'!$B$12,""),"")</f>
        <v/>
      </c>
      <c r="G16" s="21"/>
      <c r="H16" s="15"/>
      <c r="I16" s="38"/>
      <c r="J16" s="13"/>
      <c r="K16" s="4"/>
      <c r="L16" s="3"/>
      <c r="M16" s="196" t="str">
        <f t="shared" si="26"/>
        <v/>
      </c>
      <c r="N16" s="5"/>
      <c r="O16" s="3"/>
      <c r="P16" s="196" t="str">
        <f t="shared" si="27"/>
        <v/>
      </c>
      <c r="Q16" s="6"/>
      <c r="R16" s="3"/>
      <c r="S16" s="295" t="str">
        <f t="shared" si="48"/>
        <v/>
      </c>
      <c r="T16" s="14"/>
      <c r="U16" s="296" t="str" cm="1">
        <f t="array" ref="U16">IF((_xlfn.IFS(TRIM(SUBSTITUTE(T16,CHAR(160),""))="Devis 1",IFERROR(VALUE(TRIM(SUBSTITUTE(K16,CHAR(160),""))),0),TRIM(SUBSTITUTE(T16,CHAR(160),""))="Devis 2",IFERROR(VALUE(TRIM(SUBSTITUTE(N16,CHAR(160),""))),0),TRIM(SUBSTITUTE(T16,CHAR(160),""))="Devis 3",IFERROR(VALUE(TRIM(SUBSTITUTE(Q16,CHAR(160),""))),0),TRUE,0)*IFERROR(VALUE(TRIM(SUBSTITUTE(C16,CHAR(160),""))),0))=0,"",_xlfn.IFS(TRIM(SUBSTITUTE(T16,CHAR(160),""))="Devis 1",IFERROR(VALUE(TRIM(SUBSTITUTE(K16,CHAR(160),""))),0),TRIM(SUBSTITUTE(T16,CHAR(160),""))="Devis 2",IFERROR(VALUE(TRIM(SUBSTITUTE(N16,CHAR(160),""))),0),TRIM(SUBSTITUTE(T16,CHAR(160),""))="Devis 3",IFERROR(VALUE(TRIM(SUBSTITUTE(Q16,CHAR(160),""))),0),TRUE,0)*IFERROR(VALUE(TRIM(SUBSTITUTE(C16,CHAR(160),""))),0))</f>
        <v/>
      </c>
      <c r="V16" s="214" t="str" cm="1">
        <f t="array" ref="V16">IF(ROUND((_xlfn.IFS(TRIM(SUBSTITUTE(T16,CHAR(160),""))="Devis 1",IFERROR(VALUE(TRIM(SUBSTITUTE(L16,CHAR(160),""))),0),TRIM(SUBSTITUTE(T16,CHAR(160),""))="Devis 2",IFERROR(VALUE(TRIM(SUBSTITUTE(O16,CHAR(160),""))),0),TRIM(SUBSTITUTE(T16,CHAR(160),""))="Devis 3",IFERROR(VALUE(TRIM(SUBSTITUTE(R16,CHAR(160),""))),0),TRUE,0)*IFERROR(VALUE(TRIM(SUBSTITUTE(C16,CHAR(160),""))),0)),2)=0,IF(U16&lt;&gt;"",0,""),ROUND((_xlfn.IFS(TRIM(SUBSTITUTE(T16,CHAR(160),""))="Devis 1",IFERROR(VALUE(TRIM(SUBSTITUTE(L16,CHAR(160),""))),0),TRIM(SUBSTITUTE(T16,CHAR(160),""))="Devis 2",IFERROR(VALUE(TRIM(SUBSTITUTE(O16,CHAR(160),""))),0),TRIM(SUBSTITUTE(T16,CHAR(160),""))="Devis 3",IFERROR(VALUE(TRIM(SUBSTITUTE(R16,CHAR(160),""))),0),TRUE,0)*IFERROR(VALUE(TRIM(SUBSTITUTE(C16,CHAR(160),""))),0)),2))</f>
        <v/>
      </c>
      <c r="W16" s="297" t="str">
        <f t="shared" si="29"/>
        <v/>
      </c>
      <c r="X16" s="32"/>
      <c r="Y16" s="298" t="str">
        <f t="shared" si="30"/>
        <v/>
      </c>
      <c r="Z16" s="299" t="str">
        <f t="shared" si="30"/>
        <v/>
      </c>
      <c r="AA16" s="300" t="str">
        <f t="shared" si="30"/>
        <v/>
      </c>
      <c r="AB16" s="89" t="str">
        <f t="shared" si="30"/>
        <v/>
      </c>
      <c r="AC16" s="89" t="str">
        <f t="shared" si="30"/>
        <v/>
      </c>
      <c r="AD16" s="89" t="str">
        <f t="shared" si="30"/>
        <v/>
      </c>
      <c r="AE16" s="89" t="str">
        <f t="shared" si="31"/>
        <v/>
      </c>
      <c r="AF16" s="89" t="str">
        <f t="shared" si="32"/>
        <v/>
      </c>
      <c r="AG16" s="301" t="str">
        <f t="shared" si="33"/>
        <v/>
      </c>
      <c r="AH16" s="204" t="str">
        <f t="shared" si="34"/>
        <v/>
      </c>
      <c r="AI16" s="90" t="str">
        <f t="shared" si="35"/>
        <v/>
      </c>
      <c r="AJ16" s="196" t="str">
        <f t="shared" si="47"/>
        <v/>
      </c>
      <c r="AK16" s="205" t="str">
        <f t="shared" si="37"/>
        <v/>
      </c>
      <c r="AL16" s="90" t="str">
        <f t="shared" si="38"/>
        <v/>
      </c>
      <c r="AM16" s="196" t="str">
        <f t="shared" si="39"/>
        <v/>
      </c>
      <c r="AN16" s="206" t="str">
        <f t="shared" si="40"/>
        <v/>
      </c>
      <c r="AO16" s="90" t="str">
        <f t="shared" si="41"/>
        <v/>
      </c>
      <c r="AP16" s="207" t="str">
        <f t="shared" si="42"/>
        <v/>
      </c>
      <c r="AQ16" s="208" t="str">
        <f t="shared" si="43"/>
        <v/>
      </c>
      <c r="AR16" s="302"/>
      <c r="AS16" s="212" t="str">
        <f t="shared" si="44"/>
        <v/>
      </c>
      <c r="AT16" s="212" t="str">
        <f t="shared" si="45"/>
        <v/>
      </c>
      <c r="AU16" s="211" t="str" cm="1">
        <f t="array" ref="AU16">IF($Z16="","",IF((IFERROR(_xlfn.IFS($AQ16="Devis 1",(IFERROR(VALUE(TRIM(SUBSTITUTE(AH16,CHAR(160),""))),0)),$AQ16="Devis 2",(IFERROR(VALUE(TRIM(SUBSTITUTE(AK16,CHAR(160),""))),0)),$AQ16="Devis 3",(IFERROR(VALUE(TRIM(SUBSTITUTE(AN16,CHAR(160),""))),0))),0))*(IFERROR(VALUE(TRIM(SUBSTITUTE($Z16,CHAR(160),""))),0))=0,"",(IFERROR(_xlfn.IFS($AQ16="Devis 1",(IFERROR(VALUE(TRIM(SUBSTITUTE(AH16,CHAR(160),""))),0)),$AQ16="Devis 2",(IFERROR(VALUE(TRIM(SUBSTITUTE(AK16,CHAR(160),""))),0)),$AQ16="Devis 3",(IFERROR(VALUE(TRIM(SUBSTITUTE(AN16,CHAR(160),""))),0))),0))*(IFERROR(VALUE(TRIM(SUBSTITUTE($Z16,CHAR(160),""))),0))))</f>
        <v/>
      </c>
      <c r="AV16" s="211" t="str" cm="1">
        <f t="array" ref="AV16">IF($Z16="","",IF(ROUND((IFERROR(_xlfn.IFS(TRIM(SUBSTITUTE($AQ16,CHAR(160),""))="Devis 1",IFERROR(VALUE(TRIM(SUBSTITUTE(AI16,CHAR(160),""))),0),TRIM(SUBSTITUTE($AQ16,CHAR(160),""))="Devis 2",IFERROR(VALUE(TRIM(SUBSTITUTE(AL16,CHAR(160),""))),0),TRIM(SUBSTITUTE($AQ16,CHAR(160),""))="Devis 3",IFERROR(VALUE(TRIM(SUBSTITUTE(AO16,CHAR(160),""))),0)),0))*(IFERROR(VALUE(TRIM(SUBSTITUTE($Z16,CHAR(160),""))),0)),2)=0,IF(AU16&lt;&gt;"",0,""),ROUND((IFERROR(_xlfn.IFS(TRIM(SUBSTITUTE($AQ16,CHAR(160),""))="Devis 1",IFERROR(VALUE(TRIM(SUBSTITUTE(AI16,CHAR(160),""))),0),TRIM(SUBSTITUTE($AQ16,CHAR(160),""))="Devis 2",IFERROR(VALUE(TRIM(SUBSTITUTE(AL16,CHAR(160),""))),0),TRIM(SUBSTITUTE($AQ16,CHAR(160),""))="Devis 3",IFERROR(VALUE(TRIM(SUBSTITUTE(AO16,CHAR(160),""))),0)),0))*(IFERROR(VALUE(TRIM(SUBSTITUTE($Z16,CHAR(160),""))),0)),2)))</f>
        <v/>
      </c>
      <c r="AW16" s="211" t="str">
        <f t="shared" si="46"/>
        <v/>
      </c>
      <c r="AX16" s="303"/>
      <c r="AY16" s="92" t="str" cm="1">
        <f t="array" ref="AY16">IF(OR(AW16="",AT16="",AU16="",AS16=""),"",
    _xlfn.IFS(
        (IFERROR(VALUE(TRIM(SUBSTITUTE(AW16,CHAR(160),""))),0)) &gt; (IFERROR(VALUE(TRIM(SUBSTITUTE(AT16,CHAR(160),""))),0)),
        "KO : Le montant retenu TTC est supérieur au montant raisonnable TTC. Merci de revoir la ligne de dépense ou plafonner son montant.",
        (IFERROR(VALUE(TRIM(SUBSTITUTE(AU16,CHAR(160),""))),0)) &gt; (IFERROR(VALUE(TRIM(SUBSTITUTE(AS16,CHAR(160),""))),0)),
        "Attention : Le montant retenu HT est supérieur au montant HT raisonnable. Merci de revoir la ligne de dépense, plafonner son montant, ou justifier la reventillation HT / TVA.",
        (IFERROR(VALUE(TRIM(SUBSTITUTE(AW16,CHAR(160),""))),0))=0,
        "",
        (IFERROR(VALUE(TRIM(SUBSTITUTE(AT16,CHAR(160),""))),0))=(IFERROR(VALUE(TRIM(SUBSTITUTE(AW16,CHAR(160),""))),0)),
        "OK",
        (IFERROR(VALUE(TRIM(SUBSTITUTE(AT16,CHAR(160),""))),0))&gt;(IFERROR(VALUE(TRIM(SUBSTITUTE(AW16,CHAR(160),""))),0)),
        " OK : Montant instruit inférieur au montant raisonnable.",
        TRUE,
        ""
    )
)</f>
        <v/>
      </c>
      <c r="AZ16" s="92" t="str" cm="1">
        <f t="array" ref="AZ16">IF(OR(AW16="",W16="",AU16="",U16="",AV16="",V16=""),"",_xlfn.IFS(AND((IFERROR(VALUE(TRIM(SUBSTITUTE(AW16,CHAR(160),""))),0))&gt;(IFERROR(VALUE(TRIM(SUBSTITUTE(W16,CHAR(160),""))),0)),((IFERROR(VALUE(TRIM(SUBSTITUTE(AW16,CHAR(160),""))),0))-(IFERROR(VALUE(TRIM(SUBSTITUTE(W16,CHAR(160),""))),0)))&lt;=0.01),"OK",(IFERROR(VALUE(TRIM(SUBSTITUTE(AW16,CHAR(160),""))),0))&gt;(IFERROR(VALUE(TRIM(SUBSTITUTE(W16,CHAR(160),""))),0)),"KO : Le montant retenu TTC est supérieur au montant présenté TTC. Merci de revoir la ligne de dépense ou plafonner son montant.",(IFERROR(VALUE(TRIM(SUBSTITUTE(AU16,CHAR(160),""))),0))&gt;(IFERROR(VALUE(TRIM(SUBSTITUTE(U16,CHAR(160),""))),0)),"Attention : Le montant retenu HT est supérieur au montant HT présenté. Merci de revoir la ligne de dépense, plafonner son montant, ou justifier la reventillation HT / TVA.",(IFERROR(VALUE(TRIM(SUBSTITUTE(AV16,CHAR(160),""))),0))&gt;(IFERROR(VALUE(TRIM(SUBSTITUTE(V16,CHAR(160),""))),0)),"Attention : Le montant TVA retenu est supérieur au montant TVA présenté. Merci de revoir la ligne de dépense, plafonner son montant, ou justifier la reventillation HT / TVA.",(IFERROR(VALUE(TRIM(SUBSTITUTE(W16,CHAR(160),""))),0))=0,"",(IFERROR(VALUE(TRIM(SUBSTITUTE(AW16,CHAR(160),""))),0))=(IFERROR(VALUE(TRIM(SUBSTITUTE(W16,CHAR(160),""))),0)),"OK",AND((IFERROR(VALUE(TRIM(SUBSTITUTE(AW16,CHAR(160),""))),0))&lt;(IFERROR(VALUE(TRIM(SUBSTITUTE(W16,CHAR(160),""))),0)),((IFERROR(VALUE(TRIM(SUBSTITUTE(W16,CHAR(160),""))),0))-(IFERROR(VALUE(TRIM(SUBSTITUTE(AW16,CHAR(160),""))),0)))&lt;0.01),"OK",(IFERROR(VALUE(TRIM(SUBSTITUTE(AW16,CHAR(160),""))),0))&lt;(IFERROR(VALUE(TRIM(SUBSTITUTE(W16,CHAR(160),""))),0)),"Montant instruit inférieur au montant présenté.",TRUE,""))</f>
        <v/>
      </c>
      <c r="BA16" s="212" t="str">
        <f t="shared" si="14"/>
        <v/>
      </c>
      <c r="BB16" s="212" t="str">
        <f t="shared" si="15"/>
        <v/>
      </c>
      <c r="BC16" s="93" t="str">
        <f t="shared" si="16"/>
        <v/>
      </c>
      <c r="BD16" s="126"/>
    </row>
    <row r="17" spans="1:56" ht="20.149999999999999" customHeight="1">
      <c r="A17" s="294">
        <v>9</v>
      </c>
      <c r="B17" s="2"/>
      <c r="C17" s="39"/>
      <c r="D17" s="2"/>
      <c r="E17" s="2"/>
      <c r="F17" s="89" t="str">
        <f>IF(B17&lt;&gt;"",IF('0-Présentation poste-typeaction'!$B$12&lt;&gt;"",'0-Présentation poste-typeaction'!$B$12,""),"")</f>
        <v/>
      </c>
      <c r="G17" s="21"/>
      <c r="H17" s="15"/>
      <c r="I17" s="38"/>
      <c r="J17" s="13"/>
      <c r="K17" s="4"/>
      <c r="L17" s="3"/>
      <c r="M17" s="196" t="str">
        <f t="shared" si="26"/>
        <v/>
      </c>
      <c r="N17" s="5"/>
      <c r="O17" s="3"/>
      <c r="P17" s="196" t="str">
        <f t="shared" si="27"/>
        <v/>
      </c>
      <c r="Q17" s="6"/>
      <c r="R17" s="3"/>
      <c r="S17" s="295" t="str">
        <f t="shared" si="48"/>
        <v/>
      </c>
      <c r="T17" s="14"/>
      <c r="U17" s="296" t="str" cm="1">
        <f t="array" ref="U17">IF((_xlfn.IFS(TRIM(SUBSTITUTE(T17,CHAR(160),""))="Devis 1",IFERROR(VALUE(TRIM(SUBSTITUTE(K17,CHAR(160),""))),0),TRIM(SUBSTITUTE(T17,CHAR(160),""))="Devis 2",IFERROR(VALUE(TRIM(SUBSTITUTE(N17,CHAR(160),""))),0),TRIM(SUBSTITUTE(T17,CHAR(160),""))="Devis 3",IFERROR(VALUE(TRIM(SUBSTITUTE(Q17,CHAR(160),""))),0),TRUE,0)*IFERROR(VALUE(TRIM(SUBSTITUTE(C17,CHAR(160),""))),0))=0,"",_xlfn.IFS(TRIM(SUBSTITUTE(T17,CHAR(160),""))="Devis 1",IFERROR(VALUE(TRIM(SUBSTITUTE(K17,CHAR(160),""))),0),TRIM(SUBSTITUTE(T17,CHAR(160),""))="Devis 2",IFERROR(VALUE(TRIM(SUBSTITUTE(N17,CHAR(160),""))),0),TRIM(SUBSTITUTE(T17,CHAR(160),""))="Devis 3",IFERROR(VALUE(TRIM(SUBSTITUTE(Q17,CHAR(160),""))),0),TRUE,0)*IFERROR(VALUE(TRIM(SUBSTITUTE(C17,CHAR(160),""))),0))</f>
        <v/>
      </c>
      <c r="V17" s="214" t="str" cm="1">
        <f t="array" ref="V17">IF(ROUND((_xlfn.IFS(TRIM(SUBSTITUTE(T17,CHAR(160),""))="Devis 1",IFERROR(VALUE(TRIM(SUBSTITUTE(L17,CHAR(160),""))),0),TRIM(SUBSTITUTE(T17,CHAR(160),""))="Devis 2",IFERROR(VALUE(TRIM(SUBSTITUTE(O17,CHAR(160),""))),0),TRIM(SUBSTITUTE(T17,CHAR(160),""))="Devis 3",IFERROR(VALUE(TRIM(SUBSTITUTE(R17,CHAR(160),""))),0),TRUE,0)*IFERROR(VALUE(TRIM(SUBSTITUTE(C17,CHAR(160),""))),0)),2)=0,IF(U17&lt;&gt;"",0,""),ROUND((_xlfn.IFS(TRIM(SUBSTITUTE(T17,CHAR(160),""))="Devis 1",IFERROR(VALUE(TRIM(SUBSTITUTE(L17,CHAR(160),""))),0),TRIM(SUBSTITUTE(T17,CHAR(160),""))="Devis 2",IFERROR(VALUE(TRIM(SUBSTITUTE(O17,CHAR(160),""))),0),TRIM(SUBSTITUTE(T17,CHAR(160),""))="Devis 3",IFERROR(VALUE(TRIM(SUBSTITUTE(R17,CHAR(160),""))),0),TRUE,0)*IFERROR(VALUE(TRIM(SUBSTITUTE(C17,CHAR(160),""))),0)),2))</f>
        <v/>
      </c>
      <c r="W17" s="297" t="str">
        <f t="shared" si="29"/>
        <v/>
      </c>
      <c r="X17" s="32"/>
      <c r="Y17" s="298" t="str">
        <f t="shared" si="30"/>
        <v/>
      </c>
      <c r="Z17" s="299" t="str">
        <f t="shared" si="30"/>
        <v/>
      </c>
      <c r="AA17" s="300" t="str">
        <f t="shared" si="30"/>
        <v/>
      </c>
      <c r="AB17" s="89" t="str">
        <f t="shared" si="30"/>
        <v/>
      </c>
      <c r="AC17" s="89" t="str">
        <f t="shared" si="30"/>
        <v/>
      </c>
      <c r="AD17" s="89" t="str">
        <f t="shared" si="30"/>
        <v/>
      </c>
      <c r="AE17" s="89" t="str">
        <f t="shared" si="31"/>
        <v/>
      </c>
      <c r="AF17" s="89" t="str">
        <f t="shared" si="32"/>
        <v/>
      </c>
      <c r="AG17" s="301" t="str">
        <f t="shared" si="33"/>
        <v/>
      </c>
      <c r="AH17" s="204" t="str">
        <f t="shared" si="34"/>
        <v/>
      </c>
      <c r="AI17" s="90" t="str">
        <f t="shared" si="35"/>
        <v/>
      </c>
      <c r="AJ17" s="196" t="str">
        <f t="shared" si="47"/>
        <v/>
      </c>
      <c r="AK17" s="205" t="str">
        <f t="shared" si="37"/>
        <v/>
      </c>
      <c r="AL17" s="90" t="str">
        <f t="shared" si="38"/>
        <v/>
      </c>
      <c r="AM17" s="196" t="str">
        <f t="shared" si="39"/>
        <v/>
      </c>
      <c r="AN17" s="206" t="str">
        <f t="shared" si="40"/>
        <v/>
      </c>
      <c r="AO17" s="90" t="str">
        <f t="shared" si="41"/>
        <v/>
      </c>
      <c r="AP17" s="207" t="str">
        <f t="shared" si="42"/>
        <v/>
      </c>
      <c r="AQ17" s="208" t="str">
        <f t="shared" si="43"/>
        <v/>
      </c>
      <c r="AR17" s="302"/>
      <c r="AS17" s="212" t="str">
        <f t="shared" si="44"/>
        <v/>
      </c>
      <c r="AT17" s="212" t="str">
        <f t="shared" si="45"/>
        <v/>
      </c>
      <c r="AU17" s="211" t="str" cm="1">
        <f t="array" ref="AU17">IF($Z17="","",IF((IFERROR(_xlfn.IFS($AQ17="Devis 1",(IFERROR(VALUE(TRIM(SUBSTITUTE(AH17,CHAR(160),""))),0)),$AQ17="Devis 2",(IFERROR(VALUE(TRIM(SUBSTITUTE(AK17,CHAR(160),""))),0)),$AQ17="Devis 3",(IFERROR(VALUE(TRIM(SUBSTITUTE(AN17,CHAR(160),""))),0))),0))*(IFERROR(VALUE(TRIM(SUBSTITUTE($Z17,CHAR(160),""))),0))=0,"",(IFERROR(_xlfn.IFS($AQ17="Devis 1",(IFERROR(VALUE(TRIM(SUBSTITUTE(AH17,CHAR(160),""))),0)),$AQ17="Devis 2",(IFERROR(VALUE(TRIM(SUBSTITUTE(AK17,CHAR(160),""))),0)),$AQ17="Devis 3",(IFERROR(VALUE(TRIM(SUBSTITUTE(AN17,CHAR(160),""))),0))),0))*(IFERROR(VALUE(TRIM(SUBSTITUTE($Z17,CHAR(160),""))),0))))</f>
        <v/>
      </c>
      <c r="AV17" s="211" t="str" cm="1">
        <f t="array" ref="AV17">IF($Z17="","",IF(ROUND((IFERROR(_xlfn.IFS(TRIM(SUBSTITUTE($AQ17,CHAR(160),""))="Devis 1",IFERROR(VALUE(TRIM(SUBSTITUTE(AI17,CHAR(160),""))),0),TRIM(SUBSTITUTE($AQ17,CHAR(160),""))="Devis 2",IFERROR(VALUE(TRIM(SUBSTITUTE(AL17,CHAR(160),""))),0),TRIM(SUBSTITUTE($AQ17,CHAR(160),""))="Devis 3",IFERROR(VALUE(TRIM(SUBSTITUTE(AO17,CHAR(160),""))),0)),0))*(IFERROR(VALUE(TRIM(SUBSTITUTE($Z17,CHAR(160),""))),0)),2)=0,IF(AU17&lt;&gt;"",0,""),ROUND((IFERROR(_xlfn.IFS(TRIM(SUBSTITUTE($AQ17,CHAR(160),""))="Devis 1",IFERROR(VALUE(TRIM(SUBSTITUTE(AI17,CHAR(160),""))),0),TRIM(SUBSTITUTE($AQ17,CHAR(160),""))="Devis 2",IFERROR(VALUE(TRIM(SUBSTITUTE(AL17,CHAR(160),""))),0),TRIM(SUBSTITUTE($AQ17,CHAR(160),""))="Devis 3",IFERROR(VALUE(TRIM(SUBSTITUTE(AO17,CHAR(160),""))),0)),0))*(IFERROR(VALUE(TRIM(SUBSTITUTE($Z17,CHAR(160),""))),0)),2)))</f>
        <v/>
      </c>
      <c r="AW17" s="211" t="str">
        <f t="shared" si="46"/>
        <v/>
      </c>
      <c r="AX17" s="303"/>
      <c r="AY17" s="92" t="str" cm="1">
        <f t="array" ref="AY17">IF(OR(AW17="",AT17="",AU17="",AS17=""),"",
    _xlfn.IFS(
        (IFERROR(VALUE(TRIM(SUBSTITUTE(AW17,CHAR(160),""))),0)) &gt; (IFERROR(VALUE(TRIM(SUBSTITUTE(AT17,CHAR(160),""))),0)),
        "KO : Le montant retenu TTC est supérieur au montant raisonnable TTC. Merci de revoir la ligne de dépense ou plafonner son montant.",
        (IFERROR(VALUE(TRIM(SUBSTITUTE(AU17,CHAR(160),""))),0)) &gt; (IFERROR(VALUE(TRIM(SUBSTITUTE(AS17,CHAR(160),""))),0)),
        "Attention : Le montant retenu HT est supérieur au montant HT raisonnable. Merci de revoir la ligne de dépense, plafonner son montant, ou justifier la reventillation HT / TVA.",
        (IFERROR(VALUE(TRIM(SUBSTITUTE(AW17,CHAR(160),""))),0))=0,
        "",
        (IFERROR(VALUE(TRIM(SUBSTITUTE(AT17,CHAR(160),""))),0))=(IFERROR(VALUE(TRIM(SUBSTITUTE(AW17,CHAR(160),""))),0)),
        "OK",
        (IFERROR(VALUE(TRIM(SUBSTITUTE(AT17,CHAR(160),""))),0))&gt;(IFERROR(VALUE(TRIM(SUBSTITUTE(AW17,CHAR(160),""))),0)),
        " OK : Montant instruit inférieur au montant raisonnable.",
        TRUE,
        ""
    )
)</f>
        <v/>
      </c>
      <c r="AZ17" s="92" t="str" cm="1">
        <f t="array" ref="AZ17">IF(OR(AW17="",W17="",AU17="",U17="",AV17="",V17=""),"",_xlfn.IFS(AND((IFERROR(VALUE(TRIM(SUBSTITUTE(AW17,CHAR(160),""))),0))&gt;(IFERROR(VALUE(TRIM(SUBSTITUTE(W17,CHAR(160),""))),0)),((IFERROR(VALUE(TRIM(SUBSTITUTE(AW17,CHAR(160),""))),0))-(IFERROR(VALUE(TRIM(SUBSTITUTE(W17,CHAR(160),""))),0)))&lt;=0.01),"OK",(IFERROR(VALUE(TRIM(SUBSTITUTE(AW17,CHAR(160),""))),0))&gt;(IFERROR(VALUE(TRIM(SUBSTITUTE(W17,CHAR(160),""))),0)),"KO : Le montant retenu TTC est supérieur au montant présenté TTC. Merci de revoir la ligne de dépense ou plafonner son montant.",(IFERROR(VALUE(TRIM(SUBSTITUTE(AU17,CHAR(160),""))),0))&gt;(IFERROR(VALUE(TRIM(SUBSTITUTE(U17,CHAR(160),""))),0)),"Attention : Le montant retenu HT est supérieur au montant HT présenté. Merci de revoir la ligne de dépense, plafonner son montant, ou justifier la reventillation HT / TVA.",(IFERROR(VALUE(TRIM(SUBSTITUTE(AV17,CHAR(160),""))),0))&gt;(IFERROR(VALUE(TRIM(SUBSTITUTE(V17,CHAR(160),""))),0)),"Attention : Le montant TVA retenu est supérieur au montant TVA présenté. Merci de revoir la ligne de dépense, plafonner son montant, ou justifier la reventillation HT / TVA.",(IFERROR(VALUE(TRIM(SUBSTITUTE(W17,CHAR(160),""))),0))=0,"",(IFERROR(VALUE(TRIM(SUBSTITUTE(AW17,CHAR(160),""))),0))=(IFERROR(VALUE(TRIM(SUBSTITUTE(W17,CHAR(160),""))),0)),"OK",AND((IFERROR(VALUE(TRIM(SUBSTITUTE(AW17,CHAR(160),""))),0))&lt;(IFERROR(VALUE(TRIM(SUBSTITUTE(W17,CHAR(160),""))),0)),((IFERROR(VALUE(TRIM(SUBSTITUTE(W17,CHAR(160),""))),0))-(IFERROR(VALUE(TRIM(SUBSTITUTE(AW17,CHAR(160),""))),0)))&lt;0.01),"OK",(IFERROR(VALUE(TRIM(SUBSTITUTE(AW17,CHAR(160),""))),0))&lt;(IFERROR(VALUE(TRIM(SUBSTITUTE(W17,CHAR(160),""))),0)),"Montant instruit inférieur au montant présenté.",TRUE,""))</f>
        <v/>
      </c>
      <c r="BA17" s="212" t="str">
        <f t="shared" si="14"/>
        <v/>
      </c>
      <c r="BB17" s="212" t="str">
        <f t="shared" si="15"/>
        <v/>
      </c>
      <c r="BC17" s="93" t="str">
        <f t="shared" si="16"/>
        <v/>
      </c>
      <c r="BD17" s="126"/>
    </row>
    <row r="18" spans="1:56" ht="20.149999999999999" customHeight="1">
      <c r="A18" s="294">
        <v>10</v>
      </c>
      <c r="B18" s="2"/>
      <c r="C18" s="39"/>
      <c r="D18" s="2"/>
      <c r="E18" s="2"/>
      <c r="F18" s="89" t="str">
        <f>IF(B18&lt;&gt;"",IF('0-Présentation poste-typeaction'!$B$12&lt;&gt;"",'0-Présentation poste-typeaction'!$B$12,""),"")</f>
        <v/>
      </c>
      <c r="G18" s="21"/>
      <c r="H18" s="15"/>
      <c r="I18" s="38"/>
      <c r="J18" s="13"/>
      <c r="K18" s="4"/>
      <c r="L18" s="3"/>
      <c r="M18" s="196" t="str">
        <f>IF(OR(K18="", L18=""), "", IFERROR(VALUE(TRIM(SUBSTITUTE(K18,CHAR(160),""))),0) + IFERROR(VALUE(TRIM(SUBSTITUTE(L18,CHAR(160),""))),0))</f>
        <v/>
      </c>
      <c r="N18" s="5"/>
      <c r="O18" s="3"/>
      <c r="P18" s="196" t="str">
        <f t="shared" si="27"/>
        <v/>
      </c>
      <c r="Q18" s="6"/>
      <c r="R18" s="3"/>
      <c r="S18" s="295" t="str">
        <f t="shared" si="48"/>
        <v/>
      </c>
      <c r="T18" s="14"/>
      <c r="U18" s="296" t="str" cm="1">
        <f t="array" ref="U18">IF((_xlfn.IFS(TRIM(SUBSTITUTE(T18,CHAR(160),""))="Devis 1",IFERROR(VALUE(TRIM(SUBSTITUTE(K18,CHAR(160),""))),0),TRIM(SUBSTITUTE(T18,CHAR(160),""))="Devis 2",IFERROR(VALUE(TRIM(SUBSTITUTE(N18,CHAR(160),""))),0),TRIM(SUBSTITUTE(T18,CHAR(160),""))="Devis 3",IFERROR(VALUE(TRIM(SUBSTITUTE(Q18,CHAR(160),""))),0),TRUE,0)*IFERROR(VALUE(TRIM(SUBSTITUTE(C18,CHAR(160),""))),0))=0,"",_xlfn.IFS(TRIM(SUBSTITUTE(T18,CHAR(160),""))="Devis 1",IFERROR(VALUE(TRIM(SUBSTITUTE(K18,CHAR(160),""))),0),TRIM(SUBSTITUTE(T18,CHAR(160),""))="Devis 2",IFERROR(VALUE(TRIM(SUBSTITUTE(N18,CHAR(160),""))),0),TRIM(SUBSTITUTE(T18,CHAR(160),""))="Devis 3",IFERROR(VALUE(TRIM(SUBSTITUTE(Q18,CHAR(160),""))),0),TRUE,0)*IFERROR(VALUE(TRIM(SUBSTITUTE(C18,CHAR(160),""))),0))</f>
        <v/>
      </c>
      <c r="V18" s="214" t="str" cm="1">
        <f t="array" ref="V18">IF(ROUND((_xlfn.IFS(TRIM(SUBSTITUTE(T18,CHAR(160),""))="Devis 1",IFERROR(VALUE(TRIM(SUBSTITUTE(L18,CHAR(160),""))),0),TRIM(SUBSTITUTE(T18,CHAR(160),""))="Devis 2",IFERROR(VALUE(TRIM(SUBSTITUTE(O18,CHAR(160),""))),0),TRIM(SUBSTITUTE(T18,CHAR(160),""))="Devis 3",IFERROR(VALUE(TRIM(SUBSTITUTE(R18,CHAR(160),""))),0),TRUE,0)*IFERROR(VALUE(TRIM(SUBSTITUTE(C18,CHAR(160),""))),0)),2)=0,IF(U18&lt;&gt;"",0,""),ROUND((_xlfn.IFS(TRIM(SUBSTITUTE(T18,CHAR(160),""))="Devis 1",IFERROR(VALUE(TRIM(SUBSTITUTE(L18,CHAR(160),""))),0),TRIM(SUBSTITUTE(T18,CHAR(160),""))="Devis 2",IFERROR(VALUE(TRIM(SUBSTITUTE(O18,CHAR(160),""))),0),TRIM(SUBSTITUTE(T18,CHAR(160),""))="Devis 3",IFERROR(VALUE(TRIM(SUBSTITUTE(R18,CHAR(160),""))),0),TRUE,0)*IFERROR(VALUE(TRIM(SUBSTITUTE(C18,CHAR(160),""))),0)),2))</f>
        <v/>
      </c>
      <c r="W18" s="297" t="str">
        <f t="shared" si="29"/>
        <v/>
      </c>
      <c r="X18" s="32"/>
      <c r="Y18" s="298" t="str">
        <f t="shared" si="30"/>
        <v/>
      </c>
      <c r="Z18" s="299" t="str">
        <f t="shared" si="30"/>
        <v/>
      </c>
      <c r="AA18" s="300" t="str">
        <f t="shared" si="30"/>
        <v/>
      </c>
      <c r="AB18" s="89" t="str">
        <f t="shared" si="30"/>
        <v/>
      </c>
      <c r="AC18" s="89" t="str">
        <f t="shared" si="30"/>
        <v/>
      </c>
      <c r="AD18" s="89" t="str">
        <f t="shared" si="30"/>
        <v/>
      </c>
      <c r="AE18" s="89" t="str">
        <f t="shared" si="31"/>
        <v/>
      </c>
      <c r="AF18" s="89" t="str">
        <f t="shared" si="32"/>
        <v/>
      </c>
      <c r="AG18" s="301" t="str">
        <f t="shared" si="33"/>
        <v/>
      </c>
      <c r="AH18" s="204" t="str">
        <f t="shared" si="34"/>
        <v/>
      </c>
      <c r="AI18" s="90" t="str">
        <f t="shared" si="35"/>
        <v/>
      </c>
      <c r="AJ18" s="196" t="str">
        <f t="shared" si="47"/>
        <v/>
      </c>
      <c r="AK18" s="205" t="str">
        <f t="shared" si="37"/>
        <v/>
      </c>
      <c r="AL18" s="90" t="str">
        <f t="shared" si="38"/>
        <v/>
      </c>
      <c r="AM18" s="196" t="str">
        <f t="shared" si="39"/>
        <v/>
      </c>
      <c r="AN18" s="206" t="str">
        <f t="shared" si="40"/>
        <v/>
      </c>
      <c r="AO18" s="90" t="str">
        <f t="shared" si="41"/>
        <v/>
      </c>
      <c r="AP18" s="207" t="str">
        <f t="shared" si="42"/>
        <v/>
      </c>
      <c r="AQ18" s="208" t="str">
        <f t="shared" si="43"/>
        <v/>
      </c>
      <c r="AR18" s="302"/>
      <c r="AS18" s="212" t="str">
        <f t="shared" si="44"/>
        <v/>
      </c>
      <c r="AT18" s="212" t="str">
        <f t="shared" si="45"/>
        <v/>
      </c>
      <c r="AU18" s="211" t="str" cm="1">
        <f t="array" ref="AU18">IF($Z18="","",IF((IFERROR(_xlfn.IFS($AQ18="Devis 1",(IFERROR(VALUE(TRIM(SUBSTITUTE(AH18,CHAR(160),""))),0)),$AQ18="Devis 2",(IFERROR(VALUE(TRIM(SUBSTITUTE(AK18,CHAR(160),""))),0)),$AQ18="Devis 3",(IFERROR(VALUE(TRIM(SUBSTITUTE(AN18,CHAR(160),""))),0))),0))*(IFERROR(VALUE(TRIM(SUBSTITUTE($Z18,CHAR(160),""))),0))=0,"",(IFERROR(_xlfn.IFS($AQ18="Devis 1",(IFERROR(VALUE(TRIM(SUBSTITUTE(AH18,CHAR(160),""))),0)),$AQ18="Devis 2",(IFERROR(VALUE(TRIM(SUBSTITUTE(AK18,CHAR(160),""))),0)),$AQ18="Devis 3",(IFERROR(VALUE(TRIM(SUBSTITUTE(AN18,CHAR(160),""))),0))),0))*(IFERROR(VALUE(TRIM(SUBSTITUTE($Z18,CHAR(160),""))),0))))</f>
        <v/>
      </c>
      <c r="AV18" s="211" t="str" cm="1">
        <f t="array" ref="AV18">IF($Z18="","",IF(ROUND((IFERROR(_xlfn.IFS(TRIM(SUBSTITUTE($AQ18,CHAR(160),""))="Devis 1",IFERROR(VALUE(TRIM(SUBSTITUTE(AI18,CHAR(160),""))),0),TRIM(SUBSTITUTE($AQ18,CHAR(160),""))="Devis 2",IFERROR(VALUE(TRIM(SUBSTITUTE(AL18,CHAR(160),""))),0),TRIM(SUBSTITUTE($AQ18,CHAR(160),""))="Devis 3",IFERROR(VALUE(TRIM(SUBSTITUTE(AO18,CHAR(160),""))),0)),0))*(IFERROR(VALUE(TRIM(SUBSTITUTE($Z18,CHAR(160),""))),0)),2)=0,IF(AU18&lt;&gt;"",0,""),ROUND((IFERROR(_xlfn.IFS(TRIM(SUBSTITUTE($AQ18,CHAR(160),""))="Devis 1",IFERROR(VALUE(TRIM(SUBSTITUTE(AI18,CHAR(160),""))),0),TRIM(SUBSTITUTE($AQ18,CHAR(160),""))="Devis 2",IFERROR(VALUE(TRIM(SUBSTITUTE(AL18,CHAR(160),""))),0),TRIM(SUBSTITUTE($AQ18,CHAR(160),""))="Devis 3",IFERROR(VALUE(TRIM(SUBSTITUTE(AO18,CHAR(160),""))),0)),0))*(IFERROR(VALUE(TRIM(SUBSTITUTE($Z18,CHAR(160),""))),0)),2)))</f>
        <v/>
      </c>
      <c r="AW18" s="211" t="str">
        <f t="shared" si="46"/>
        <v/>
      </c>
      <c r="AX18" s="303"/>
      <c r="AY18" s="92" t="str" cm="1">
        <f t="array" ref="AY18">IF(OR(AW18="",AT18="",AU18="",AS18=""),"",
    _xlfn.IFS(
        (IFERROR(VALUE(TRIM(SUBSTITUTE(AW18,CHAR(160),""))),0)) &gt; (IFERROR(VALUE(TRIM(SUBSTITUTE(AT18,CHAR(160),""))),0)),
        "KO : Le montant retenu TTC est supérieur au montant raisonnable TTC. Merci de revoir la ligne de dépense ou plafonner son montant.",
        (IFERROR(VALUE(TRIM(SUBSTITUTE(AU18,CHAR(160),""))),0)) &gt; (IFERROR(VALUE(TRIM(SUBSTITUTE(AS18,CHAR(160),""))),0)),
        "Attention : Le montant retenu HT est supérieur au montant HT raisonnable. Merci de revoir la ligne de dépense, plafonner son montant, ou justifier la reventillation HT / TVA.",
        (IFERROR(VALUE(TRIM(SUBSTITUTE(AW18,CHAR(160),""))),0))=0,
        "",
        (IFERROR(VALUE(TRIM(SUBSTITUTE(AT18,CHAR(160),""))),0))=(IFERROR(VALUE(TRIM(SUBSTITUTE(AW18,CHAR(160),""))),0)),
        "OK",
        (IFERROR(VALUE(TRIM(SUBSTITUTE(AT18,CHAR(160),""))),0))&gt;(IFERROR(VALUE(TRIM(SUBSTITUTE(AW18,CHAR(160),""))),0)),
        " OK : Montant instruit inférieur au montant raisonnable.",
        TRUE,
        ""
    )
)</f>
        <v/>
      </c>
      <c r="AZ18" s="92" t="str" cm="1">
        <f t="array" ref="AZ18">IF(OR(AW18="",W18="",AU18="",U18="",AV18="",V18=""),"",_xlfn.IFS(AND((IFERROR(VALUE(TRIM(SUBSTITUTE(AW18,CHAR(160),""))),0))&gt;(IFERROR(VALUE(TRIM(SUBSTITUTE(W18,CHAR(160),""))),0)),((IFERROR(VALUE(TRIM(SUBSTITUTE(AW18,CHAR(160),""))),0))-(IFERROR(VALUE(TRIM(SUBSTITUTE(W18,CHAR(160),""))),0)))&lt;=0.01),"OK",(IFERROR(VALUE(TRIM(SUBSTITUTE(AW18,CHAR(160),""))),0))&gt;(IFERROR(VALUE(TRIM(SUBSTITUTE(W18,CHAR(160),""))),0)),"KO : Le montant retenu TTC est supérieur au montant présenté TTC. Merci de revoir la ligne de dépense ou plafonner son montant.",(IFERROR(VALUE(TRIM(SUBSTITUTE(AU18,CHAR(160),""))),0))&gt;(IFERROR(VALUE(TRIM(SUBSTITUTE(U18,CHAR(160),""))),0)),"Attention : Le montant retenu HT est supérieur au montant HT présenté. Merci de revoir la ligne de dépense, plafonner son montant, ou justifier la reventillation HT / TVA.",(IFERROR(VALUE(TRIM(SUBSTITUTE(AV18,CHAR(160),""))),0))&gt;(IFERROR(VALUE(TRIM(SUBSTITUTE(V18,CHAR(160),""))),0)),"Attention : Le montant TVA retenu est supérieur au montant TVA présenté. Merci de revoir la ligne de dépense, plafonner son montant, ou justifier la reventillation HT / TVA.",(IFERROR(VALUE(TRIM(SUBSTITUTE(W18,CHAR(160),""))),0))=0,"",(IFERROR(VALUE(TRIM(SUBSTITUTE(AW18,CHAR(160),""))),0))=(IFERROR(VALUE(TRIM(SUBSTITUTE(W18,CHAR(160),""))),0)),"OK",AND((IFERROR(VALUE(TRIM(SUBSTITUTE(AW18,CHAR(160),""))),0))&lt;(IFERROR(VALUE(TRIM(SUBSTITUTE(W18,CHAR(160),""))),0)),((IFERROR(VALUE(TRIM(SUBSTITUTE(W18,CHAR(160),""))),0))-(IFERROR(VALUE(TRIM(SUBSTITUTE(AW18,CHAR(160),""))),0)))&lt;0.01),"OK",(IFERROR(VALUE(TRIM(SUBSTITUTE(AW18,CHAR(160),""))),0))&lt;(IFERROR(VALUE(TRIM(SUBSTITUTE(W18,CHAR(160),""))),0)),"Montant instruit inférieur au montant présenté.",TRUE,""))</f>
        <v/>
      </c>
      <c r="BA18" s="212" t="str">
        <f t="shared" si="14"/>
        <v/>
      </c>
      <c r="BB18" s="212" t="str">
        <f t="shared" si="15"/>
        <v/>
      </c>
      <c r="BC18" s="93" t="str">
        <f t="shared" si="16"/>
        <v/>
      </c>
      <c r="BD18" s="126"/>
    </row>
    <row r="19" spans="1:56" ht="20.149999999999999" customHeight="1">
      <c r="A19" s="294">
        <v>11</v>
      </c>
      <c r="B19" s="2"/>
      <c r="C19" s="39"/>
      <c r="D19" s="2"/>
      <c r="E19" s="2"/>
      <c r="F19" s="89" t="str">
        <f>IF(B19&lt;&gt;"",IF('0-Présentation poste-typeaction'!$B$12&lt;&gt;"",'0-Présentation poste-typeaction'!$B$12,""),"")</f>
        <v/>
      </c>
      <c r="G19" s="21"/>
      <c r="H19" s="15"/>
      <c r="I19" s="38"/>
      <c r="J19" s="13"/>
      <c r="K19" s="4"/>
      <c r="L19" s="3"/>
      <c r="M19" s="196" t="str">
        <f t="shared" ref="M19:M82" si="49">IF(OR(K19="", L19=""), "", IFERROR(VALUE(TRIM(SUBSTITUTE(K19,CHAR(160),""))),0) + IFERROR(VALUE(TRIM(SUBSTITUTE(L19,CHAR(160),""))),0))</f>
        <v/>
      </c>
      <c r="N19" s="5"/>
      <c r="O19" s="3"/>
      <c r="P19" s="196" t="str">
        <f t="shared" si="27"/>
        <v/>
      </c>
      <c r="Q19" s="6"/>
      <c r="R19" s="3"/>
      <c r="S19" s="295" t="str">
        <f t="shared" si="48"/>
        <v/>
      </c>
      <c r="T19" s="14"/>
      <c r="U19" s="296" t="str" cm="1">
        <f t="array" ref="U19">IF((_xlfn.IFS(TRIM(SUBSTITUTE(T19,CHAR(160),""))="Devis 1",IFERROR(VALUE(TRIM(SUBSTITUTE(K19,CHAR(160),""))),0),TRIM(SUBSTITUTE(T19,CHAR(160),""))="Devis 2",IFERROR(VALUE(TRIM(SUBSTITUTE(N19,CHAR(160),""))),0),TRIM(SUBSTITUTE(T19,CHAR(160),""))="Devis 3",IFERROR(VALUE(TRIM(SUBSTITUTE(Q19,CHAR(160),""))),0),TRUE,0)*IFERROR(VALUE(TRIM(SUBSTITUTE(C19,CHAR(160),""))),0))=0,"",_xlfn.IFS(TRIM(SUBSTITUTE(T19,CHAR(160),""))="Devis 1",IFERROR(VALUE(TRIM(SUBSTITUTE(K19,CHAR(160),""))),0),TRIM(SUBSTITUTE(T19,CHAR(160),""))="Devis 2",IFERROR(VALUE(TRIM(SUBSTITUTE(N19,CHAR(160),""))),0),TRIM(SUBSTITUTE(T19,CHAR(160),""))="Devis 3",IFERROR(VALUE(TRIM(SUBSTITUTE(Q19,CHAR(160),""))),0),TRUE,0)*IFERROR(VALUE(TRIM(SUBSTITUTE(C19,CHAR(160),""))),0))</f>
        <v/>
      </c>
      <c r="V19" s="214" t="str" cm="1">
        <f t="array" ref="V19">IF(ROUND((_xlfn.IFS(TRIM(SUBSTITUTE(T19,CHAR(160),""))="Devis 1",IFERROR(VALUE(TRIM(SUBSTITUTE(L19,CHAR(160),""))),0),TRIM(SUBSTITUTE(T19,CHAR(160),""))="Devis 2",IFERROR(VALUE(TRIM(SUBSTITUTE(O19,CHAR(160),""))),0),TRIM(SUBSTITUTE(T19,CHAR(160),""))="Devis 3",IFERROR(VALUE(TRIM(SUBSTITUTE(R19,CHAR(160),""))),0),TRUE,0)*IFERROR(VALUE(TRIM(SUBSTITUTE(C19,CHAR(160),""))),0)),2)=0,IF(U19&lt;&gt;"",0,""),ROUND((_xlfn.IFS(TRIM(SUBSTITUTE(T19,CHAR(160),""))="Devis 1",IFERROR(VALUE(TRIM(SUBSTITUTE(L19,CHAR(160),""))),0),TRIM(SUBSTITUTE(T19,CHAR(160),""))="Devis 2",IFERROR(VALUE(TRIM(SUBSTITUTE(O19,CHAR(160),""))),0),TRIM(SUBSTITUTE(T19,CHAR(160),""))="Devis 3",IFERROR(VALUE(TRIM(SUBSTITUTE(R19,CHAR(160),""))),0),TRUE,0)*IFERROR(VALUE(TRIM(SUBSTITUTE(C19,CHAR(160),""))),0)),2))</f>
        <v/>
      </c>
      <c r="W19" s="297" t="str">
        <f t="shared" si="29"/>
        <v/>
      </c>
      <c r="X19" s="32"/>
      <c r="Y19" s="298" t="str">
        <f t="shared" si="30"/>
        <v/>
      </c>
      <c r="Z19" s="299" t="str">
        <f t="shared" si="30"/>
        <v/>
      </c>
      <c r="AA19" s="300" t="str">
        <f t="shared" si="30"/>
        <v/>
      </c>
      <c r="AB19" s="89" t="str">
        <f t="shared" si="30"/>
        <v/>
      </c>
      <c r="AC19" s="89" t="str">
        <f t="shared" si="30"/>
        <v/>
      </c>
      <c r="AD19" s="89" t="str">
        <f t="shared" si="30"/>
        <v/>
      </c>
      <c r="AE19" s="89" t="str">
        <f t="shared" si="31"/>
        <v/>
      </c>
      <c r="AF19" s="89" t="str">
        <f t="shared" si="32"/>
        <v/>
      </c>
      <c r="AG19" s="301" t="str">
        <f t="shared" si="33"/>
        <v/>
      </c>
      <c r="AH19" s="204" t="str">
        <f t="shared" si="34"/>
        <v/>
      </c>
      <c r="AI19" s="90" t="str">
        <f t="shared" si="35"/>
        <v/>
      </c>
      <c r="AJ19" s="196" t="str">
        <f t="shared" si="47"/>
        <v/>
      </c>
      <c r="AK19" s="205" t="str">
        <f t="shared" si="37"/>
        <v/>
      </c>
      <c r="AL19" s="90" t="str">
        <f t="shared" si="38"/>
        <v/>
      </c>
      <c r="AM19" s="196" t="str">
        <f t="shared" si="39"/>
        <v/>
      </c>
      <c r="AN19" s="206" t="str">
        <f t="shared" si="40"/>
        <v/>
      </c>
      <c r="AO19" s="90" t="str">
        <f t="shared" si="41"/>
        <v/>
      </c>
      <c r="AP19" s="207" t="str">
        <f t="shared" si="42"/>
        <v/>
      </c>
      <c r="AQ19" s="208" t="str">
        <f t="shared" si="43"/>
        <v/>
      </c>
      <c r="AR19" s="302"/>
      <c r="AS19" s="212" t="str">
        <f t="shared" si="44"/>
        <v/>
      </c>
      <c r="AT19" s="212" t="str">
        <f t="shared" si="45"/>
        <v/>
      </c>
      <c r="AU19" s="211" t="str" cm="1">
        <f t="array" ref="AU19">IF($Z19="","",IF((IFERROR(_xlfn.IFS($AQ19="Devis 1",(IFERROR(VALUE(TRIM(SUBSTITUTE(AH19,CHAR(160),""))),0)),$AQ19="Devis 2",(IFERROR(VALUE(TRIM(SUBSTITUTE(AK19,CHAR(160),""))),0)),$AQ19="Devis 3",(IFERROR(VALUE(TRIM(SUBSTITUTE(AN19,CHAR(160),""))),0))),0))*(IFERROR(VALUE(TRIM(SUBSTITUTE($Z19,CHAR(160),""))),0))=0,"",(IFERROR(_xlfn.IFS($AQ19="Devis 1",(IFERROR(VALUE(TRIM(SUBSTITUTE(AH19,CHAR(160),""))),0)),$AQ19="Devis 2",(IFERROR(VALUE(TRIM(SUBSTITUTE(AK19,CHAR(160),""))),0)),$AQ19="Devis 3",(IFERROR(VALUE(TRIM(SUBSTITUTE(AN19,CHAR(160),""))),0))),0))*(IFERROR(VALUE(TRIM(SUBSTITUTE($Z19,CHAR(160),""))),0))))</f>
        <v/>
      </c>
      <c r="AV19" s="211" t="str" cm="1">
        <f t="array" ref="AV19">IF($Z19="","",IF(ROUND((IFERROR(_xlfn.IFS(TRIM(SUBSTITUTE($AQ19,CHAR(160),""))="Devis 1",IFERROR(VALUE(TRIM(SUBSTITUTE(AI19,CHAR(160),""))),0),TRIM(SUBSTITUTE($AQ19,CHAR(160),""))="Devis 2",IFERROR(VALUE(TRIM(SUBSTITUTE(AL19,CHAR(160),""))),0),TRIM(SUBSTITUTE($AQ19,CHAR(160),""))="Devis 3",IFERROR(VALUE(TRIM(SUBSTITUTE(AO19,CHAR(160),""))),0)),0))*(IFERROR(VALUE(TRIM(SUBSTITUTE($Z19,CHAR(160),""))),0)),2)=0,IF(AU19&lt;&gt;"",0,""),ROUND((IFERROR(_xlfn.IFS(TRIM(SUBSTITUTE($AQ19,CHAR(160),""))="Devis 1",IFERROR(VALUE(TRIM(SUBSTITUTE(AI19,CHAR(160),""))),0),TRIM(SUBSTITUTE($AQ19,CHAR(160),""))="Devis 2",IFERROR(VALUE(TRIM(SUBSTITUTE(AL19,CHAR(160),""))),0),TRIM(SUBSTITUTE($AQ19,CHAR(160),""))="Devis 3",IFERROR(VALUE(TRIM(SUBSTITUTE(AO19,CHAR(160),""))),0)),0))*(IFERROR(VALUE(TRIM(SUBSTITUTE($Z19,CHAR(160),""))),0)),2)))</f>
        <v/>
      </c>
      <c r="AW19" s="211" t="str">
        <f t="shared" si="46"/>
        <v/>
      </c>
      <c r="AX19" s="303"/>
      <c r="AY19" s="92" t="str" cm="1">
        <f t="array" ref="AY19">IF(OR(AW19="",AT19="",AU19="",AS19=""),"",
    _xlfn.IFS(
        (IFERROR(VALUE(TRIM(SUBSTITUTE(AW19,CHAR(160),""))),0)) &gt; (IFERROR(VALUE(TRIM(SUBSTITUTE(AT19,CHAR(160),""))),0)),
        "KO : Le montant retenu TTC est supérieur au montant raisonnable TTC. Merci de revoir la ligne de dépense ou plafonner son montant.",
        (IFERROR(VALUE(TRIM(SUBSTITUTE(AU19,CHAR(160),""))),0)) &gt; (IFERROR(VALUE(TRIM(SUBSTITUTE(AS19,CHAR(160),""))),0)),
        "Attention : Le montant retenu HT est supérieur au montant HT raisonnable. Merci de revoir la ligne de dépense, plafonner son montant, ou justifier la reventillation HT / TVA.",
        (IFERROR(VALUE(TRIM(SUBSTITUTE(AW19,CHAR(160),""))),0))=0,
        "",
        (IFERROR(VALUE(TRIM(SUBSTITUTE(AT19,CHAR(160),""))),0))=(IFERROR(VALUE(TRIM(SUBSTITUTE(AW19,CHAR(160),""))),0)),
        "OK",
        (IFERROR(VALUE(TRIM(SUBSTITUTE(AT19,CHAR(160),""))),0))&gt;(IFERROR(VALUE(TRIM(SUBSTITUTE(AW19,CHAR(160),""))),0)),
        " OK : Montant instruit inférieur au montant raisonnable.",
        TRUE,
        ""
    )
)</f>
        <v/>
      </c>
      <c r="AZ19" s="92" t="str" cm="1">
        <f t="array" ref="AZ19">IF(OR(AW19="",W19="",AU19="",U19="",AV19="",V19=""),"",_xlfn.IFS(AND((IFERROR(VALUE(TRIM(SUBSTITUTE(AW19,CHAR(160),""))),0))&gt;(IFERROR(VALUE(TRIM(SUBSTITUTE(W19,CHAR(160),""))),0)),((IFERROR(VALUE(TRIM(SUBSTITUTE(AW19,CHAR(160),""))),0))-(IFERROR(VALUE(TRIM(SUBSTITUTE(W19,CHAR(160),""))),0)))&lt;=0.01),"OK",(IFERROR(VALUE(TRIM(SUBSTITUTE(AW19,CHAR(160),""))),0))&gt;(IFERROR(VALUE(TRIM(SUBSTITUTE(W19,CHAR(160),""))),0)),"KO : Le montant retenu TTC est supérieur au montant présenté TTC. Merci de revoir la ligne de dépense ou plafonner son montant.",(IFERROR(VALUE(TRIM(SUBSTITUTE(AU19,CHAR(160),""))),0))&gt;(IFERROR(VALUE(TRIM(SUBSTITUTE(U19,CHAR(160),""))),0)),"Attention : Le montant retenu HT est supérieur au montant HT présenté. Merci de revoir la ligne de dépense, plafonner son montant, ou justifier la reventillation HT / TVA.",(IFERROR(VALUE(TRIM(SUBSTITUTE(AV19,CHAR(160),""))),0))&gt;(IFERROR(VALUE(TRIM(SUBSTITUTE(V19,CHAR(160),""))),0)),"Attention : Le montant TVA retenu est supérieur au montant TVA présenté. Merci de revoir la ligne de dépense, plafonner son montant, ou justifier la reventillation HT / TVA.",(IFERROR(VALUE(TRIM(SUBSTITUTE(W19,CHAR(160),""))),0))=0,"",(IFERROR(VALUE(TRIM(SUBSTITUTE(AW19,CHAR(160),""))),0))=(IFERROR(VALUE(TRIM(SUBSTITUTE(W19,CHAR(160),""))),0)),"OK",AND((IFERROR(VALUE(TRIM(SUBSTITUTE(AW19,CHAR(160),""))),0))&lt;(IFERROR(VALUE(TRIM(SUBSTITUTE(W19,CHAR(160),""))),0)),((IFERROR(VALUE(TRIM(SUBSTITUTE(W19,CHAR(160),""))),0))-(IFERROR(VALUE(TRIM(SUBSTITUTE(AW19,CHAR(160),""))),0)))&lt;0.01),"OK",(IFERROR(VALUE(TRIM(SUBSTITUTE(AW19,CHAR(160),""))),0))&lt;(IFERROR(VALUE(TRIM(SUBSTITUTE(W19,CHAR(160),""))),0)),"Montant instruit inférieur au montant présenté.",TRUE,""))</f>
        <v/>
      </c>
      <c r="BA19" s="212" t="str">
        <f t="shared" si="14"/>
        <v/>
      </c>
      <c r="BB19" s="212" t="str">
        <f t="shared" si="15"/>
        <v/>
      </c>
      <c r="BC19" s="93" t="str">
        <f t="shared" si="16"/>
        <v/>
      </c>
      <c r="BD19" s="126"/>
    </row>
    <row r="20" spans="1:56" ht="20.149999999999999" customHeight="1">
      <c r="A20" s="294">
        <v>12</v>
      </c>
      <c r="B20" s="2"/>
      <c r="C20" s="39"/>
      <c r="D20" s="2"/>
      <c r="E20" s="2"/>
      <c r="F20" s="89" t="str">
        <f>IF(B20&lt;&gt;"",IF('0-Présentation poste-typeaction'!$B$12&lt;&gt;"",'0-Présentation poste-typeaction'!$B$12,""),"")</f>
        <v/>
      </c>
      <c r="G20" s="21"/>
      <c r="H20" s="15"/>
      <c r="I20" s="38"/>
      <c r="J20" s="13"/>
      <c r="K20" s="4"/>
      <c r="L20" s="3"/>
      <c r="M20" s="196" t="str">
        <f t="shared" si="49"/>
        <v/>
      </c>
      <c r="N20" s="5"/>
      <c r="O20" s="3"/>
      <c r="P20" s="196" t="str">
        <f t="shared" si="27"/>
        <v/>
      </c>
      <c r="Q20" s="6"/>
      <c r="R20" s="3"/>
      <c r="S20" s="295" t="str">
        <f t="shared" si="48"/>
        <v/>
      </c>
      <c r="T20" s="14"/>
      <c r="U20" s="296" t="str" cm="1">
        <f t="array" ref="U20">IF((_xlfn.IFS(TRIM(SUBSTITUTE(T20,CHAR(160),""))="Devis 1",IFERROR(VALUE(TRIM(SUBSTITUTE(K20,CHAR(160),""))),0),TRIM(SUBSTITUTE(T20,CHAR(160),""))="Devis 2",IFERROR(VALUE(TRIM(SUBSTITUTE(N20,CHAR(160),""))),0),TRIM(SUBSTITUTE(T20,CHAR(160),""))="Devis 3",IFERROR(VALUE(TRIM(SUBSTITUTE(Q20,CHAR(160),""))),0),TRUE,0)*IFERROR(VALUE(TRIM(SUBSTITUTE(C20,CHAR(160),""))),0))=0,"",_xlfn.IFS(TRIM(SUBSTITUTE(T20,CHAR(160),""))="Devis 1",IFERROR(VALUE(TRIM(SUBSTITUTE(K20,CHAR(160),""))),0),TRIM(SUBSTITUTE(T20,CHAR(160),""))="Devis 2",IFERROR(VALUE(TRIM(SUBSTITUTE(N20,CHAR(160),""))),0),TRIM(SUBSTITUTE(T20,CHAR(160),""))="Devis 3",IFERROR(VALUE(TRIM(SUBSTITUTE(Q20,CHAR(160),""))),0),TRUE,0)*IFERROR(VALUE(TRIM(SUBSTITUTE(C20,CHAR(160),""))),0))</f>
        <v/>
      </c>
      <c r="V20" s="214" t="str" cm="1">
        <f t="array" ref="V20">IF(ROUND((_xlfn.IFS(TRIM(SUBSTITUTE(T20,CHAR(160),""))="Devis 1",IFERROR(VALUE(TRIM(SUBSTITUTE(L20,CHAR(160),""))),0),TRIM(SUBSTITUTE(T20,CHAR(160),""))="Devis 2",IFERROR(VALUE(TRIM(SUBSTITUTE(O20,CHAR(160),""))),0),TRIM(SUBSTITUTE(T20,CHAR(160),""))="Devis 3",IFERROR(VALUE(TRIM(SUBSTITUTE(R20,CHAR(160),""))),0),TRUE,0)*IFERROR(VALUE(TRIM(SUBSTITUTE(C20,CHAR(160),""))),0)),2)=0,IF(U20&lt;&gt;"",0,""),ROUND((_xlfn.IFS(TRIM(SUBSTITUTE(T20,CHAR(160),""))="Devis 1",IFERROR(VALUE(TRIM(SUBSTITUTE(L20,CHAR(160),""))),0),TRIM(SUBSTITUTE(T20,CHAR(160),""))="Devis 2",IFERROR(VALUE(TRIM(SUBSTITUTE(O20,CHAR(160),""))),0),TRIM(SUBSTITUTE(T20,CHAR(160),""))="Devis 3",IFERROR(VALUE(TRIM(SUBSTITUTE(R20,CHAR(160),""))),0),TRUE,0)*IFERROR(VALUE(TRIM(SUBSTITUTE(C20,CHAR(160),""))),0)),2))</f>
        <v/>
      </c>
      <c r="W20" s="297" t="str">
        <f t="shared" si="29"/>
        <v/>
      </c>
      <c r="X20" s="32"/>
      <c r="Y20" s="298" t="str">
        <f t="shared" si="30"/>
        <v/>
      </c>
      <c r="Z20" s="299" t="str">
        <f t="shared" si="30"/>
        <v/>
      </c>
      <c r="AA20" s="300" t="str">
        <f t="shared" si="30"/>
        <v/>
      </c>
      <c r="AB20" s="89" t="str">
        <f t="shared" si="30"/>
        <v/>
      </c>
      <c r="AC20" s="89" t="str">
        <f t="shared" si="30"/>
        <v/>
      </c>
      <c r="AD20" s="89" t="str">
        <f t="shared" si="30"/>
        <v/>
      </c>
      <c r="AE20" s="89" t="str">
        <f t="shared" si="31"/>
        <v/>
      </c>
      <c r="AF20" s="89" t="str">
        <f t="shared" si="32"/>
        <v/>
      </c>
      <c r="AG20" s="301" t="str">
        <f t="shared" si="33"/>
        <v/>
      </c>
      <c r="AH20" s="204" t="str">
        <f t="shared" si="34"/>
        <v/>
      </c>
      <c r="AI20" s="90" t="str">
        <f t="shared" si="35"/>
        <v/>
      </c>
      <c r="AJ20" s="196" t="str">
        <f t="shared" si="47"/>
        <v/>
      </c>
      <c r="AK20" s="205" t="str">
        <f t="shared" si="37"/>
        <v/>
      </c>
      <c r="AL20" s="90" t="str">
        <f t="shared" si="38"/>
        <v/>
      </c>
      <c r="AM20" s="196" t="str">
        <f t="shared" si="39"/>
        <v/>
      </c>
      <c r="AN20" s="206" t="str">
        <f t="shared" si="40"/>
        <v/>
      </c>
      <c r="AO20" s="90" t="str">
        <f t="shared" si="41"/>
        <v/>
      </c>
      <c r="AP20" s="207" t="str">
        <f t="shared" si="42"/>
        <v/>
      </c>
      <c r="AQ20" s="208" t="str">
        <f t="shared" si="43"/>
        <v/>
      </c>
      <c r="AR20" s="302"/>
      <c r="AS20" s="212" t="str">
        <f t="shared" si="44"/>
        <v/>
      </c>
      <c r="AT20" s="212" t="str">
        <f t="shared" si="45"/>
        <v/>
      </c>
      <c r="AU20" s="211" t="str" cm="1">
        <f t="array" ref="AU20">IF($Z20="","",IF((IFERROR(_xlfn.IFS($AQ20="Devis 1",(IFERROR(VALUE(TRIM(SUBSTITUTE(AH20,CHAR(160),""))),0)),$AQ20="Devis 2",(IFERROR(VALUE(TRIM(SUBSTITUTE(AK20,CHAR(160),""))),0)),$AQ20="Devis 3",(IFERROR(VALUE(TRIM(SUBSTITUTE(AN20,CHAR(160),""))),0))),0))*(IFERROR(VALUE(TRIM(SUBSTITUTE($Z20,CHAR(160),""))),0))=0,"",(IFERROR(_xlfn.IFS($AQ20="Devis 1",(IFERROR(VALUE(TRIM(SUBSTITUTE(AH20,CHAR(160),""))),0)),$AQ20="Devis 2",(IFERROR(VALUE(TRIM(SUBSTITUTE(AK20,CHAR(160),""))),0)),$AQ20="Devis 3",(IFERROR(VALUE(TRIM(SUBSTITUTE(AN20,CHAR(160),""))),0))),0))*(IFERROR(VALUE(TRIM(SUBSTITUTE($Z20,CHAR(160),""))),0))))</f>
        <v/>
      </c>
      <c r="AV20" s="211" t="str" cm="1">
        <f t="array" ref="AV20">IF($Z20="","",IF(ROUND((IFERROR(_xlfn.IFS(TRIM(SUBSTITUTE($AQ20,CHAR(160),""))="Devis 1",IFERROR(VALUE(TRIM(SUBSTITUTE(AI20,CHAR(160),""))),0),TRIM(SUBSTITUTE($AQ20,CHAR(160),""))="Devis 2",IFERROR(VALUE(TRIM(SUBSTITUTE(AL20,CHAR(160),""))),0),TRIM(SUBSTITUTE($AQ20,CHAR(160),""))="Devis 3",IFERROR(VALUE(TRIM(SUBSTITUTE(AO20,CHAR(160),""))),0)),0))*(IFERROR(VALUE(TRIM(SUBSTITUTE($Z20,CHAR(160),""))),0)),2)=0,IF(AU20&lt;&gt;"",0,""),ROUND((IFERROR(_xlfn.IFS(TRIM(SUBSTITUTE($AQ20,CHAR(160),""))="Devis 1",IFERROR(VALUE(TRIM(SUBSTITUTE(AI20,CHAR(160),""))),0),TRIM(SUBSTITUTE($AQ20,CHAR(160),""))="Devis 2",IFERROR(VALUE(TRIM(SUBSTITUTE(AL20,CHAR(160),""))),0),TRIM(SUBSTITUTE($AQ20,CHAR(160),""))="Devis 3",IFERROR(VALUE(TRIM(SUBSTITUTE(AO20,CHAR(160),""))),0)),0))*(IFERROR(VALUE(TRIM(SUBSTITUTE($Z20,CHAR(160),""))),0)),2)))</f>
        <v/>
      </c>
      <c r="AW20" s="211" t="str">
        <f t="shared" si="46"/>
        <v/>
      </c>
      <c r="AX20" s="303"/>
      <c r="AY20" s="92" t="str" cm="1">
        <f t="array" ref="AY20">IF(OR(AW20="",AT20="",AU20="",AS20=""),"",
    _xlfn.IFS(
        (IFERROR(VALUE(TRIM(SUBSTITUTE(AW20,CHAR(160),""))),0)) &gt; (IFERROR(VALUE(TRIM(SUBSTITUTE(AT20,CHAR(160),""))),0)),
        "KO : Le montant retenu TTC est supérieur au montant raisonnable TTC. Merci de revoir la ligne de dépense ou plafonner son montant.",
        (IFERROR(VALUE(TRIM(SUBSTITUTE(AU20,CHAR(160),""))),0)) &gt; (IFERROR(VALUE(TRIM(SUBSTITUTE(AS20,CHAR(160),""))),0)),
        "Attention : Le montant retenu HT est supérieur au montant HT raisonnable. Merci de revoir la ligne de dépense, plafonner son montant, ou justifier la reventillation HT / TVA.",
        (IFERROR(VALUE(TRIM(SUBSTITUTE(AW20,CHAR(160),""))),0))=0,
        "",
        (IFERROR(VALUE(TRIM(SUBSTITUTE(AT20,CHAR(160),""))),0))=(IFERROR(VALUE(TRIM(SUBSTITUTE(AW20,CHAR(160),""))),0)),
        "OK",
        (IFERROR(VALUE(TRIM(SUBSTITUTE(AT20,CHAR(160),""))),0))&gt;(IFERROR(VALUE(TRIM(SUBSTITUTE(AW20,CHAR(160),""))),0)),
        " OK : Montant instruit inférieur au montant raisonnable.",
        TRUE,
        ""
    )
)</f>
        <v/>
      </c>
      <c r="AZ20" s="92" t="str" cm="1">
        <f t="array" ref="AZ20">IF(OR(AW20="",W20="",AU20="",U20="",AV20="",V20=""),"",_xlfn.IFS(AND((IFERROR(VALUE(TRIM(SUBSTITUTE(AW20,CHAR(160),""))),0))&gt;(IFERROR(VALUE(TRIM(SUBSTITUTE(W20,CHAR(160),""))),0)),((IFERROR(VALUE(TRIM(SUBSTITUTE(AW20,CHAR(160),""))),0))-(IFERROR(VALUE(TRIM(SUBSTITUTE(W20,CHAR(160),""))),0)))&lt;=0.01),"OK",(IFERROR(VALUE(TRIM(SUBSTITUTE(AW20,CHAR(160),""))),0))&gt;(IFERROR(VALUE(TRIM(SUBSTITUTE(W20,CHAR(160),""))),0)),"KO : Le montant retenu TTC est supérieur au montant présenté TTC. Merci de revoir la ligne de dépense ou plafonner son montant.",(IFERROR(VALUE(TRIM(SUBSTITUTE(AU20,CHAR(160),""))),0))&gt;(IFERROR(VALUE(TRIM(SUBSTITUTE(U20,CHAR(160),""))),0)),"Attention : Le montant retenu HT est supérieur au montant HT présenté. Merci de revoir la ligne de dépense, plafonner son montant, ou justifier la reventillation HT / TVA.",(IFERROR(VALUE(TRIM(SUBSTITUTE(AV20,CHAR(160),""))),0))&gt;(IFERROR(VALUE(TRIM(SUBSTITUTE(V20,CHAR(160),""))),0)),"Attention : Le montant TVA retenu est supérieur au montant TVA présenté. Merci de revoir la ligne de dépense, plafonner son montant, ou justifier la reventillation HT / TVA.",(IFERROR(VALUE(TRIM(SUBSTITUTE(W20,CHAR(160),""))),0))=0,"",(IFERROR(VALUE(TRIM(SUBSTITUTE(AW20,CHAR(160),""))),0))=(IFERROR(VALUE(TRIM(SUBSTITUTE(W20,CHAR(160),""))),0)),"OK",AND((IFERROR(VALUE(TRIM(SUBSTITUTE(AW20,CHAR(160),""))),0))&lt;(IFERROR(VALUE(TRIM(SUBSTITUTE(W20,CHAR(160),""))),0)),((IFERROR(VALUE(TRIM(SUBSTITUTE(W20,CHAR(160),""))),0))-(IFERROR(VALUE(TRIM(SUBSTITUTE(AW20,CHAR(160),""))),0)))&lt;0.01),"OK",(IFERROR(VALUE(TRIM(SUBSTITUTE(AW20,CHAR(160),""))),0))&lt;(IFERROR(VALUE(TRIM(SUBSTITUTE(W20,CHAR(160),""))),0)),"Montant instruit inférieur au montant présenté.",TRUE,""))</f>
        <v/>
      </c>
      <c r="BA20" s="212" t="str">
        <f t="shared" si="14"/>
        <v/>
      </c>
      <c r="BB20" s="212" t="str">
        <f t="shared" si="15"/>
        <v/>
      </c>
      <c r="BC20" s="93" t="str">
        <f t="shared" si="16"/>
        <v/>
      </c>
      <c r="BD20" s="126"/>
    </row>
    <row r="21" spans="1:56" ht="20.149999999999999" customHeight="1">
      <c r="A21" s="294">
        <v>13</v>
      </c>
      <c r="B21" s="2"/>
      <c r="C21" s="39"/>
      <c r="D21" s="2"/>
      <c r="E21" s="2"/>
      <c r="F21" s="89" t="str">
        <f>IF(B21&lt;&gt;"",IF('0-Présentation poste-typeaction'!$B$12&lt;&gt;"",'0-Présentation poste-typeaction'!$B$12,""),"")</f>
        <v/>
      </c>
      <c r="G21" s="21"/>
      <c r="H21" s="15"/>
      <c r="I21" s="38"/>
      <c r="J21" s="13"/>
      <c r="K21" s="4"/>
      <c r="L21" s="3"/>
      <c r="M21" s="196" t="str">
        <f t="shared" si="49"/>
        <v/>
      </c>
      <c r="N21" s="5"/>
      <c r="O21" s="3"/>
      <c r="P21" s="196" t="str">
        <f t="shared" si="27"/>
        <v/>
      </c>
      <c r="Q21" s="6"/>
      <c r="R21" s="3"/>
      <c r="S21" s="295" t="str">
        <f t="shared" si="48"/>
        <v/>
      </c>
      <c r="T21" s="14"/>
      <c r="U21" s="296" t="str" cm="1">
        <f t="array" ref="U21">IF((_xlfn.IFS(TRIM(SUBSTITUTE(T21,CHAR(160),""))="Devis 1",IFERROR(VALUE(TRIM(SUBSTITUTE(K21,CHAR(160),""))),0),TRIM(SUBSTITUTE(T21,CHAR(160),""))="Devis 2",IFERROR(VALUE(TRIM(SUBSTITUTE(N21,CHAR(160),""))),0),TRIM(SUBSTITUTE(T21,CHAR(160),""))="Devis 3",IFERROR(VALUE(TRIM(SUBSTITUTE(Q21,CHAR(160),""))),0),TRUE,0)*IFERROR(VALUE(TRIM(SUBSTITUTE(C21,CHAR(160),""))),0))=0,"",_xlfn.IFS(TRIM(SUBSTITUTE(T21,CHAR(160),""))="Devis 1",IFERROR(VALUE(TRIM(SUBSTITUTE(K21,CHAR(160),""))),0),TRIM(SUBSTITUTE(T21,CHAR(160),""))="Devis 2",IFERROR(VALUE(TRIM(SUBSTITUTE(N21,CHAR(160),""))),0),TRIM(SUBSTITUTE(T21,CHAR(160),""))="Devis 3",IFERROR(VALUE(TRIM(SUBSTITUTE(Q21,CHAR(160),""))),0),TRUE,0)*IFERROR(VALUE(TRIM(SUBSTITUTE(C21,CHAR(160),""))),0))</f>
        <v/>
      </c>
      <c r="V21" s="214" t="str" cm="1">
        <f t="array" ref="V21">IF(ROUND((_xlfn.IFS(TRIM(SUBSTITUTE(T21,CHAR(160),""))="Devis 1",IFERROR(VALUE(TRIM(SUBSTITUTE(L21,CHAR(160),""))),0),TRIM(SUBSTITUTE(T21,CHAR(160),""))="Devis 2",IFERROR(VALUE(TRIM(SUBSTITUTE(O21,CHAR(160),""))),0),TRIM(SUBSTITUTE(T21,CHAR(160),""))="Devis 3",IFERROR(VALUE(TRIM(SUBSTITUTE(R21,CHAR(160),""))),0),TRUE,0)*IFERROR(VALUE(TRIM(SUBSTITUTE(C21,CHAR(160),""))),0)),2)=0,IF(U21&lt;&gt;"",0,""),ROUND((_xlfn.IFS(TRIM(SUBSTITUTE(T21,CHAR(160),""))="Devis 1",IFERROR(VALUE(TRIM(SUBSTITUTE(L21,CHAR(160),""))),0),TRIM(SUBSTITUTE(T21,CHAR(160),""))="Devis 2",IFERROR(VALUE(TRIM(SUBSTITUTE(O21,CHAR(160),""))),0),TRIM(SUBSTITUTE(T21,CHAR(160),""))="Devis 3",IFERROR(VALUE(TRIM(SUBSTITUTE(R21,CHAR(160),""))),0),TRUE,0)*IFERROR(VALUE(TRIM(SUBSTITUTE(C21,CHAR(160),""))),0)),2))</f>
        <v/>
      </c>
      <c r="W21" s="297" t="str">
        <f t="shared" si="29"/>
        <v/>
      </c>
      <c r="X21" s="32"/>
      <c r="Y21" s="298" t="str">
        <f t="shared" si="30"/>
        <v/>
      </c>
      <c r="Z21" s="299" t="str">
        <f t="shared" si="30"/>
        <v/>
      </c>
      <c r="AA21" s="300" t="str">
        <f t="shared" si="30"/>
        <v/>
      </c>
      <c r="AB21" s="89" t="str">
        <f t="shared" si="30"/>
        <v/>
      </c>
      <c r="AC21" s="89" t="str">
        <f t="shared" si="30"/>
        <v/>
      </c>
      <c r="AD21" s="89" t="str">
        <f t="shared" si="30"/>
        <v/>
      </c>
      <c r="AE21" s="89" t="str">
        <f t="shared" si="31"/>
        <v/>
      </c>
      <c r="AF21" s="89" t="str">
        <f t="shared" si="32"/>
        <v/>
      </c>
      <c r="AG21" s="301" t="str">
        <f t="shared" si="33"/>
        <v/>
      </c>
      <c r="AH21" s="204" t="str">
        <f t="shared" si="34"/>
        <v/>
      </c>
      <c r="AI21" s="90" t="str">
        <f t="shared" si="35"/>
        <v/>
      </c>
      <c r="AJ21" s="196" t="str">
        <f t="shared" si="47"/>
        <v/>
      </c>
      <c r="AK21" s="205" t="str">
        <f t="shared" si="37"/>
        <v/>
      </c>
      <c r="AL21" s="90" t="str">
        <f t="shared" si="38"/>
        <v/>
      </c>
      <c r="AM21" s="196" t="str">
        <f t="shared" si="39"/>
        <v/>
      </c>
      <c r="AN21" s="206" t="str">
        <f t="shared" si="40"/>
        <v/>
      </c>
      <c r="AO21" s="90" t="str">
        <f t="shared" si="41"/>
        <v/>
      </c>
      <c r="AP21" s="207" t="str">
        <f t="shared" si="42"/>
        <v/>
      </c>
      <c r="AQ21" s="208" t="str">
        <f t="shared" si="43"/>
        <v/>
      </c>
      <c r="AR21" s="302"/>
      <c r="AS21" s="212" t="str">
        <f t="shared" si="44"/>
        <v/>
      </c>
      <c r="AT21" s="212" t="str">
        <f t="shared" si="45"/>
        <v/>
      </c>
      <c r="AU21" s="211" t="str" cm="1">
        <f t="array" ref="AU21">IF($Z21="","",IF((IFERROR(_xlfn.IFS($AQ21="Devis 1",(IFERROR(VALUE(TRIM(SUBSTITUTE(AH21,CHAR(160),""))),0)),$AQ21="Devis 2",(IFERROR(VALUE(TRIM(SUBSTITUTE(AK21,CHAR(160),""))),0)),$AQ21="Devis 3",(IFERROR(VALUE(TRIM(SUBSTITUTE(AN21,CHAR(160),""))),0))),0))*(IFERROR(VALUE(TRIM(SUBSTITUTE($Z21,CHAR(160),""))),0))=0,"",(IFERROR(_xlfn.IFS($AQ21="Devis 1",(IFERROR(VALUE(TRIM(SUBSTITUTE(AH21,CHAR(160),""))),0)),$AQ21="Devis 2",(IFERROR(VALUE(TRIM(SUBSTITUTE(AK21,CHAR(160),""))),0)),$AQ21="Devis 3",(IFERROR(VALUE(TRIM(SUBSTITUTE(AN21,CHAR(160),""))),0))),0))*(IFERROR(VALUE(TRIM(SUBSTITUTE($Z21,CHAR(160),""))),0))))</f>
        <v/>
      </c>
      <c r="AV21" s="211" t="str" cm="1">
        <f t="array" ref="AV21">IF($Z21="","",IF(ROUND((IFERROR(_xlfn.IFS(TRIM(SUBSTITUTE($AQ21,CHAR(160),""))="Devis 1",IFERROR(VALUE(TRIM(SUBSTITUTE(AI21,CHAR(160),""))),0),TRIM(SUBSTITUTE($AQ21,CHAR(160),""))="Devis 2",IFERROR(VALUE(TRIM(SUBSTITUTE(AL21,CHAR(160),""))),0),TRIM(SUBSTITUTE($AQ21,CHAR(160),""))="Devis 3",IFERROR(VALUE(TRIM(SUBSTITUTE(AO21,CHAR(160),""))),0)),0))*(IFERROR(VALUE(TRIM(SUBSTITUTE($Z21,CHAR(160),""))),0)),2)=0,IF(AU21&lt;&gt;"",0,""),ROUND((IFERROR(_xlfn.IFS(TRIM(SUBSTITUTE($AQ21,CHAR(160),""))="Devis 1",IFERROR(VALUE(TRIM(SUBSTITUTE(AI21,CHAR(160),""))),0),TRIM(SUBSTITUTE($AQ21,CHAR(160),""))="Devis 2",IFERROR(VALUE(TRIM(SUBSTITUTE(AL21,CHAR(160),""))),0),TRIM(SUBSTITUTE($AQ21,CHAR(160),""))="Devis 3",IFERROR(VALUE(TRIM(SUBSTITUTE(AO21,CHAR(160),""))),0)),0))*(IFERROR(VALUE(TRIM(SUBSTITUTE($Z21,CHAR(160),""))),0)),2)))</f>
        <v/>
      </c>
      <c r="AW21" s="211" t="str">
        <f t="shared" si="46"/>
        <v/>
      </c>
      <c r="AX21" s="303"/>
      <c r="AY21" s="92" t="str" cm="1">
        <f t="array" ref="AY21">IF(OR(AW21="",AT21="",AU21="",AS21=""),"",
    _xlfn.IFS(
        (IFERROR(VALUE(TRIM(SUBSTITUTE(AW21,CHAR(160),""))),0)) &gt; (IFERROR(VALUE(TRIM(SUBSTITUTE(AT21,CHAR(160),""))),0)),
        "KO : Le montant retenu TTC est supérieur au montant raisonnable TTC. Merci de revoir la ligne de dépense ou plafonner son montant.",
        (IFERROR(VALUE(TRIM(SUBSTITUTE(AU21,CHAR(160),""))),0)) &gt; (IFERROR(VALUE(TRIM(SUBSTITUTE(AS21,CHAR(160),""))),0)),
        "Attention : Le montant retenu HT est supérieur au montant HT raisonnable. Merci de revoir la ligne de dépense, plafonner son montant, ou justifier la reventillation HT / TVA.",
        (IFERROR(VALUE(TRIM(SUBSTITUTE(AW21,CHAR(160),""))),0))=0,
        "",
        (IFERROR(VALUE(TRIM(SUBSTITUTE(AT21,CHAR(160),""))),0))=(IFERROR(VALUE(TRIM(SUBSTITUTE(AW21,CHAR(160),""))),0)),
        "OK",
        (IFERROR(VALUE(TRIM(SUBSTITUTE(AT21,CHAR(160),""))),0))&gt;(IFERROR(VALUE(TRIM(SUBSTITUTE(AW21,CHAR(160),""))),0)),
        " OK : Montant instruit inférieur au montant raisonnable.",
        TRUE,
        ""
    )
)</f>
        <v/>
      </c>
      <c r="AZ21" s="92" t="str" cm="1">
        <f t="array" ref="AZ21">IF(OR(AW21="",W21="",AU21="",U21="",AV21="",V21=""),"",_xlfn.IFS(AND((IFERROR(VALUE(TRIM(SUBSTITUTE(AW21,CHAR(160),""))),0))&gt;(IFERROR(VALUE(TRIM(SUBSTITUTE(W21,CHAR(160),""))),0)),((IFERROR(VALUE(TRIM(SUBSTITUTE(AW21,CHAR(160),""))),0))-(IFERROR(VALUE(TRIM(SUBSTITUTE(W21,CHAR(160),""))),0)))&lt;=0.01),"OK",(IFERROR(VALUE(TRIM(SUBSTITUTE(AW21,CHAR(160),""))),0))&gt;(IFERROR(VALUE(TRIM(SUBSTITUTE(W21,CHAR(160),""))),0)),"KO : Le montant retenu TTC est supérieur au montant présenté TTC. Merci de revoir la ligne de dépense ou plafonner son montant.",(IFERROR(VALUE(TRIM(SUBSTITUTE(AU21,CHAR(160),""))),0))&gt;(IFERROR(VALUE(TRIM(SUBSTITUTE(U21,CHAR(160),""))),0)),"Attention : Le montant retenu HT est supérieur au montant HT présenté. Merci de revoir la ligne de dépense, plafonner son montant, ou justifier la reventillation HT / TVA.",(IFERROR(VALUE(TRIM(SUBSTITUTE(AV21,CHAR(160),""))),0))&gt;(IFERROR(VALUE(TRIM(SUBSTITUTE(V21,CHAR(160),""))),0)),"Attention : Le montant TVA retenu est supérieur au montant TVA présenté. Merci de revoir la ligne de dépense, plafonner son montant, ou justifier la reventillation HT / TVA.",(IFERROR(VALUE(TRIM(SUBSTITUTE(W21,CHAR(160),""))),0))=0,"",(IFERROR(VALUE(TRIM(SUBSTITUTE(AW21,CHAR(160),""))),0))=(IFERROR(VALUE(TRIM(SUBSTITUTE(W21,CHAR(160),""))),0)),"OK",AND((IFERROR(VALUE(TRIM(SUBSTITUTE(AW21,CHAR(160),""))),0))&lt;(IFERROR(VALUE(TRIM(SUBSTITUTE(W21,CHAR(160),""))),0)),((IFERROR(VALUE(TRIM(SUBSTITUTE(W21,CHAR(160),""))),0))-(IFERROR(VALUE(TRIM(SUBSTITUTE(AW21,CHAR(160),""))),0)))&lt;0.01),"OK",(IFERROR(VALUE(TRIM(SUBSTITUTE(AW21,CHAR(160),""))),0))&lt;(IFERROR(VALUE(TRIM(SUBSTITUTE(W21,CHAR(160),""))),0)),"Montant instruit inférieur au montant présenté.",TRUE,""))</f>
        <v/>
      </c>
      <c r="BA21" s="212" t="str">
        <f t="shared" si="14"/>
        <v/>
      </c>
      <c r="BB21" s="212" t="str">
        <f t="shared" si="15"/>
        <v/>
      </c>
      <c r="BC21" s="93" t="str">
        <f t="shared" si="16"/>
        <v/>
      </c>
      <c r="BD21" s="126"/>
    </row>
    <row r="22" spans="1:56" ht="20.149999999999999" customHeight="1">
      <c r="A22" s="294">
        <v>14</v>
      </c>
      <c r="B22" s="2"/>
      <c r="C22" s="39"/>
      <c r="D22" s="2"/>
      <c r="E22" s="2"/>
      <c r="F22" s="89" t="str">
        <f>IF(B22&lt;&gt;"",IF('0-Présentation poste-typeaction'!$B$12&lt;&gt;"",'0-Présentation poste-typeaction'!$B$12,""),"")</f>
        <v/>
      </c>
      <c r="G22" s="21"/>
      <c r="H22" s="15"/>
      <c r="I22" s="38"/>
      <c r="J22" s="13"/>
      <c r="K22" s="4"/>
      <c r="L22" s="3"/>
      <c r="M22" s="196" t="str">
        <f t="shared" si="49"/>
        <v/>
      </c>
      <c r="N22" s="5"/>
      <c r="O22" s="3"/>
      <c r="P22" s="196" t="str">
        <f t="shared" si="27"/>
        <v/>
      </c>
      <c r="Q22" s="6"/>
      <c r="R22" s="3"/>
      <c r="S22" s="295" t="str">
        <f t="shared" si="48"/>
        <v/>
      </c>
      <c r="T22" s="14"/>
      <c r="U22" s="296" t="str" cm="1">
        <f t="array" ref="U22">IF((_xlfn.IFS(TRIM(SUBSTITUTE(T22,CHAR(160),""))="Devis 1",IFERROR(VALUE(TRIM(SUBSTITUTE(K22,CHAR(160),""))),0),TRIM(SUBSTITUTE(T22,CHAR(160),""))="Devis 2",IFERROR(VALUE(TRIM(SUBSTITUTE(N22,CHAR(160),""))),0),TRIM(SUBSTITUTE(T22,CHAR(160),""))="Devis 3",IFERROR(VALUE(TRIM(SUBSTITUTE(Q22,CHAR(160),""))),0),TRUE,0)*IFERROR(VALUE(TRIM(SUBSTITUTE(C22,CHAR(160),""))),0))=0,"",_xlfn.IFS(TRIM(SUBSTITUTE(T22,CHAR(160),""))="Devis 1",IFERROR(VALUE(TRIM(SUBSTITUTE(K22,CHAR(160),""))),0),TRIM(SUBSTITUTE(T22,CHAR(160),""))="Devis 2",IFERROR(VALUE(TRIM(SUBSTITUTE(N22,CHAR(160),""))),0),TRIM(SUBSTITUTE(T22,CHAR(160),""))="Devis 3",IFERROR(VALUE(TRIM(SUBSTITUTE(Q22,CHAR(160),""))),0),TRUE,0)*IFERROR(VALUE(TRIM(SUBSTITUTE(C22,CHAR(160),""))),0))</f>
        <v/>
      </c>
      <c r="V22" s="214" t="str" cm="1">
        <f t="array" ref="V22">IF(ROUND((_xlfn.IFS(TRIM(SUBSTITUTE(T22,CHAR(160),""))="Devis 1",IFERROR(VALUE(TRIM(SUBSTITUTE(L22,CHAR(160),""))),0),TRIM(SUBSTITUTE(T22,CHAR(160),""))="Devis 2",IFERROR(VALUE(TRIM(SUBSTITUTE(O22,CHAR(160),""))),0),TRIM(SUBSTITUTE(T22,CHAR(160),""))="Devis 3",IFERROR(VALUE(TRIM(SUBSTITUTE(R22,CHAR(160),""))),0),TRUE,0)*IFERROR(VALUE(TRIM(SUBSTITUTE(C22,CHAR(160),""))),0)),2)=0,IF(U22&lt;&gt;"",0,""),ROUND((_xlfn.IFS(TRIM(SUBSTITUTE(T22,CHAR(160),""))="Devis 1",IFERROR(VALUE(TRIM(SUBSTITUTE(L22,CHAR(160),""))),0),TRIM(SUBSTITUTE(T22,CHAR(160),""))="Devis 2",IFERROR(VALUE(TRIM(SUBSTITUTE(O22,CHAR(160),""))),0),TRIM(SUBSTITUTE(T22,CHAR(160),""))="Devis 3",IFERROR(VALUE(TRIM(SUBSTITUTE(R22,CHAR(160),""))),0),TRUE,0)*IFERROR(VALUE(TRIM(SUBSTITUTE(C22,CHAR(160),""))),0)),2))</f>
        <v/>
      </c>
      <c r="W22" s="297" t="str">
        <f t="shared" si="29"/>
        <v/>
      </c>
      <c r="X22" s="32"/>
      <c r="Y22" s="298" t="str">
        <f t="shared" si="30"/>
        <v/>
      </c>
      <c r="Z22" s="299" t="str">
        <f t="shared" si="30"/>
        <v/>
      </c>
      <c r="AA22" s="300" t="str">
        <f t="shared" si="30"/>
        <v/>
      </c>
      <c r="AB22" s="89" t="str">
        <f t="shared" si="30"/>
        <v/>
      </c>
      <c r="AC22" s="89" t="str">
        <f t="shared" si="30"/>
        <v/>
      </c>
      <c r="AD22" s="89" t="str">
        <f t="shared" si="30"/>
        <v/>
      </c>
      <c r="AE22" s="89" t="str">
        <f t="shared" si="31"/>
        <v/>
      </c>
      <c r="AF22" s="89" t="str">
        <f t="shared" si="32"/>
        <v/>
      </c>
      <c r="AG22" s="301" t="str">
        <f t="shared" si="33"/>
        <v/>
      </c>
      <c r="AH22" s="204" t="str">
        <f t="shared" si="34"/>
        <v/>
      </c>
      <c r="AI22" s="90" t="str">
        <f t="shared" si="35"/>
        <v/>
      </c>
      <c r="AJ22" s="196" t="str">
        <f t="shared" si="47"/>
        <v/>
      </c>
      <c r="AK22" s="205" t="str">
        <f t="shared" si="37"/>
        <v/>
      </c>
      <c r="AL22" s="90" t="str">
        <f t="shared" si="38"/>
        <v/>
      </c>
      <c r="AM22" s="196" t="str">
        <f t="shared" si="39"/>
        <v/>
      </c>
      <c r="AN22" s="206" t="str">
        <f t="shared" si="40"/>
        <v/>
      </c>
      <c r="AO22" s="90" t="str">
        <f t="shared" si="41"/>
        <v/>
      </c>
      <c r="AP22" s="207" t="str">
        <f t="shared" si="42"/>
        <v/>
      </c>
      <c r="AQ22" s="208" t="str">
        <f t="shared" si="43"/>
        <v/>
      </c>
      <c r="AR22" s="302"/>
      <c r="AS22" s="212" t="str">
        <f t="shared" si="44"/>
        <v/>
      </c>
      <c r="AT22" s="212" t="str">
        <f t="shared" si="45"/>
        <v/>
      </c>
      <c r="AU22" s="211" t="str" cm="1">
        <f t="array" ref="AU22">IF($Z22="","",IF((IFERROR(_xlfn.IFS($AQ22="Devis 1",(IFERROR(VALUE(TRIM(SUBSTITUTE(AH22,CHAR(160),""))),0)),$AQ22="Devis 2",(IFERROR(VALUE(TRIM(SUBSTITUTE(AK22,CHAR(160),""))),0)),$AQ22="Devis 3",(IFERROR(VALUE(TRIM(SUBSTITUTE(AN22,CHAR(160),""))),0))),0))*(IFERROR(VALUE(TRIM(SUBSTITUTE($Z22,CHAR(160),""))),0))=0,"",(IFERROR(_xlfn.IFS($AQ22="Devis 1",(IFERROR(VALUE(TRIM(SUBSTITUTE(AH22,CHAR(160),""))),0)),$AQ22="Devis 2",(IFERROR(VALUE(TRIM(SUBSTITUTE(AK22,CHAR(160),""))),0)),$AQ22="Devis 3",(IFERROR(VALUE(TRIM(SUBSTITUTE(AN22,CHAR(160),""))),0))),0))*(IFERROR(VALUE(TRIM(SUBSTITUTE($Z22,CHAR(160),""))),0))))</f>
        <v/>
      </c>
      <c r="AV22" s="211" t="str" cm="1">
        <f t="array" ref="AV22">IF($Z22="","",IF(ROUND((IFERROR(_xlfn.IFS(TRIM(SUBSTITUTE($AQ22,CHAR(160),""))="Devis 1",IFERROR(VALUE(TRIM(SUBSTITUTE(AI22,CHAR(160),""))),0),TRIM(SUBSTITUTE($AQ22,CHAR(160),""))="Devis 2",IFERROR(VALUE(TRIM(SUBSTITUTE(AL22,CHAR(160),""))),0),TRIM(SUBSTITUTE($AQ22,CHAR(160),""))="Devis 3",IFERROR(VALUE(TRIM(SUBSTITUTE(AO22,CHAR(160),""))),0)),0))*(IFERROR(VALUE(TRIM(SUBSTITUTE($Z22,CHAR(160),""))),0)),2)=0,IF(AU22&lt;&gt;"",0,""),ROUND((IFERROR(_xlfn.IFS(TRIM(SUBSTITUTE($AQ22,CHAR(160),""))="Devis 1",IFERROR(VALUE(TRIM(SUBSTITUTE(AI22,CHAR(160),""))),0),TRIM(SUBSTITUTE($AQ22,CHAR(160),""))="Devis 2",IFERROR(VALUE(TRIM(SUBSTITUTE(AL22,CHAR(160),""))),0),TRIM(SUBSTITUTE($AQ22,CHAR(160),""))="Devis 3",IFERROR(VALUE(TRIM(SUBSTITUTE(AO22,CHAR(160),""))),0)),0))*(IFERROR(VALUE(TRIM(SUBSTITUTE($Z22,CHAR(160),""))),0)),2)))</f>
        <v/>
      </c>
      <c r="AW22" s="211" t="str">
        <f t="shared" si="46"/>
        <v/>
      </c>
      <c r="AX22" s="303"/>
      <c r="AY22" s="92" t="str" cm="1">
        <f t="array" ref="AY22">IF(OR(AW22="",AT22="",AU22="",AS22=""),"",
    _xlfn.IFS(
        (IFERROR(VALUE(TRIM(SUBSTITUTE(AW22,CHAR(160),""))),0)) &gt; (IFERROR(VALUE(TRIM(SUBSTITUTE(AT22,CHAR(160),""))),0)),
        "KO : Le montant retenu TTC est supérieur au montant raisonnable TTC. Merci de revoir la ligne de dépense ou plafonner son montant.",
        (IFERROR(VALUE(TRIM(SUBSTITUTE(AU22,CHAR(160),""))),0)) &gt; (IFERROR(VALUE(TRIM(SUBSTITUTE(AS22,CHAR(160),""))),0)),
        "Attention : Le montant retenu HT est supérieur au montant HT raisonnable. Merci de revoir la ligne de dépense, plafonner son montant, ou justifier la reventillation HT / TVA.",
        (IFERROR(VALUE(TRIM(SUBSTITUTE(AW22,CHAR(160),""))),0))=0,
        "",
        (IFERROR(VALUE(TRIM(SUBSTITUTE(AT22,CHAR(160),""))),0))=(IFERROR(VALUE(TRIM(SUBSTITUTE(AW22,CHAR(160),""))),0)),
        "OK",
        (IFERROR(VALUE(TRIM(SUBSTITUTE(AT22,CHAR(160),""))),0))&gt;(IFERROR(VALUE(TRIM(SUBSTITUTE(AW22,CHAR(160),""))),0)),
        " OK : Montant instruit inférieur au montant raisonnable.",
        TRUE,
        ""
    )
)</f>
        <v/>
      </c>
      <c r="AZ22" s="92" t="str" cm="1">
        <f t="array" ref="AZ22">IF(OR(AW22="",W22="",AU22="",U22="",AV22="",V22=""),"",_xlfn.IFS(AND((IFERROR(VALUE(TRIM(SUBSTITUTE(AW22,CHAR(160),""))),0))&gt;(IFERROR(VALUE(TRIM(SUBSTITUTE(W22,CHAR(160),""))),0)),((IFERROR(VALUE(TRIM(SUBSTITUTE(AW22,CHAR(160),""))),0))-(IFERROR(VALUE(TRIM(SUBSTITUTE(W22,CHAR(160),""))),0)))&lt;=0.01),"OK",(IFERROR(VALUE(TRIM(SUBSTITUTE(AW22,CHAR(160),""))),0))&gt;(IFERROR(VALUE(TRIM(SUBSTITUTE(W22,CHAR(160),""))),0)),"KO : Le montant retenu TTC est supérieur au montant présenté TTC. Merci de revoir la ligne de dépense ou plafonner son montant.",(IFERROR(VALUE(TRIM(SUBSTITUTE(AU22,CHAR(160),""))),0))&gt;(IFERROR(VALUE(TRIM(SUBSTITUTE(U22,CHAR(160),""))),0)),"Attention : Le montant retenu HT est supérieur au montant HT présenté. Merci de revoir la ligne de dépense, plafonner son montant, ou justifier la reventillation HT / TVA.",(IFERROR(VALUE(TRIM(SUBSTITUTE(AV22,CHAR(160),""))),0))&gt;(IFERROR(VALUE(TRIM(SUBSTITUTE(V22,CHAR(160),""))),0)),"Attention : Le montant TVA retenu est supérieur au montant TVA présenté. Merci de revoir la ligne de dépense, plafonner son montant, ou justifier la reventillation HT / TVA.",(IFERROR(VALUE(TRIM(SUBSTITUTE(W22,CHAR(160),""))),0))=0,"",(IFERROR(VALUE(TRIM(SUBSTITUTE(AW22,CHAR(160),""))),0))=(IFERROR(VALUE(TRIM(SUBSTITUTE(W22,CHAR(160),""))),0)),"OK",AND((IFERROR(VALUE(TRIM(SUBSTITUTE(AW22,CHAR(160),""))),0))&lt;(IFERROR(VALUE(TRIM(SUBSTITUTE(W22,CHAR(160),""))),0)),((IFERROR(VALUE(TRIM(SUBSTITUTE(W22,CHAR(160),""))),0))-(IFERROR(VALUE(TRIM(SUBSTITUTE(AW22,CHAR(160),""))),0)))&lt;0.01),"OK",(IFERROR(VALUE(TRIM(SUBSTITUTE(AW22,CHAR(160),""))),0))&lt;(IFERROR(VALUE(TRIM(SUBSTITUTE(W22,CHAR(160),""))),0)),"Montant instruit inférieur au montant présenté.",TRUE,""))</f>
        <v/>
      </c>
      <c r="BA22" s="212" t="str">
        <f t="shared" si="14"/>
        <v/>
      </c>
      <c r="BB22" s="212" t="str">
        <f t="shared" si="15"/>
        <v/>
      </c>
      <c r="BC22" s="93" t="str">
        <f t="shared" si="16"/>
        <v/>
      </c>
      <c r="BD22" s="126"/>
    </row>
    <row r="23" spans="1:56" ht="20.149999999999999" customHeight="1">
      <c r="A23" s="294">
        <v>15</v>
      </c>
      <c r="B23" s="2"/>
      <c r="C23" s="39"/>
      <c r="D23" s="2"/>
      <c r="E23" s="2"/>
      <c r="F23" s="89" t="str">
        <f>IF(B23&lt;&gt;"",IF('0-Présentation poste-typeaction'!$B$12&lt;&gt;"",'0-Présentation poste-typeaction'!$B$12,""),"")</f>
        <v/>
      </c>
      <c r="G23" s="21"/>
      <c r="H23" s="15"/>
      <c r="I23" s="38"/>
      <c r="J23" s="13"/>
      <c r="K23" s="4"/>
      <c r="L23" s="3"/>
      <c r="M23" s="196" t="str">
        <f t="shared" si="49"/>
        <v/>
      </c>
      <c r="N23" s="5"/>
      <c r="O23" s="3"/>
      <c r="P23" s="196" t="str">
        <f t="shared" si="27"/>
        <v/>
      </c>
      <c r="Q23" s="6"/>
      <c r="R23" s="3"/>
      <c r="S23" s="295" t="str">
        <f t="shared" si="48"/>
        <v/>
      </c>
      <c r="T23" s="14"/>
      <c r="U23" s="296" t="str" cm="1">
        <f t="array" ref="U23">IF((_xlfn.IFS(TRIM(SUBSTITUTE(T23,CHAR(160),""))="Devis 1",IFERROR(VALUE(TRIM(SUBSTITUTE(K23,CHAR(160),""))),0),TRIM(SUBSTITUTE(T23,CHAR(160),""))="Devis 2",IFERROR(VALUE(TRIM(SUBSTITUTE(N23,CHAR(160),""))),0),TRIM(SUBSTITUTE(T23,CHAR(160),""))="Devis 3",IFERROR(VALUE(TRIM(SUBSTITUTE(Q23,CHAR(160),""))),0),TRUE,0)*IFERROR(VALUE(TRIM(SUBSTITUTE(C23,CHAR(160),""))),0))=0,"",_xlfn.IFS(TRIM(SUBSTITUTE(T23,CHAR(160),""))="Devis 1",IFERROR(VALUE(TRIM(SUBSTITUTE(K23,CHAR(160),""))),0),TRIM(SUBSTITUTE(T23,CHAR(160),""))="Devis 2",IFERROR(VALUE(TRIM(SUBSTITUTE(N23,CHAR(160),""))),0),TRIM(SUBSTITUTE(T23,CHAR(160),""))="Devis 3",IFERROR(VALUE(TRIM(SUBSTITUTE(Q23,CHAR(160),""))),0),TRUE,0)*IFERROR(VALUE(TRIM(SUBSTITUTE(C23,CHAR(160),""))),0))</f>
        <v/>
      </c>
      <c r="V23" s="214" t="str" cm="1">
        <f t="array" ref="V23">IF(ROUND((_xlfn.IFS(TRIM(SUBSTITUTE(T23,CHAR(160),""))="Devis 1",IFERROR(VALUE(TRIM(SUBSTITUTE(L23,CHAR(160),""))),0),TRIM(SUBSTITUTE(T23,CHAR(160),""))="Devis 2",IFERROR(VALUE(TRIM(SUBSTITUTE(O23,CHAR(160),""))),0),TRIM(SUBSTITUTE(T23,CHAR(160),""))="Devis 3",IFERROR(VALUE(TRIM(SUBSTITUTE(R23,CHAR(160),""))),0),TRUE,0)*IFERROR(VALUE(TRIM(SUBSTITUTE(C23,CHAR(160),""))),0)),2)=0,IF(U23&lt;&gt;"",0,""),ROUND((_xlfn.IFS(TRIM(SUBSTITUTE(T23,CHAR(160),""))="Devis 1",IFERROR(VALUE(TRIM(SUBSTITUTE(L23,CHAR(160),""))),0),TRIM(SUBSTITUTE(T23,CHAR(160),""))="Devis 2",IFERROR(VALUE(TRIM(SUBSTITUTE(O23,CHAR(160),""))),0),TRIM(SUBSTITUTE(T23,CHAR(160),""))="Devis 3",IFERROR(VALUE(TRIM(SUBSTITUTE(R23,CHAR(160),""))),0),TRUE,0)*IFERROR(VALUE(TRIM(SUBSTITUTE(C23,CHAR(160),""))),0)),2))</f>
        <v/>
      </c>
      <c r="W23" s="297" t="str">
        <f t="shared" si="29"/>
        <v/>
      </c>
      <c r="X23" s="32"/>
      <c r="Y23" s="298" t="str">
        <f t="shared" si="30"/>
        <v/>
      </c>
      <c r="Z23" s="299" t="str">
        <f t="shared" si="30"/>
        <v/>
      </c>
      <c r="AA23" s="300" t="str">
        <f t="shared" si="30"/>
        <v/>
      </c>
      <c r="AB23" s="89" t="str">
        <f t="shared" si="30"/>
        <v/>
      </c>
      <c r="AC23" s="89" t="str">
        <f t="shared" si="30"/>
        <v/>
      </c>
      <c r="AD23" s="89" t="str">
        <f t="shared" si="30"/>
        <v/>
      </c>
      <c r="AE23" s="89" t="str">
        <f t="shared" si="31"/>
        <v/>
      </c>
      <c r="AF23" s="89" t="str">
        <f t="shared" si="32"/>
        <v/>
      </c>
      <c r="AG23" s="301" t="str">
        <f t="shared" si="33"/>
        <v/>
      </c>
      <c r="AH23" s="204" t="str">
        <f t="shared" si="34"/>
        <v/>
      </c>
      <c r="AI23" s="90" t="str">
        <f t="shared" si="35"/>
        <v/>
      </c>
      <c r="AJ23" s="196" t="str">
        <f t="shared" si="47"/>
        <v/>
      </c>
      <c r="AK23" s="205" t="str">
        <f t="shared" si="37"/>
        <v/>
      </c>
      <c r="AL23" s="90" t="str">
        <f t="shared" si="38"/>
        <v/>
      </c>
      <c r="AM23" s="196" t="str">
        <f t="shared" si="39"/>
        <v/>
      </c>
      <c r="AN23" s="206" t="str">
        <f t="shared" si="40"/>
        <v/>
      </c>
      <c r="AO23" s="90" t="str">
        <f t="shared" si="41"/>
        <v/>
      </c>
      <c r="AP23" s="207" t="str">
        <f t="shared" si="42"/>
        <v/>
      </c>
      <c r="AQ23" s="208" t="str">
        <f t="shared" si="43"/>
        <v/>
      </c>
      <c r="AR23" s="302"/>
      <c r="AS23" s="212" t="str">
        <f t="shared" si="44"/>
        <v/>
      </c>
      <c r="AT23" s="212" t="str">
        <f t="shared" si="45"/>
        <v/>
      </c>
      <c r="AU23" s="211" t="str" cm="1">
        <f t="array" ref="AU23">IF($Z23="","",IF((IFERROR(_xlfn.IFS($AQ23="Devis 1",(IFERROR(VALUE(TRIM(SUBSTITUTE(AH23,CHAR(160),""))),0)),$AQ23="Devis 2",(IFERROR(VALUE(TRIM(SUBSTITUTE(AK23,CHAR(160),""))),0)),$AQ23="Devis 3",(IFERROR(VALUE(TRIM(SUBSTITUTE(AN23,CHAR(160),""))),0))),0))*(IFERROR(VALUE(TRIM(SUBSTITUTE($Z23,CHAR(160),""))),0))=0,"",(IFERROR(_xlfn.IFS($AQ23="Devis 1",(IFERROR(VALUE(TRIM(SUBSTITUTE(AH23,CHAR(160),""))),0)),$AQ23="Devis 2",(IFERROR(VALUE(TRIM(SUBSTITUTE(AK23,CHAR(160),""))),0)),$AQ23="Devis 3",(IFERROR(VALUE(TRIM(SUBSTITUTE(AN23,CHAR(160),""))),0))),0))*(IFERROR(VALUE(TRIM(SUBSTITUTE($Z23,CHAR(160),""))),0))))</f>
        <v/>
      </c>
      <c r="AV23" s="211" t="str" cm="1">
        <f t="array" ref="AV23">IF($Z23="","",IF(ROUND((IFERROR(_xlfn.IFS(TRIM(SUBSTITUTE($AQ23,CHAR(160),""))="Devis 1",IFERROR(VALUE(TRIM(SUBSTITUTE(AI23,CHAR(160),""))),0),TRIM(SUBSTITUTE($AQ23,CHAR(160),""))="Devis 2",IFERROR(VALUE(TRIM(SUBSTITUTE(AL23,CHAR(160),""))),0),TRIM(SUBSTITUTE($AQ23,CHAR(160),""))="Devis 3",IFERROR(VALUE(TRIM(SUBSTITUTE(AO23,CHAR(160),""))),0)),0))*(IFERROR(VALUE(TRIM(SUBSTITUTE($Z23,CHAR(160),""))),0)),2)=0,IF(AU23&lt;&gt;"",0,""),ROUND((IFERROR(_xlfn.IFS(TRIM(SUBSTITUTE($AQ23,CHAR(160),""))="Devis 1",IFERROR(VALUE(TRIM(SUBSTITUTE(AI23,CHAR(160),""))),0),TRIM(SUBSTITUTE($AQ23,CHAR(160),""))="Devis 2",IFERROR(VALUE(TRIM(SUBSTITUTE(AL23,CHAR(160),""))),0),TRIM(SUBSTITUTE($AQ23,CHAR(160),""))="Devis 3",IFERROR(VALUE(TRIM(SUBSTITUTE(AO23,CHAR(160),""))),0)),0))*(IFERROR(VALUE(TRIM(SUBSTITUTE($Z23,CHAR(160),""))),0)),2)))</f>
        <v/>
      </c>
      <c r="AW23" s="211" t="str">
        <f t="shared" si="46"/>
        <v/>
      </c>
      <c r="AX23" s="303"/>
      <c r="AY23" s="92" t="str" cm="1">
        <f t="array" ref="AY23">IF(OR(AW23="",AT23="",AU23="",AS23=""),"",
    _xlfn.IFS(
        (IFERROR(VALUE(TRIM(SUBSTITUTE(AW23,CHAR(160),""))),0)) &gt; (IFERROR(VALUE(TRIM(SUBSTITUTE(AT23,CHAR(160),""))),0)),
        "KO : Le montant retenu TTC est supérieur au montant raisonnable TTC. Merci de revoir la ligne de dépense ou plafonner son montant.",
        (IFERROR(VALUE(TRIM(SUBSTITUTE(AU23,CHAR(160),""))),0)) &gt; (IFERROR(VALUE(TRIM(SUBSTITUTE(AS23,CHAR(160),""))),0)),
        "Attention : Le montant retenu HT est supérieur au montant HT raisonnable. Merci de revoir la ligne de dépense, plafonner son montant, ou justifier la reventillation HT / TVA.",
        (IFERROR(VALUE(TRIM(SUBSTITUTE(AW23,CHAR(160),""))),0))=0,
        "",
        (IFERROR(VALUE(TRIM(SUBSTITUTE(AT23,CHAR(160),""))),0))=(IFERROR(VALUE(TRIM(SUBSTITUTE(AW23,CHAR(160),""))),0)),
        "OK",
        (IFERROR(VALUE(TRIM(SUBSTITUTE(AT23,CHAR(160),""))),0))&gt;(IFERROR(VALUE(TRIM(SUBSTITUTE(AW23,CHAR(160),""))),0)),
        " OK : Montant instruit inférieur au montant raisonnable.",
        TRUE,
        ""
    )
)</f>
        <v/>
      </c>
      <c r="AZ23" s="92" t="str" cm="1">
        <f t="array" ref="AZ23">IF(OR(AW23="",W23="",AU23="",U23="",AV23="",V23=""),"",_xlfn.IFS(AND((IFERROR(VALUE(TRIM(SUBSTITUTE(AW23,CHAR(160),""))),0))&gt;(IFERROR(VALUE(TRIM(SUBSTITUTE(W23,CHAR(160),""))),0)),((IFERROR(VALUE(TRIM(SUBSTITUTE(AW23,CHAR(160),""))),0))-(IFERROR(VALUE(TRIM(SUBSTITUTE(W23,CHAR(160),""))),0)))&lt;=0.01),"OK",(IFERROR(VALUE(TRIM(SUBSTITUTE(AW23,CHAR(160),""))),0))&gt;(IFERROR(VALUE(TRIM(SUBSTITUTE(W23,CHAR(160),""))),0)),"KO : Le montant retenu TTC est supérieur au montant présenté TTC. Merci de revoir la ligne de dépense ou plafonner son montant.",(IFERROR(VALUE(TRIM(SUBSTITUTE(AU23,CHAR(160),""))),0))&gt;(IFERROR(VALUE(TRIM(SUBSTITUTE(U23,CHAR(160),""))),0)),"Attention : Le montant retenu HT est supérieur au montant HT présenté. Merci de revoir la ligne de dépense, plafonner son montant, ou justifier la reventillation HT / TVA.",(IFERROR(VALUE(TRIM(SUBSTITUTE(AV23,CHAR(160),""))),0))&gt;(IFERROR(VALUE(TRIM(SUBSTITUTE(V23,CHAR(160),""))),0)),"Attention : Le montant TVA retenu est supérieur au montant TVA présenté. Merci de revoir la ligne de dépense, plafonner son montant, ou justifier la reventillation HT / TVA.",(IFERROR(VALUE(TRIM(SUBSTITUTE(W23,CHAR(160),""))),0))=0,"",(IFERROR(VALUE(TRIM(SUBSTITUTE(AW23,CHAR(160),""))),0))=(IFERROR(VALUE(TRIM(SUBSTITUTE(W23,CHAR(160),""))),0)),"OK",AND((IFERROR(VALUE(TRIM(SUBSTITUTE(AW23,CHAR(160),""))),0))&lt;(IFERROR(VALUE(TRIM(SUBSTITUTE(W23,CHAR(160),""))),0)),((IFERROR(VALUE(TRIM(SUBSTITUTE(W23,CHAR(160),""))),0))-(IFERROR(VALUE(TRIM(SUBSTITUTE(AW23,CHAR(160),""))),0)))&lt;0.01),"OK",(IFERROR(VALUE(TRIM(SUBSTITUTE(AW23,CHAR(160),""))),0))&lt;(IFERROR(VALUE(TRIM(SUBSTITUTE(W23,CHAR(160),""))),0)),"Montant instruit inférieur au montant présenté.",TRUE,""))</f>
        <v/>
      </c>
      <c r="BA23" s="212" t="str">
        <f t="shared" si="14"/>
        <v/>
      </c>
      <c r="BB23" s="212" t="str">
        <f t="shared" si="15"/>
        <v/>
      </c>
      <c r="BC23" s="93" t="str">
        <f t="shared" si="16"/>
        <v/>
      </c>
      <c r="BD23" s="247"/>
    </row>
    <row r="24" spans="1:56" ht="20.149999999999999" customHeight="1">
      <c r="A24" s="294">
        <v>16</v>
      </c>
      <c r="B24" s="2"/>
      <c r="C24" s="39"/>
      <c r="D24" s="2"/>
      <c r="E24" s="2"/>
      <c r="F24" s="89" t="str">
        <f>IF(B24&lt;&gt;"",IF('0-Présentation poste-typeaction'!$B$12&lt;&gt;"",'0-Présentation poste-typeaction'!$B$12,""),"")</f>
        <v/>
      </c>
      <c r="G24" s="21"/>
      <c r="H24" s="15"/>
      <c r="I24" s="38"/>
      <c r="J24" s="13"/>
      <c r="K24" s="4"/>
      <c r="L24" s="3"/>
      <c r="M24" s="196" t="str">
        <f t="shared" si="49"/>
        <v/>
      </c>
      <c r="N24" s="5"/>
      <c r="O24" s="3"/>
      <c r="P24" s="196" t="str">
        <f t="shared" si="27"/>
        <v/>
      </c>
      <c r="Q24" s="6"/>
      <c r="R24" s="3"/>
      <c r="S24" s="295" t="str">
        <f t="shared" si="48"/>
        <v/>
      </c>
      <c r="T24" s="14"/>
      <c r="U24" s="296" t="str" cm="1">
        <f t="array" ref="U24">IF((_xlfn.IFS(TRIM(SUBSTITUTE(T24,CHAR(160),""))="Devis 1",IFERROR(VALUE(TRIM(SUBSTITUTE(K24,CHAR(160),""))),0),TRIM(SUBSTITUTE(T24,CHAR(160),""))="Devis 2",IFERROR(VALUE(TRIM(SUBSTITUTE(N24,CHAR(160),""))),0),TRIM(SUBSTITUTE(T24,CHAR(160),""))="Devis 3",IFERROR(VALUE(TRIM(SUBSTITUTE(Q24,CHAR(160),""))),0),TRUE,0)*IFERROR(VALUE(TRIM(SUBSTITUTE(C24,CHAR(160),""))),0))=0,"",_xlfn.IFS(TRIM(SUBSTITUTE(T24,CHAR(160),""))="Devis 1",IFERROR(VALUE(TRIM(SUBSTITUTE(K24,CHAR(160),""))),0),TRIM(SUBSTITUTE(T24,CHAR(160),""))="Devis 2",IFERROR(VALUE(TRIM(SUBSTITUTE(N24,CHAR(160),""))),0),TRIM(SUBSTITUTE(T24,CHAR(160),""))="Devis 3",IFERROR(VALUE(TRIM(SUBSTITUTE(Q24,CHAR(160),""))),0),TRUE,0)*IFERROR(VALUE(TRIM(SUBSTITUTE(C24,CHAR(160),""))),0))</f>
        <v/>
      </c>
      <c r="V24" s="214" t="str" cm="1">
        <f t="array" ref="V24">IF(ROUND((_xlfn.IFS(TRIM(SUBSTITUTE(T24,CHAR(160),""))="Devis 1",IFERROR(VALUE(TRIM(SUBSTITUTE(L24,CHAR(160),""))),0),TRIM(SUBSTITUTE(T24,CHAR(160),""))="Devis 2",IFERROR(VALUE(TRIM(SUBSTITUTE(O24,CHAR(160),""))),0),TRIM(SUBSTITUTE(T24,CHAR(160),""))="Devis 3",IFERROR(VALUE(TRIM(SUBSTITUTE(R24,CHAR(160),""))),0),TRUE,0)*IFERROR(VALUE(TRIM(SUBSTITUTE(C24,CHAR(160),""))),0)),2)=0,IF(U24&lt;&gt;"",0,""),ROUND((_xlfn.IFS(TRIM(SUBSTITUTE(T24,CHAR(160),""))="Devis 1",IFERROR(VALUE(TRIM(SUBSTITUTE(L24,CHAR(160),""))),0),TRIM(SUBSTITUTE(T24,CHAR(160),""))="Devis 2",IFERROR(VALUE(TRIM(SUBSTITUTE(O24,CHAR(160),""))),0),TRIM(SUBSTITUTE(T24,CHAR(160),""))="Devis 3",IFERROR(VALUE(TRIM(SUBSTITUTE(R24,CHAR(160),""))),0),TRUE,0)*IFERROR(VALUE(TRIM(SUBSTITUTE(C24,CHAR(160),""))),0)),2))</f>
        <v/>
      </c>
      <c r="W24" s="297" t="str">
        <f t="shared" si="29"/>
        <v/>
      </c>
      <c r="X24" s="32"/>
      <c r="Y24" s="298" t="str">
        <f t="shared" si="30"/>
        <v/>
      </c>
      <c r="Z24" s="299" t="str">
        <f t="shared" si="30"/>
        <v/>
      </c>
      <c r="AA24" s="300" t="str">
        <f t="shared" si="30"/>
        <v/>
      </c>
      <c r="AB24" s="89" t="str">
        <f t="shared" si="30"/>
        <v/>
      </c>
      <c r="AC24" s="89" t="str">
        <f t="shared" si="30"/>
        <v/>
      </c>
      <c r="AD24" s="89" t="str">
        <f t="shared" si="30"/>
        <v/>
      </c>
      <c r="AE24" s="89" t="str">
        <f t="shared" si="31"/>
        <v/>
      </c>
      <c r="AF24" s="89" t="str">
        <f t="shared" si="32"/>
        <v/>
      </c>
      <c r="AG24" s="301" t="str">
        <f t="shared" si="33"/>
        <v/>
      </c>
      <c r="AH24" s="204" t="str">
        <f t="shared" si="34"/>
        <v/>
      </c>
      <c r="AI24" s="90" t="str">
        <f t="shared" si="35"/>
        <v/>
      </c>
      <c r="AJ24" s="196" t="str">
        <f t="shared" si="47"/>
        <v/>
      </c>
      <c r="AK24" s="205" t="str">
        <f t="shared" si="37"/>
        <v/>
      </c>
      <c r="AL24" s="90" t="str">
        <f t="shared" si="38"/>
        <v/>
      </c>
      <c r="AM24" s="196" t="str">
        <f t="shared" si="39"/>
        <v/>
      </c>
      <c r="AN24" s="206" t="str">
        <f t="shared" si="40"/>
        <v/>
      </c>
      <c r="AO24" s="90" t="str">
        <f t="shared" si="41"/>
        <v/>
      </c>
      <c r="AP24" s="207" t="str">
        <f t="shared" si="42"/>
        <v/>
      </c>
      <c r="AQ24" s="208" t="str">
        <f t="shared" si="43"/>
        <v/>
      </c>
      <c r="AR24" s="302"/>
      <c r="AS24" s="212" t="str">
        <f t="shared" si="44"/>
        <v/>
      </c>
      <c r="AT24" s="212" t="str">
        <f t="shared" si="45"/>
        <v/>
      </c>
      <c r="AU24" s="211" t="str" cm="1">
        <f t="array" ref="AU24">IF($Z24="","",IF((IFERROR(_xlfn.IFS($AQ24="Devis 1",(IFERROR(VALUE(TRIM(SUBSTITUTE(AH24,CHAR(160),""))),0)),$AQ24="Devis 2",(IFERROR(VALUE(TRIM(SUBSTITUTE(AK24,CHAR(160),""))),0)),$AQ24="Devis 3",(IFERROR(VALUE(TRIM(SUBSTITUTE(AN24,CHAR(160),""))),0))),0))*(IFERROR(VALUE(TRIM(SUBSTITUTE($Z24,CHAR(160),""))),0))=0,"",(IFERROR(_xlfn.IFS($AQ24="Devis 1",(IFERROR(VALUE(TRIM(SUBSTITUTE(AH24,CHAR(160),""))),0)),$AQ24="Devis 2",(IFERROR(VALUE(TRIM(SUBSTITUTE(AK24,CHAR(160),""))),0)),$AQ24="Devis 3",(IFERROR(VALUE(TRIM(SUBSTITUTE(AN24,CHAR(160),""))),0))),0))*(IFERROR(VALUE(TRIM(SUBSTITUTE($Z24,CHAR(160),""))),0))))</f>
        <v/>
      </c>
      <c r="AV24" s="211" t="str" cm="1">
        <f t="array" ref="AV24">IF($Z24="","",IF(ROUND((IFERROR(_xlfn.IFS(TRIM(SUBSTITUTE($AQ24,CHAR(160),""))="Devis 1",IFERROR(VALUE(TRIM(SUBSTITUTE(AI24,CHAR(160),""))),0),TRIM(SUBSTITUTE($AQ24,CHAR(160),""))="Devis 2",IFERROR(VALUE(TRIM(SUBSTITUTE(AL24,CHAR(160),""))),0),TRIM(SUBSTITUTE($AQ24,CHAR(160),""))="Devis 3",IFERROR(VALUE(TRIM(SUBSTITUTE(AO24,CHAR(160),""))),0)),0))*(IFERROR(VALUE(TRIM(SUBSTITUTE($Z24,CHAR(160),""))),0)),2)=0,IF(AU24&lt;&gt;"",0,""),ROUND((IFERROR(_xlfn.IFS(TRIM(SUBSTITUTE($AQ24,CHAR(160),""))="Devis 1",IFERROR(VALUE(TRIM(SUBSTITUTE(AI24,CHAR(160),""))),0),TRIM(SUBSTITUTE($AQ24,CHAR(160),""))="Devis 2",IFERROR(VALUE(TRIM(SUBSTITUTE(AL24,CHAR(160),""))),0),TRIM(SUBSTITUTE($AQ24,CHAR(160),""))="Devis 3",IFERROR(VALUE(TRIM(SUBSTITUTE(AO24,CHAR(160),""))),0)),0))*(IFERROR(VALUE(TRIM(SUBSTITUTE($Z24,CHAR(160),""))),0)),2)))</f>
        <v/>
      </c>
      <c r="AW24" s="211" t="str">
        <f t="shared" si="46"/>
        <v/>
      </c>
      <c r="AX24" s="303"/>
      <c r="AY24" s="92" t="str" cm="1">
        <f t="array" ref="AY24">IF(OR(AW24="",AT24="",AU24="",AS24=""),"",
    _xlfn.IFS(
        (IFERROR(VALUE(TRIM(SUBSTITUTE(AW24,CHAR(160),""))),0)) &gt; (IFERROR(VALUE(TRIM(SUBSTITUTE(AT24,CHAR(160),""))),0)),
        "KO : Le montant retenu TTC est supérieur au montant raisonnable TTC. Merci de revoir la ligne de dépense ou plafonner son montant.",
        (IFERROR(VALUE(TRIM(SUBSTITUTE(AU24,CHAR(160),""))),0)) &gt; (IFERROR(VALUE(TRIM(SUBSTITUTE(AS24,CHAR(160),""))),0)),
        "Attention : Le montant retenu HT est supérieur au montant HT raisonnable. Merci de revoir la ligne de dépense, plafonner son montant, ou justifier la reventillation HT / TVA.",
        (IFERROR(VALUE(TRIM(SUBSTITUTE(AW24,CHAR(160),""))),0))=0,
        "",
        (IFERROR(VALUE(TRIM(SUBSTITUTE(AT24,CHAR(160),""))),0))=(IFERROR(VALUE(TRIM(SUBSTITUTE(AW24,CHAR(160),""))),0)),
        "OK",
        (IFERROR(VALUE(TRIM(SUBSTITUTE(AT24,CHAR(160),""))),0))&gt;(IFERROR(VALUE(TRIM(SUBSTITUTE(AW24,CHAR(160),""))),0)),
        " OK : Montant instruit inférieur au montant raisonnable.",
        TRUE,
        ""
    )
)</f>
        <v/>
      </c>
      <c r="AZ24" s="92" t="str" cm="1">
        <f t="array" ref="AZ24">IF(OR(AW24="",W24="",AU24="",U24="",AV24="",V24=""),"",_xlfn.IFS(AND((IFERROR(VALUE(TRIM(SUBSTITUTE(AW24,CHAR(160),""))),0))&gt;(IFERROR(VALUE(TRIM(SUBSTITUTE(W24,CHAR(160),""))),0)),((IFERROR(VALUE(TRIM(SUBSTITUTE(AW24,CHAR(160),""))),0))-(IFERROR(VALUE(TRIM(SUBSTITUTE(W24,CHAR(160),""))),0)))&lt;=0.01),"OK",(IFERROR(VALUE(TRIM(SUBSTITUTE(AW24,CHAR(160),""))),0))&gt;(IFERROR(VALUE(TRIM(SUBSTITUTE(W24,CHAR(160),""))),0)),"KO : Le montant retenu TTC est supérieur au montant présenté TTC. Merci de revoir la ligne de dépense ou plafonner son montant.",(IFERROR(VALUE(TRIM(SUBSTITUTE(AU24,CHAR(160),""))),0))&gt;(IFERROR(VALUE(TRIM(SUBSTITUTE(U24,CHAR(160),""))),0)),"Attention : Le montant retenu HT est supérieur au montant HT présenté. Merci de revoir la ligne de dépense, plafonner son montant, ou justifier la reventillation HT / TVA.",(IFERROR(VALUE(TRIM(SUBSTITUTE(AV24,CHAR(160),""))),0))&gt;(IFERROR(VALUE(TRIM(SUBSTITUTE(V24,CHAR(160),""))),0)),"Attention : Le montant TVA retenu est supérieur au montant TVA présenté. Merci de revoir la ligne de dépense, plafonner son montant, ou justifier la reventillation HT / TVA.",(IFERROR(VALUE(TRIM(SUBSTITUTE(W24,CHAR(160),""))),0))=0,"",(IFERROR(VALUE(TRIM(SUBSTITUTE(AW24,CHAR(160),""))),0))=(IFERROR(VALUE(TRIM(SUBSTITUTE(W24,CHAR(160),""))),0)),"OK",AND((IFERROR(VALUE(TRIM(SUBSTITUTE(AW24,CHAR(160),""))),0))&lt;(IFERROR(VALUE(TRIM(SUBSTITUTE(W24,CHAR(160),""))),0)),((IFERROR(VALUE(TRIM(SUBSTITUTE(W24,CHAR(160),""))),0))-(IFERROR(VALUE(TRIM(SUBSTITUTE(AW24,CHAR(160),""))),0)))&lt;0.01),"OK",(IFERROR(VALUE(TRIM(SUBSTITUTE(AW24,CHAR(160),""))),0))&lt;(IFERROR(VALUE(TRIM(SUBSTITUTE(W24,CHAR(160),""))),0)),"Montant instruit inférieur au montant présenté.",TRUE,""))</f>
        <v/>
      </c>
      <c r="BA24" s="212" t="str">
        <f t="shared" si="14"/>
        <v/>
      </c>
      <c r="BB24" s="212" t="str">
        <f t="shared" si="15"/>
        <v/>
      </c>
      <c r="BC24" s="93" t="str">
        <f t="shared" si="16"/>
        <v/>
      </c>
      <c r="BD24" s="247"/>
    </row>
    <row r="25" spans="1:56" ht="20.149999999999999" customHeight="1">
      <c r="A25" s="294">
        <v>17</v>
      </c>
      <c r="B25" s="2"/>
      <c r="C25" s="39"/>
      <c r="D25" s="2"/>
      <c r="E25" s="2"/>
      <c r="F25" s="89" t="str">
        <f>IF(B25&lt;&gt;"",IF('0-Présentation poste-typeaction'!$B$12&lt;&gt;"",'0-Présentation poste-typeaction'!$B$12,""),"")</f>
        <v/>
      </c>
      <c r="G25" s="21"/>
      <c r="H25" s="15"/>
      <c r="I25" s="38"/>
      <c r="J25" s="13"/>
      <c r="K25" s="4"/>
      <c r="L25" s="3"/>
      <c r="M25" s="196" t="str">
        <f t="shared" si="49"/>
        <v/>
      </c>
      <c r="N25" s="5"/>
      <c r="O25" s="3"/>
      <c r="P25" s="196" t="str">
        <f t="shared" si="27"/>
        <v/>
      </c>
      <c r="Q25" s="6"/>
      <c r="R25" s="3"/>
      <c r="S25" s="295" t="str">
        <f t="shared" si="48"/>
        <v/>
      </c>
      <c r="T25" s="14"/>
      <c r="U25" s="296" t="str" cm="1">
        <f t="array" ref="U25">IF((_xlfn.IFS(TRIM(SUBSTITUTE(T25,CHAR(160),""))="Devis 1",IFERROR(VALUE(TRIM(SUBSTITUTE(K25,CHAR(160),""))),0),TRIM(SUBSTITUTE(T25,CHAR(160),""))="Devis 2",IFERROR(VALUE(TRIM(SUBSTITUTE(N25,CHAR(160),""))),0),TRIM(SUBSTITUTE(T25,CHAR(160),""))="Devis 3",IFERROR(VALUE(TRIM(SUBSTITUTE(Q25,CHAR(160),""))),0),TRUE,0)*IFERROR(VALUE(TRIM(SUBSTITUTE(C25,CHAR(160),""))),0))=0,"",_xlfn.IFS(TRIM(SUBSTITUTE(T25,CHAR(160),""))="Devis 1",IFERROR(VALUE(TRIM(SUBSTITUTE(K25,CHAR(160),""))),0),TRIM(SUBSTITUTE(T25,CHAR(160),""))="Devis 2",IFERROR(VALUE(TRIM(SUBSTITUTE(N25,CHAR(160),""))),0),TRIM(SUBSTITUTE(T25,CHAR(160),""))="Devis 3",IFERROR(VALUE(TRIM(SUBSTITUTE(Q25,CHAR(160),""))),0),TRUE,0)*IFERROR(VALUE(TRIM(SUBSTITUTE(C25,CHAR(160),""))),0))</f>
        <v/>
      </c>
      <c r="V25" s="214" t="str" cm="1">
        <f t="array" ref="V25">IF(ROUND((_xlfn.IFS(TRIM(SUBSTITUTE(T25,CHAR(160),""))="Devis 1",IFERROR(VALUE(TRIM(SUBSTITUTE(L25,CHAR(160),""))),0),TRIM(SUBSTITUTE(T25,CHAR(160),""))="Devis 2",IFERROR(VALUE(TRIM(SUBSTITUTE(O25,CHAR(160),""))),0),TRIM(SUBSTITUTE(T25,CHAR(160),""))="Devis 3",IFERROR(VALUE(TRIM(SUBSTITUTE(R25,CHAR(160),""))),0),TRUE,0)*IFERROR(VALUE(TRIM(SUBSTITUTE(C25,CHAR(160),""))),0)),2)=0,IF(U25&lt;&gt;"",0,""),ROUND((_xlfn.IFS(TRIM(SUBSTITUTE(T25,CHAR(160),""))="Devis 1",IFERROR(VALUE(TRIM(SUBSTITUTE(L25,CHAR(160),""))),0),TRIM(SUBSTITUTE(T25,CHAR(160),""))="Devis 2",IFERROR(VALUE(TRIM(SUBSTITUTE(O25,CHAR(160),""))),0),TRIM(SUBSTITUTE(T25,CHAR(160),""))="Devis 3",IFERROR(VALUE(TRIM(SUBSTITUTE(R25,CHAR(160),""))),0),TRUE,0)*IFERROR(VALUE(TRIM(SUBSTITUTE(C25,CHAR(160),""))),0)),2))</f>
        <v/>
      </c>
      <c r="W25" s="297" t="str">
        <f t="shared" si="29"/>
        <v/>
      </c>
      <c r="X25" s="32"/>
      <c r="Y25" s="298" t="str">
        <f t="shared" si="30"/>
        <v/>
      </c>
      <c r="Z25" s="299" t="str">
        <f t="shared" si="30"/>
        <v/>
      </c>
      <c r="AA25" s="300" t="str">
        <f t="shared" si="30"/>
        <v/>
      </c>
      <c r="AB25" s="89" t="str">
        <f t="shared" si="30"/>
        <v/>
      </c>
      <c r="AC25" s="89" t="str">
        <f t="shared" si="30"/>
        <v/>
      </c>
      <c r="AD25" s="89" t="str">
        <f t="shared" si="30"/>
        <v/>
      </c>
      <c r="AE25" s="89" t="str">
        <f t="shared" si="31"/>
        <v/>
      </c>
      <c r="AF25" s="89" t="str">
        <f t="shared" si="32"/>
        <v/>
      </c>
      <c r="AG25" s="301" t="str">
        <f t="shared" si="33"/>
        <v/>
      </c>
      <c r="AH25" s="204" t="str">
        <f t="shared" si="34"/>
        <v/>
      </c>
      <c r="AI25" s="90" t="str">
        <f t="shared" si="35"/>
        <v/>
      </c>
      <c r="AJ25" s="196" t="str">
        <f t="shared" si="47"/>
        <v/>
      </c>
      <c r="AK25" s="205" t="str">
        <f t="shared" si="37"/>
        <v/>
      </c>
      <c r="AL25" s="90" t="str">
        <f t="shared" si="38"/>
        <v/>
      </c>
      <c r="AM25" s="196" t="str">
        <f t="shared" si="39"/>
        <v/>
      </c>
      <c r="AN25" s="206" t="str">
        <f t="shared" si="40"/>
        <v/>
      </c>
      <c r="AO25" s="90" t="str">
        <f t="shared" si="41"/>
        <v/>
      </c>
      <c r="AP25" s="207" t="str">
        <f t="shared" si="42"/>
        <v/>
      </c>
      <c r="AQ25" s="208" t="str">
        <f t="shared" si="43"/>
        <v/>
      </c>
      <c r="AR25" s="302"/>
      <c r="AS25" s="212" t="str">
        <f t="shared" si="44"/>
        <v/>
      </c>
      <c r="AT25" s="212" t="str">
        <f t="shared" si="45"/>
        <v/>
      </c>
      <c r="AU25" s="211" t="str" cm="1">
        <f t="array" ref="AU25">IF($Z25="","",IF((IFERROR(_xlfn.IFS($AQ25="Devis 1",(IFERROR(VALUE(TRIM(SUBSTITUTE(AH25,CHAR(160),""))),0)),$AQ25="Devis 2",(IFERROR(VALUE(TRIM(SUBSTITUTE(AK25,CHAR(160),""))),0)),$AQ25="Devis 3",(IFERROR(VALUE(TRIM(SUBSTITUTE(AN25,CHAR(160),""))),0))),0))*(IFERROR(VALUE(TRIM(SUBSTITUTE($Z25,CHAR(160),""))),0))=0,"",(IFERROR(_xlfn.IFS($AQ25="Devis 1",(IFERROR(VALUE(TRIM(SUBSTITUTE(AH25,CHAR(160),""))),0)),$AQ25="Devis 2",(IFERROR(VALUE(TRIM(SUBSTITUTE(AK25,CHAR(160),""))),0)),$AQ25="Devis 3",(IFERROR(VALUE(TRIM(SUBSTITUTE(AN25,CHAR(160),""))),0))),0))*(IFERROR(VALUE(TRIM(SUBSTITUTE($Z25,CHAR(160),""))),0))))</f>
        <v/>
      </c>
      <c r="AV25" s="211" t="str" cm="1">
        <f t="array" ref="AV25">IF($Z25="","",IF(ROUND((IFERROR(_xlfn.IFS(TRIM(SUBSTITUTE($AQ25,CHAR(160),""))="Devis 1",IFERROR(VALUE(TRIM(SUBSTITUTE(AI25,CHAR(160),""))),0),TRIM(SUBSTITUTE($AQ25,CHAR(160),""))="Devis 2",IFERROR(VALUE(TRIM(SUBSTITUTE(AL25,CHAR(160),""))),0),TRIM(SUBSTITUTE($AQ25,CHAR(160),""))="Devis 3",IFERROR(VALUE(TRIM(SUBSTITUTE(AO25,CHAR(160),""))),0)),0))*(IFERROR(VALUE(TRIM(SUBSTITUTE($Z25,CHAR(160),""))),0)),2)=0,IF(AU25&lt;&gt;"",0,""),ROUND((IFERROR(_xlfn.IFS(TRIM(SUBSTITUTE($AQ25,CHAR(160),""))="Devis 1",IFERROR(VALUE(TRIM(SUBSTITUTE(AI25,CHAR(160),""))),0),TRIM(SUBSTITUTE($AQ25,CHAR(160),""))="Devis 2",IFERROR(VALUE(TRIM(SUBSTITUTE(AL25,CHAR(160),""))),0),TRIM(SUBSTITUTE($AQ25,CHAR(160),""))="Devis 3",IFERROR(VALUE(TRIM(SUBSTITUTE(AO25,CHAR(160),""))),0)),0))*(IFERROR(VALUE(TRIM(SUBSTITUTE($Z25,CHAR(160),""))),0)),2)))</f>
        <v/>
      </c>
      <c r="AW25" s="211" t="str">
        <f t="shared" si="46"/>
        <v/>
      </c>
      <c r="AX25" s="303"/>
      <c r="AY25" s="92" t="str" cm="1">
        <f t="array" ref="AY25">IF(OR(AW25="",AT25="",AU25="",AS25=""),"",
    _xlfn.IFS(
        (IFERROR(VALUE(TRIM(SUBSTITUTE(AW25,CHAR(160),""))),0)) &gt; (IFERROR(VALUE(TRIM(SUBSTITUTE(AT25,CHAR(160),""))),0)),
        "KO : Le montant retenu TTC est supérieur au montant raisonnable TTC. Merci de revoir la ligne de dépense ou plafonner son montant.",
        (IFERROR(VALUE(TRIM(SUBSTITUTE(AU25,CHAR(160),""))),0)) &gt; (IFERROR(VALUE(TRIM(SUBSTITUTE(AS25,CHAR(160),""))),0)),
        "Attention : Le montant retenu HT est supérieur au montant HT raisonnable. Merci de revoir la ligne de dépense, plafonner son montant, ou justifier la reventillation HT / TVA.",
        (IFERROR(VALUE(TRIM(SUBSTITUTE(AW25,CHAR(160),""))),0))=0,
        "",
        (IFERROR(VALUE(TRIM(SUBSTITUTE(AT25,CHAR(160),""))),0))=(IFERROR(VALUE(TRIM(SUBSTITUTE(AW25,CHAR(160),""))),0)),
        "OK",
        (IFERROR(VALUE(TRIM(SUBSTITUTE(AT25,CHAR(160),""))),0))&gt;(IFERROR(VALUE(TRIM(SUBSTITUTE(AW25,CHAR(160),""))),0)),
        " OK : Montant instruit inférieur au montant raisonnable.",
        TRUE,
        ""
    )
)</f>
        <v/>
      </c>
      <c r="AZ25" s="92" t="str" cm="1">
        <f t="array" ref="AZ25">IF(OR(AW25="",W25="",AU25="",U25="",AV25="",V25=""),"",_xlfn.IFS(AND((IFERROR(VALUE(TRIM(SUBSTITUTE(AW25,CHAR(160),""))),0))&gt;(IFERROR(VALUE(TRIM(SUBSTITUTE(W25,CHAR(160),""))),0)),((IFERROR(VALUE(TRIM(SUBSTITUTE(AW25,CHAR(160),""))),0))-(IFERROR(VALUE(TRIM(SUBSTITUTE(W25,CHAR(160),""))),0)))&lt;=0.01),"OK",(IFERROR(VALUE(TRIM(SUBSTITUTE(AW25,CHAR(160),""))),0))&gt;(IFERROR(VALUE(TRIM(SUBSTITUTE(W25,CHAR(160),""))),0)),"KO : Le montant retenu TTC est supérieur au montant présenté TTC. Merci de revoir la ligne de dépense ou plafonner son montant.",(IFERROR(VALUE(TRIM(SUBSTITUTE(AU25,CHAR(160),""))),0))&gt;(IFERROR(VALUE(TRIM(SUBSTITUTE(U25,CHAR(160),""))),0)),"Attention : Le montant retenu HT est supérieur au montant HT présenté. Merci de revoir la ligne de dépense, plafonner son montant, ou justifier la reventillation HT / TVA.",(IFERROR(VALUE(TRIM(SUBSTITUTE(AV25,CHAR(160),""))),0))&gt;(IFERROR(VALUE(TRIM(SUBSTITUTE(V25,CHAR(160),""))),0)),"Attention : Le montant TVA retenu est supérieur au montant TVA présenté. Merci de revoir la ligne de dépense, plafonner son montant, ou justifier la reventillation HT / TVA.",(IFERROR(VALUE(TRIM(SUBSTITUTE(W25,CHAR(160),""))),0))=0,"",(IFERROR(VALUE(TRIM(SUBSTITUTE(AW25,CHAR(160),""))),0))=(IFERROR(VALUE(TRIM(SUBSTITUTE(W25,CHAR(160),""))),0)),"OK",AND((IFERROR(VALUE(TRIM(SUBSTITUTE(AW25,CHAR(160),""))),0))&lt;(IFERROR(VALUE(TRIM(SUBSTITUTE(W25,CHAR(160),""))),0)),((IFERROR(VALUE(TRIM(SUBSTITUTE(W25,CHAR(160),""))),0))-(IFERROR(VALUE(TRIM(SUBSTITUTE(AW25,CHAR(160),""))),0)))&lt;0.01),"OK",(IFERROR(VALUE(TRIM(SUBSTITUTE(AW25,CHAR(160),""))),0))&lt;(IFERROR(VALUE(TRIM(SUBSTITUTE(W25,CHAR(160),""))),0)),"Montant instruit inférieur au montant présenté.",TRUE,""))</f>
        <v/>
      </c>
      <c r="BA25" s="212" t="str">
        <f t="shared" si="14"/>
        <v/>
      </c>
      <c r="BB25" s="212" t="str">
        <f t="shared" si="15"/>
        <v/>
      </c>
      <c r="BC25" s="93" t="str">
        <f t="shared" si="16"/>
        <v/>
      </c>
    </row>
    <row r="26" spans="1:56" ht="20.149999999999999" customHeight="1">
      <c r="A26" s="294">
        <v>18</v>
      </c>
      <c r="B26" s="2"/>
      <c r="C26" s="39"/>
      <c r="D26" s="2"/>
      <c r="E26" s="2"/>
      <c r="F26" s="89" t="str">
        <f>IF(B26&lt;&gt;"",IF('0-Présentation poste-typeaction'!$B$12&lt;&gt;"",'0-Présentation poste-typeaction'!$B$12,""),"")</f>
        <v/>
      </c>
      <c r="G26" s="21"/>
      <c r="H26" s="15"/>
      <c r="I26" s="38"/>
      <c r="J26" s="13"/>
      <c r="K26" s="4"/>
      <c r="L26" s="3"/>
      <c r="M26" s="196" t="str">
        <f t="shared" si="49"/>
        <v/>
      </c>
      <c r="N26" s="5"/>
      <c r="O26" s="3"/>
      <c r="P26" s="196" t="str">
        <f t="shared" si="27"/>
        <v/>
      </c>
      <c r="Q26" s="6"/>
      <c r="R26" s="3"/>
      <c r="S26" s="295" t="str">
        <f t="shared" si="48"/>
        <v/>
      </c>
      <c r="T26" s="14"/>
      <c r="U26" s="296" t="str" cm="1">
        <f t="array" ref="U26">IF((_xlfn.IFS(TRIM(SUBSTITUTE(T26,CHAR(160),""))="Devis 1",IFERROR(VALUE(TRIM(SUBSTITUTE(K26,CHAR(160),""))),0),TRIM(SUBSTITUTE(T26,CHAR(160),""))="Devis 2",IFERROR(VALUE(TRIM(SUBSTITUTE(N26,CHAR(160),""))),0),TRIM(SUBSTITUTE(T26,CHAR(160),""))="Devis 3",IFERROR(VALUE(TRIM(SUBSTITUTE(Q26,CHAR(160),""))),0),TRUE,0)*IFERROR(VALUE(TRIM(SUBSTITUTE(C26,CHAR(160),""))),0))=0,"",_xlfn.IFS(TRIM(SUBSTITUTE(T26,CHAR(160),""))="Devis 1",IFERROR(VALUE(TRIM(SUBSTITUTE(K26,CHAR(160),""))),0),TRIM(SUBSTITUTE(T26,CHAR(160),""))="Devis 2",IFERROR(VALUE(TRIM(SUBSTITUTE(N26,CHAR(160),""))),0),TRIM(SUBSTITUTE(T26,CHAR(160),""))="Devis 3",IFERROR(VALUE(TRIM(SUBSTITUTE(Q26,CHAR(160),""))),0),TRUE,0)*IFERROR(VALUE(TRIM(SUBSTITUTE(C26,CHAR(160),""))),0))</f>
        <v/>
      </c>
      <c r="V26" s="214" t="str" cm="1">
        <f t="array" ref="V26">IF(ROUND((_xlfn.IFS(TRIM(SUBSTITUTE(T26,CHAR(160),""))="Devis 1",IFERROR(VALUE(TRIM(SUBSTITUTE(L26,CHAR(160),""))),0),TRIM(SUBSTITUTE(T26,CHAR(160),""))="Devis 2",IFERROR(VALUE(TRIM(SUBSTITUTE(O26,CHAR(160),""))),0),TRIM(SUBSTITUTE(T26,CHAR(160),""))="Devis 3",IFERROR(VALUE(TRIM(SUBSTITUTE(R26,CHAR(160),""))),0),TRUE,0)*IFERROR(VALUE(TRIM(SUBSTITUTE(C26,CHAR(160),""))),0)),2)=0,IF(U26&lt;&gt;"",0,""),ROUND((_xlfn.IFS(TRIM(SUBSTITUTE(T26,CHAR(160),""))="Devis 1",IFERROR(VALUE(TRIM(SUBSTITUTE(L26,CHAR(160),""))),0),TRIM(SUBSTITUTE(T26,CHAR(160),""))="Devis 2",IFERROR(VALUE(TRIM(SUBSTITUTE(O26,CHAR(160),""))),0),TRIM(SUBSTITUTE(T26,CHAR(160),""))="Devis 3",IFERROR(VALUE(TRIM(SUBSTITUTE(R26,CHAR(160),""))),0),TRUE,0)*IFERROR(VALUE(TRIM(SUBSTITUTE(C26,CHAR(160),""))),0)),2))</f>
        <v/>
      </c>
      <c r="W26" s="297" t="str">
        <f t="shared" si="29"/>
        <v/>
      </c>
      <c r="X26" s="32"/>
      <c r="Y26" s="298" t="str">
        <f t="shared" si="30"/>
        <v/>
      </c>
      <c r="Z26" s="299" t="str">
        <f t="shared" si="30"/>
        <v/>
      </c>
      <c r="AA26" s="300" t="str">
        <f t="shared" si="30"/>
        <v/>
      </c>
      <c r="AB26" s="89" t="str">
        <f t="shared" si="30"/>
        <v/>
      </c>
      <c r="AC26" s="89" t="str">
        <f t="shared" si="30"/>
        <v/>
      </c>
      <c r="AD26" s="89" t="str">
        <f t="shared" si="30"/>
        <v/>
      </c>
      <c r="AE26" s="89" t="str">
        <f t="shared" si="31"/>
        <v/>
      </c>
      <c r="AF26" s="89" t="str">
        <f t="shared" si="32"/>
        <v/>
      </c>
      <c r="AG26" s="301" t="str">
        <f t="shared" si="33"/>
        <v/>
      </c>
      <c r="AH26" s="204" t="str">
        <f t="shared" si="34"/>
        <v/>
      </c>
      <c r="AI26" s="90" t="str">
        <f t="shared" si="35"/>
        <v/>
      </c>
      <c r="AJ26" s="196" t="str">
        <f t="shared" si="47"/>
        <v/>
      </c>
      <c r="AK26" s="205" t="str">
        <f t="shared" si="37"/>
        <v/>
      </c>
      <c r="AL26" s="90" t="str">
        <f t="shared" si="38"/>
        <v/>
      </c>
      <c r="AM26" s="196" t="str">
        <f t="shared" si="39"/>
        <v/>
      </c>
      <c r="AN26" s="206" t="str">
        <f t="shared" si="40"/>
        <v/>
      </c>
      <c r="AO26" s="90" t="str">
        <f t="shared" si="41"/>
        <v/>
      </c>
      <c r="AP26" s="207" t="str">
        <f t="shared" si="42"/>
        <v/>
      </c>
      <c r="AQ26" s="208" t="str">
        <f t="shared" si="43"/>
        <v/>
      </c>
      <c r="AR26" s="302"/>
      <c r="AS26" s="212" t="str">
        <f t="shared" si="44"/>
        <v/>
      </c>
      <c r="AT26" s="212" t="str">
        <f t="shared" si="45"/>
        <v/>
      </c>
      <c r="AU26" s="211" t="str" cm="1">
        <f t="array" ref="AU26">IF($Z26="","",IF((IFERROR(_xlfn.IFS($AQ26="Devis 1",(IFERROR(VALUE(TRIM(SUBSTITUTE(AH26,CHAR(160),""))),0)),$AQ26="Devis 2",(IFERROR(VALUE(TRIM(SUBSTITUTE(AK26,CHAR(160),""))),0)),$AQ26="Devis 3",(IFERROR(VALUE(TRIM(SUBSTITUTE(AN26,CHAR(160),""))),0))),0))*(IFERROR(VALUE(TRIM(SUBSTITUTE($Z26,CHAR(160),""))),0))=0,"",(IFERROR(_xlfn.IFS($AQ26="Devis 1",(IFERROR(VALUE(TRIM(SUBSTITUTE(AH26,CHAR(160),""))),0)),$AQ26="Devis 2",(IFERROR(VALUE(TRIM(SUBSTITUTE(AK26,CHAR(160),""))),0)),$AQ26="Devis 3",(IFERROR(VALUE(TRIM(SUBSTITUTE(AN26,CHAR(160),""))),0))),0))*(IFERROR(VALUE(TRIM(SUBSTITUTE($Z26,CHAR(160),""))),0))))</f>
        <v/>
      </c>
      <c r="AV26" s="211" t="str" cm="1">
        <f t="array" ref="AV26">IF($Z26="","",IF(ROUND((IFERROR(_xlfn.IFS(TRIM(SUBSTITUTE($AQ26,CHAR(160),""))="Devis 1",IFERROR(VALUE(TRIM(SUBSTITUTE(AI26,CHAR(160),""))),0),TRIM(SUBSTITUTE($AQ26,CHAR(160),""))="Devis 2",IFERROR(VALUE(TRIM(SUBSTITUTE(AL26,CHAR(160),""))),0),TRIM(SUBSTITUTE($AQ26,CHAR(160),""))="Devis 3",IFERROR(VALUE(TRIM(SUBSTITUTE(AO26,CHAR(160),""))),0)),0))*(IFERROR(VALUE(TRIM(SUBSTITUTE($Z26,CHAR(160),""))),0)),2)=0,IF(AU26&lt;&gt;"",0,""),ROUND((IFERROR(_xlfn.IFS(TRIM(SUBSTITUTE($AQ26,CHAR(160),""))="Devis 1",IFERROR(VALUE(TRIM(SUBSTITUTE(AI26,CHAR(160),""))),0),TRIM(SUBSTITUTE($AQ26,CHAR(160),""))="Devis 2",IFERROR(VALUE(TRIM(SUBSTITUTE(AL26,CHAR(160),""))),0),TRIM(SUBSTITUTE($AQ26,CHAR(160),""))="Devis 3",IFERROR(VALUE(TRIM(SUBSTITUTE(AO26,CHAR(160),""))),0)),0))*(IFERROR(VALUE(TRIM(SUBSTITUTE($Z26,CHAR(160),""))),0)),2)))</f>
        <v/>
      </c>
      <c r="AW26" s="211" t="str">
        <f t="shared" si="46"/>
        <v/>
      </c>
      <c r="AX26" s="303"/>
      <c r="AY26" s="92" t="str" cm="1">
        <f t="array" ref="AY26">IF(OR(AW26="",AT26="",AU26="",AS26=""),"",
    _xlfn.IFS(
        (IFERROR(VALUE(TRIM(SUBSTITUTE(AW26,CHAR(160),""))),0)) &gt; (IFERROR(VALUE(TRIM(SUBSTITUTE(AT26,CHAR(160),""))),0)),
        "KO : Le montant retenu TTC est supérieur au montant raisonnable TTC. Merci de revoir la ligne de dépense ou plafonner son montant.",
        (IFERROR(VALUE(TRIM(SUBSTITUTE(AU26,CHAR(160),""))),0)) &gt; (IFERROR(VALUE(TRIM(SUBSTITUTE(AS26,CHAR(160),""))),0)),
        "Attention : Le montant retenu HT est supérieur au montant HT raisonnable. Merci de revoir la ligne de dépense, plafonner son montant, ou justifier la reventillation HT / TVA.",
        (IFERROR(VALUE(TRIM(SUBSTITUTE(AW26,CHAR(160),""))),0))=0,
        "",
        (IFERROR(VALUE(TRIM(SUBSTITUTE(AT26,CHAR(160),""))),0))=(IFERROR(VALUE(TRIM(SUBSTITUTE(AW26,CHAR(160),""))),0)),
        "OK",
        (IFERROR(VALUE(TRIM(SUBSTITUTE(AT26,CHAR(160),""))),0))&gt;(IFERROR(VALUE(TRIM(SUBSTITUTE(AW26,CHAR(160),""))),0)),
        " OK : Montant instruit inférieur au montant raisonnable.",
        TRUE,
        ""
    )
)</f>
        <v/>
      </c>
      <c r="AZ26" s="92" t="str" cm="1">
        <f t="array" ref="AZ26">IF(OR(AW26="",W26="",AU26="",U26="",AV26="",V26=""),"",_xlfn.IFS(AND((IFERROR(VALUE(TRIM(SUBSTITUTE(AW26,CHAR(160),""))),0))&gt;(IFERROR(VALUE(TRIM(SUBSTITUTE(W26,CHAR(160),""))),0)),((IFERROR(VALUE(TRIM(SUBSTITUTE(AW26,CHAR(160),""))),0))-(IFERROR(VALUE(TRIM(SUBSTITUTE(W26,CHAR(160),""))),0)))&lt;=0.01),"OK",(IFERROR(VALUE(TRIM(SUBSTITUTE(AW26,CHAR(160),""))),0))&gt;(IFERROR(VALUE(TRIM(SUBSTITUTE(W26,CHAR(160),""))),0)),"KO : Le montant retenu TTC est supérieur au montant présenté TTC. Merci de revoir la ligne de dépense ou plafonner son montant.",(IFERROR(VALUE(TRIM(SUBSTITUTE(AU26,CHAR(160),""))),0))&gt;(IFERROR(VALUE(TRIM(SUBSTITUTE(U26,CHAR(160),""))),0)),"Attention : Le montant retenu HT est supérieur au montant HT présenté. Merci de revoir la ligne de dépense, plafonner son montant, ou justifier la reventillation HT / TVA.",(IFERROR(VALUE(TRIM(SUBSTITUTE(AV26,CHAR(160),""))),0))&gt;(IFERROR(VALUE(TRIM(SUBSTITUTE(V26,CHAR(160),""))),0)),"Attention : Le montant TVA retenu est supérieur au montant TVA présenté. Merci de revoir la ligne de dépense, plafonner son montant, ou justifier la reventillation HT / TVA.",(IFERROR(VALUE(TRIM(SUBSTITUTE(W26,CHAR(160),""))),0))=0,"",(IFERROR(VALUE(TRIM(SUBSTITUTE(AW26,CHAR(160),""))),0))=(IFERROR(VALUE(TRIM(SUBSTITUTE(W26,CHAR(160),""))),0)),"OK",AND((IFERROR(VALUE(TRIM(SUBSTITUTE(AW26,CHAR(160),""))),0))&lt;(IFERROR(VALUE(TRIM(SUBSTITUTE(W26,CHAR(160),""))),0)),((IFERROR(VALUE(TRIM(SUBSTITUTE(W26,CHAR(160),""))),0))-(IFERROR(VALUE(TRIM(SUBSTITUTE(AW26,CHAR(160),""))),0)))&lt;0.01),"OK",(IFERROR(VALUE(TRIM(SUBSTITUTE(AW26,CHAR(160),""))),0))&lt;(IFERROR(VALUE(TRIM(SUBSTITUTE(W26,CHAR(160),""))),0)),"Montant instruit inférieur au montant présenté.",TRUE,""))</f>
        <v/>
      </c>
      <c r="BA26" s="212" t="str">
        <f t="shared" si="14"/>
        <v/>
      </c>
      <c r="BB26" s="212" t="str">
        <f t="shared" si="15"/>
        <v/>
      </c>
      <c r="BC26" s="93" t="str">
        <f t="shared" si="16"/>
        <v/>
      </c>
    </row>
    <row r="27" spans="1:56" ht="20.149999999999999" customHeight="1">
      <c r="A27" s="294">
        <v>19</v>
      </c>
      <c r="B27" s="2"/>
      <c r="C27" s="39"/>
      <c r="D27" s="2"/>
      <c r="E27" s="2"/>
      <c r="F27" s="89" t="str">
        <f>IF(B27&lt;&gt;"",IF('0-Présentation poste-typeaction'!$B$12&lt;&gt;"",'0-Présentation poste-typeaction'!$B$12,""),"")</f>
        <v/>
      </c>
      <c r="G27" s="21"/>
      <c r="H27" s="15"/>
      <c r="I27" s="38"/>
      <c r="J27" s="13"/>
      <c r="K27" s="4"/>
      <c r="L27" s="3"/>
      <c r="M27" s="196" t="str">
        <f t="shared" si="49"/>
        <v/>
      </c>
      <c r="N27" s="5"/>
      <c r="O27" s="3"/>
      <c r="P27" s="196" t="str">
        <f t="shared" si="27"/>
        <v/>
      </c>
      <c r="Q27" s="6"/>
      <c r="R27" s="3"/>
      <c r="S27" s="295" t="str">
        <f t="shared" si="48"/>
        <v/>
      </c>
      <c r="T27" s="14"/>
      <c r="U27" s="296" t="str" cm="1">
        <f t="array" ref="U27">IF((_xlfn.IFS(TRIM(SUBSTITUTE(T27,CHAR(160),""))="Devis 1",IFERROR(VALUE(TRIM(SUBSTITUTE(K27,CHAR(160),""))),0),TRIM(SUBSTITUTE(T27,CHAR(160),""))="Devis 2",IFERROR(VALUE(TRIM(SUBSTITUTE(N27,CHAR(160),""))),0),TRIM(SUBSTITUTE(T27,CHAR(160),""))="Devis 3",IFERROR(VALUE(TRIM(SUBSTITUTE(Q27,CHAR(160),""))),0),TRUE,0)*IFERROR(VALUE(TRIM(SUBSTITUTE(C27,CHAR(160),""))),0))=0,"",_xlfn.IFS(TRIM(SUBSTITUTE(T27,CHAR(160),""))="Devis 1",IFERROR(VALUE(TRIM(SUBSTITUTE(K27,CHAR(160),""))),0),TRIM(SUBSTITUTE(T27,CHAR(160),""))="Devis 2",IFERROR(VALUE(TRIM(SUBSTITUTE(N27,CHAR(160),""))),0),TRIM(SUBSTITUTE(T27,CHAR(160),""))="Devis 3",IFERROR(VALUE(TRIM(SUBSTITUTE(Q27,CHAR(160),""))),0),TRUE,0)*IFERROR(VALUE(TRIM(SUBSTITUTE(C27,CHAR(160),""))),0))</f>
        <v/>
      </c>
      <c r="V27" s="214" t="str" cm="1">
        <f t="array" ref="V27">IF(ROUND((_xlfn.IFS(TRIM(SUBSTITUTE(T27,CHAR(160),""))="Devis 1",IFERROR(VALUE(TRIM(SUBSTITUTE(L27,CHAR(160),""))),0),TRIM(SUBSTITUTE(T27,CHAR(160),""))="Devis 2",IFERROR(VALUE(TRIM(SUBSTITUTE(O27,CHAR(160),""))),0),TRIM(SUBSTITUTE(T27,CHAR(160),""))="Devis 3",IFERROR(VALUE(TRIM(SUBSTITUTE(R27,CHAR(160),""))),0),TRUE,0)*IFERROR(VALUE(TRIM(SUBSTITUTE(C27,CHAR(160),""))),0)),2)=0,IF(U27&lt;&gt;"",0,""),ROUND((_xlfn.IFS(TRIM(SUBSTITUTE(T27,CHAR(160),""))="Devis 1",IFERROR(VALUE(TRIM(SUBSTITUTE(L27,CHAR(160),""))),0),TRIM(SUBSTITUTE(T27,CHAR(160),""))="Devis 2",IFERROR(VALUE(TRIM(SUBSTITUTE(O27,CHAR(160),""))),0),TRIM(SUBSTITUTE(T27,CHAR(160),""))="Devis 3",IFERROR(VALUE(TRIM(SUBSTITUTE(R27,CHAR(160),""))),0),TRUE,0)*IFERROR(VALUE(TRIM(SUBSTITUTE(C27,CHAR(160),""))),0)),2))</f>
        <v/>
      </c>
      <c r="W27" s="297" t="str">
        <f t="shared" si="29"/>
        <v/>
      </c>
      <c r="X27" s="32"/>
      <c r="Y27" s="298" t="str">
        <f t="shared" si="30"/>
        <v/>
      </c>
      <c r="Z27" s="299" t="str">
        <f t="shared" si="30"/>
        <v/>
      </c>
      <c r="AA27" s="300" t="str">
        <f t="shared" si="30"/>
        <v/>
      </c>
      <c r="AB27" s="89" t="str">
        <f t="shared" si="30"/>
        <v/>
      </c>
      <c r="AC27" s="89" t="str">
        <f t="shared" si="30"/>
        <v/>
      </c>
      <c r="AD27" s="89" t="str">
        <f t="shared" si="30"/>
        <v/>
      </c>
      <c r="AE27" s="89" t="str">
        <f t="shared" si="31"/>
        <v/>
      </c>
      <c r="AF27" s="89" t="str">
        <f t="shared" si="32"/>
        <v/>
      </c>
      <c r="AG27" s="301" t="str">
        <f t="shared" si="33"/>
        <v/>
      </c>
      <c r="AH27" s="204" t="str">
        <f t="shared" si="34"/>
        <v/>
      </c>
      <c r="AI27" s="90" t="str">
        <f t="shared" si="35"/>
        <v/>
      </c>
      <c r="AJ27" s="196" t="str">
        <f t="shared" si="47"/>
        <v/>
      </c>
      <c r="AK27" s="205" t="str">
        <f t="shared" si="37"/>
        <v/>
      </c>
      <c r="AL27" s="90" t="str">
        <f t="shared" si="38"/>
        <v/>
      </c>
      <c r="AM27" s="196" t="str">
        <f t="shared" si="39"/>
        <v/>
      </c>
      <c r="AN27" s="206" t="str">
        <f t="shared" si="40"/>
        <v/>
      </c>
      <c r="AO27" s="90" t="str">
        <f t="shared" si="41"/>
        <v/>
      </c>
      <c r="AP27" s="207" t="str">
        <f t="shared" si="42"/>
        <v/>
      </c>
      <c r="AQ27" s="208" t="str">
        <f t="shared" si="43"/>
        <v/>
      </c>
      <c r="AR27" s="302"/>
      <c r="AS27" s="212" t="str">
        <f t="shared" si="44"/>
        <v/>
      </c>
      <c r="AT27" s="212" t="str">
        <f t="shared" si="45"/>
        <v/>
      </c>
      <c r="AU27" s="211" t="str" cm="1">
        <f t="array" ref="AU27">IF($Z27="","",IF((IFERROR(_xlfn.IFS($AQ27="Devis 1",(IFERROR(VALUE(TRIM(SUBSTITUTE(AH27,CHAR(160),""))),0)),$AQ27="Devis 2",(IFERROR(VALUE(TRIM(SUBSTITUTE(AK27,CHAR(160),""))),0)),$AQ27="Devis 3",(IFERROR(VALUE(TRIM(SUBSTITUTE(AN27,CHAR(160),""))),0))),0))*(IFERROR(VALUE(TRIM(SUBSTITUTE($Z27,CHAR(160),""))),0))=0,"",(IFERROR(_xlfn.IFS($AQ27="Devis 1",(IFERROR(VALUE(TRIM(SUBSTITUTE(AH27,CHAR(160),""))),0)),$AQ27="Devis 2",(IFERROR(VALUE(TRIM(SUBSTITUTE(AK27,CHAR(160),""))),0)),$AQ27="Devis 3",(IFERROR(VALUE(TRIM(SUBSTITUTE(AN27,CHAR(160),""))),0))),0))*(IFERROR(VALUE(TRIM(SUBSTITUTE($Z27,CHAR(160),""))),0))))</f>
        <v/>
      </c>
      <c r="AV27" s="211" t="str" cm="1">
        <f t="array" ref="AV27">IF($Z27="","",IF(ROUND((IFERROR(_xlfn.IFS(TRIM(SUBSTITUTE($AQ27,CHAR(160),""))="Devis 1",IFERROR(VALUE(TRIM(SUBSTITUTE(AI27,CHAR(160),""))),0),TRIM(SUBSTITUTE($AQ27,CHAR(160),""))="Devis 2",IFERROR(VALUE(TRIM(SUBSTITUTE(AL27,CHAR(160),""))),0),TRIM(SUBSTITUTE($AQ27,CHAR(160),""))="Devis 3",IFERROR(VALUE(TRIM(SUBSTITUTE(AO27,CHAR(160),""))),0)),0))*(IFERROR(VALUE(TRIM(SUBSTITUTE($Z27,CHAR(160),""))),0)),2)=0,IF(AU27&lt;&gt;"",0,""),ROUND((IFERROR(_xlfn.IFS(TRIM(SUBSTITUTE($AQ27,CHAR(160),""))="Devis 1",IFERROR(VALUE(TRIM(SUBSTITUTE(AI27,CHAR(160),""))),0),TRIM(SUBSTITUTE($AQ27,CHAR(160),""))="Devis 2",IFERROR(VALUE(TRIM(SUBSTITUTE(AL27,CHAR(160),""))),0),TRIM(SUBSTITUTE($AQ27,CHAR(160),""))="Devis 3",IFERROR(VALUE(TRIM(SUBSTITUTE(AO27,CHAR(160),""))),0)),0))*(IFERROR(VALUE(TRIM(SUBSTITUTE($Z27,CHAR(160),""))),0)),2)))</f>
        <v/>
      </c>
      <c r="AW27" s="211" t="str">
        <f t="shared" si="46"/>
        <v/>
      </c>
      <c r="AX27" s="303"/>
      <c r="AY27" s="92" t="str" cm="1">
        <f t="array" ref="AY27">IF(OR(AW27="",AT27="",AU27="",AS27=""),"",
    _xlfn.IFS(
        (IFERROR(VALUE(TRIM(SUBSTITUTE(AW27,CHAR(160),""))),0)) &gt; (IFERROR(VALUE(TRIM(SUBSTITUTE(AT27,CHAR(160),""))),0)),
        "KO : Le montant retenu TTC est supérieur au montant raisonnable TTC. Merci de revoir la ligne de dépense ou plafonner son montant.",
        (IFERROR(VALUE(TRIM(SUBSTITUTE(AU27,CHAR(160),""))),0)) &gt; (IFERROR(VALUE(TRIM(SUBSTITUTE(AS27,CHAR(160),""))),0)),
        "Attention : Le montant retenu HT est supérieur au montant HT raisonnable. Merci de revoir la ligne de dépense, plafonner son montant, ou justifier la reventillation HT / TVA.",
        (IFERROR(VALUE(TRIM(SUBSTITUTE(AW27,CHAR(160),""))),0))=0,
        "",
        (IFERROR(VALUE(TRIM(SUBSTITUTE(AT27,CHAR(160),""))),0))=(IFERROR(VALUE(TRIM(SUBSTITUTE(AW27,CHAR(160),""))),0)),
        "OK",
        (IFERROR(VALUE(TRIM(SUBSTITUTE(AT27,CHAR(160),""))),0))&gt;(IFERROR(VALUE(TRIM(SUBSTITUTE(AW27,CHAR(160),""))),0)),
        " OK : Montant instruit inférieur au montant raisonnable.",
        TRUE,
        ""
    )
)</f>
        <v/>
      </c>
      <c r="AZ27" s="92" t="str" cm="1">
        <f t="array" ref="AZ27">IF(OR(AW27="",W27="",AU27="",U27="",AV27="",V27=""),"",_xlfn.IFS(AND((IFERROR(VALUE(TRIM(SUBSTITUTE(AW27,CHAR(160),""))),0))&gt;(IFERROR(VALUE(TRIM(SUBSTITUTE(W27,CHAR(160),""))),0)),((IFERROR(VALUE(TRIM(SUBSTITUTE(AW27,CHAR(160),""))),0))-(IFERROR(VALUE(TRIM(SUBSTITUTE(W27,CHAR(160),""))),0)))&lt;=0.01),"OK",(IFERROR(VALUE(TRIM(SUBSTITUTE(AW27,CHAR(160),""))),0))&gt;(IFERROR(VALUE(TRIM(SUBSTITUTE(W27,CHAR(160),""))),0)),"KO : Le montant retenu TTC est supérieur au montant présenté TTC. Merci de revoir la ligne de dépense ou plafonner son montant.",(IFERROR(VALUE(TRIM(SUBSTITUTE(AU27,CHAR(160),""))),0))&gt;(IFERROR(VALUE(TRIM(SUBSTITUTE(U27,CHAR(160),""))),0)),"Attention : Le montant retenu HT est supérieur au montant HT présenté. Merci de revoir la ligne de dépense, plafonner son montant, ou justifier la reventillation HT / TVA.",(IFERROR(VALUE(TRIM(SUBSTITUTE(AV27,CHAR(160),""))),0))&gt;(IFERROR(VALUE(TRIM(SUBSTITUTE(V27,CHAR(160),""))),0)),"Attention : Le montant TVA retenu est supérieur au montant TVA présenté. Merci de revoir la ligne de dépense, plafonner son montant, ou justifier la reventillation HT / TVA.",(IFERROR(VALUE(TRIM(SUBSTITUTE(W27,CHAR(160),""))),0))=0,"",(IFERROR(VALUE(TRIM(SUBSTITUTE(AW27,CHAR(160),""))),0))=(IFERROR(VALUE(TRIM(SUBSTITUTE(W27,CHAR(160),""))),0)),"OK",AND((IFERROR(VALUE(TRIM(SUBSTITUTE(AW27,CHAR(160),""))),0))&lt;(IFERROR(VALUE(TRIM(SUBSTITUTE(W27,CHAR(160),""))),0)),((IFERROR(VALUE(TRIM(SUBSTITUTE(W27,CHAR(160),""))),0))-(IFERROR(VALUE(TRIM(SUBSTITUTE(AW27,CHAR(160),""))),0)))&lt;0.01),"OK",(IFERROR(VALUE(TRIM(SUBSTITUTE(AW27,CHAR(160),""))),0))&lt;(IFERROR(VALUE(TRIM(SUBSTITUTE(W27,CHAR(160),""))),0)),"Montant instruit inférieur au montant présenté.",TRUE,""))</f>
        <v/>
      </c>
      <c r="BA27" s="212" t="str">
        <f t="shared" si="14"/>
        <v/>
      </c>
      <c r="BB27" s="212" t="str">
        <f t="shared" si="15"/>
        <v/>
      </c>
      <c r="BC27" s="93" t="str">
        <f t="shared" si="16"/>
        <v/>
      </c>
    </row>
    <row r="28" spans="1:56" ht="20.149999999999999" customHeight="1">
      <c r="A28" s="294">
        <v>20</v>
      </c>
      <c r="B28" s="2"/>
      <c r="C28" s="39"/>
      <c r="D28" s="2"/>
      <c r="E28" s="2"/>
      <c r="F28" s="89" t="str">
        <f>IF(B28&lt;&gt;"",IF('0-Présentation poste-typeaction'!$B$12&lt;&gt;"",'0-Présentation poste-typeaction'!$B$12,""),"")</f>
        <v/>
      </c>
      <c r="G28" s="21"/>
      <c r="H28" s="15"/>
      <c r="I28" s="38"/>
      <c r="J28" s="13"/>
      <c r="K28" s="4"/>
      <c r="L28" s="3"/>
      <c r="M28" s="196" t="str">
        <f t="shared" si="49"/>
        <v/>
      </c>
      <c r="N28" s="5"/>
      <c r="O28" s="3"/>
      <c r="P28" s="196" t="str">
        <f t="shared" si="27"/>
        <v/>
      </c>
      <c r="Q28" s="6"/>
      <c r="R28" s="3"/>
      <c r="S28" s="295" t="str">
        <f t="shared" si="48"/>
        <v/>
      </c>
      <c r="T28" s="14"/>
      <c r="U28" s="296" t="str" cm="1">
        <f t="array" ref="U28">IF((_xlfn.IFS(TRIM(SUBSTITUTE(T28,CHAR(160),""))="Devis 1",IFERROR(VALUE(TRIM(SUBSTITUTE(K28,CHAR(160),""))),0),TRIM(SUBSTITUTE(T28,CHAR(160),""))="Devis 2",IFERROR(VALUE(TRIM(SUBSTITUTE(N28,CHAR(160),""))),0),TRIM(SUBSTITUTE(T28,CHAR(160),""))="Devis 3",IFERROR(VALUE(TRIM(SUBSTITUTE(Q28,CHAR(160),""))),0),TRUE,0)*IFERROR(VALUE(TRIM(SUBSTITUTE(C28,CHAR(160),""))),0))=0,"",_xlfn.IFS(TRIM(SUBSTITUTE(T28,CHAR(160),""))="Devis 1",IFERROR(VALUE(TRIM(SUBSTITUTE(K28,CHAR(160),""))),0),TRIM(SUBSTITUTE(T28,CHAR(160),""))="Devis 2",IFERROR(VALUE(TRIM(SUBSTITUTE(N28,CHAR(160),""))),0),TRIM(SUBSTITUTE(T28,CHAR(160),""))="Devis 3",IFERROR(VALUE(TRIM(SUBSTITUTE(Q28,CHAR(160),""))),0),TRUE,0)*IFERROR(VALUE(TRIM(SUBSTITUTE(C28,CHAR(160),""))),0))</f>
        <v/>
      </c>
      <c r="V28" s="214" t="str" cm="1">
        <f t="array" ref="V28">IF(ROUND((_xlfn.IFS(TRIM(SUBSTITUTE(T28,CHAR(160),""))="Devis 1",IFERROR(VALUE(TRIM(SUBSTITUTE(L28,CHAR(160),""))),0),TRIM(SUBSTITUTE(T28,CHAR(160),""))="Devis 2",IFERROR(VALUE(TRIM(SUBSTITUTE(O28,CHAR(160),""))),0),TRIM(SUBSTITUTE(T28,CHAR(160),""))="Devis 3",IFERROR(VALUE(TRIM(SUBSTITUTE(R28,CHAR(160),""))),0),TRUE,0)*IFERROR(VALUE(TRIM(SUBSTITUTE(C28,CHAR(160),""))),0)),2)=0,IF(U28&lt;&gt;"",0,""),ROUND((_xlfn.IFS(TRIM(SUBSTITUTE(T28,CHAR(160),""))="Devis 1",IFERROR(VALUE(TRIM(SUBSTITUTE(L28,CHAR(160),""))),0),TRIM(SUBSTITUTE(T28,CHAR(160),""))="Devis 2",IFERROR(VALUE(TRIM(SUBSTITUTE(O28,CHAR(160),""))),0),TRIM(SUBSTITUTE(T28,CHAR(160),""))="Devis 3",IFERROR(VALUE(TRIM(SUBSTITUTE(R28,CHAR(160),""))),0),TRUE,0)*IFERROR(VALUE(TRIM(SUBSTITUTE(C28,CHAR(160),""))),0)),2))</f>
        <v/>
      </c>
      <c r="W28" s="297" t="str">
        <f t="shared" si="29"/>
        <v/>
      </c>
      <c r="X28" s="32"/>
      <c r="Y28" s="298" t="str">
        <f t="shared" si="30"/>
        <v/>
      </c>
      <c r="Z28" s="299" t="str">
        <f t="shared" si="30"/>
        <v/>
      </c>
      <c r="AA28" s="300" t="str">
        <f t="shared" si="30"/>
        <v/>
      </c>
      <c r="AB28" s="89" t="str">
        <f t="shared" si="30"/>
        <v/>
      </c>
      <c r="AC28" s="89" t="str">
        <f t="shared" si="30"/>
        <v/>
      </c>
      <c r="AD28" s="89" t="str">
        <f t="shared" si="30"/>
        <v/>
      </c>
      <c r="AE28" s="89" t="str">
        <f t="shared" si="31"/>
        <v/>
      </c>
      <c r="AF28" s="89" t="str">
        <f t="shared" si="32"/>
        <v/>
      </c>
      <c r="AG28" s="301" t="str">
        <f t="shared" si="33"/>
        <v/>
      </c>
      <c r="AH28" s="204" t="str">
        <f t="shared" si="34"/>
        <v/>
      </c>
      <c r="AI28" s="90" t="str">
        <f t="shared" si="35"/>
        <v/>
      </c>
      <c r="AJ28" s="196" t="str">
        <f t="shared" si="47"/>
        <v/>
      </c>
      <c r="AK28" s="205" t="str">
        <f t="shared" si="37"/>
        <v/>
      </c>
      <c r="AL28" s="90" t="str">
        <f t="shared" si="38"/>
        <v/>
      </c>
      <c r="AM28" s="196" t="str">
        <f t="shared" si="39"/>
        <v/>
      </c>
      <c r="AN28" s="206" t="str">
        <f t="shared" si="40"/>
        <v/>
      </c>
      <c r="AO28" s="90" t="str">
        <f t="shared" si="41"/>
        <v/>
      </c>
      <c r="AP28" s="207" t="str">
        <f t="shared" si="42"/>
        <v/>
      </c>
      <c r="AQ28" s="208" t="str">
        <f t="shared" si="43"/>
        <v/>
      </c>
      <c r="AR28" s="302"/>
      <c r="AS28" s="212" t="str">
        <f t="shared" si="44"/>
        <v/>
      </c>
      <c r="AT28" s="212" t="str">
        <f t="shared" si="45"/>
        <v/>
      </c>
      <c r="AU28" s="211" t="str" cm="1">
        <f t="array" ref="AU28">IF($Z28="","",IF((IFERROR(_xlfn.IFS($AQ28="Devis 1",(IFERROR(VALUE(TRIM(SUBSTITUTE(AH28,CHAR(160),""))),0)),$AQ28="Devis 2",(IFERROR(VALUE(TRIM(SUBSTITUTE(AK28,CHAR(160),""))),0)),$AQ28="Devis 3",(IFERROR(VALUE(TRIM(SUBSTITUTE(AN28,CHAR(160),""))),0))),0))*(IFERROR(VALUE(TRIM(SUBSTITUTE($Z28,CHAR(160),""))),0))=0,"",(IFERROR(_xlfn.IFS($AQ28="Devis 1",(IFERROR(VALUE(TRIM(SUBSTITUTE(AH28,CHAR(160),""))),0)),$AQ28="Devis 2",(IFERROR(VALUE(TRIM(SUBSTITUTE(AK28,CHAR(160),""))),0)),$AQ28="Devis 3",(IFERROR(VALUE(TRIM(SUBSTITUTE(AN28,CHAR(160),""))),0))),0))*(IFERROR(VALUE(TRIM(SUBSTITUTE($Z28,CHAR(160),""))),0))))</f>
        <v/>
      </c>
      <c r="AV28" s="211" t="str" cm="1">
        <f t="array" ref="AV28">IF($Z28="","",IF(ROUND((IFERROR(_xlfn.IFS(TRIM(SUBSTITUTE($AQ28,CHAR(160),""))="Devis 1",IFERROR(VALUE(TRIM(SUBSTITUTE(AI28,CHAR(160),""))),0),TRIM(SUBSTITUTE($AQ28,CHAR(160),""))="Devis 2",IFERROR(VALUE(TRIM(SUBSTITUTE(AL28,CHAR(160),""))),0),TRIM(SUBSTITUTE($AQ28,CHAR(160),""))="Devis 3",IFERROR(VALUE(TRIM(SUBSTITUTE(AO28,CHAR(160),""))),0)),0))*(IFERROR(VALUE(TRIM(SUBSTITUTE($Z28,CHAR(160),""))),0)),2)=0,IF(AU28&lt;&gt;"",0,""),ROUND((IFERROR(_xlfn.IFS(TRIM(SUBSTITUTE($AQ28,CHAR(160),""))="Devis 1",IFERROR(VALUE(TRIM(SUBSTITUTE(AI28,CHAR(160),""))),0),TRIM(SUBSTITUTE($AQ28,CHAR(160),""))="Devis 2",IFERROR(VALUE(TRIM(SUBSTITUTE(AL28,CHAR(160),""))),0),TRIM(SUBSTITUTE($AQ28,CHAR(160),""))="Devis 3",IFERROR(VALUE(TRIM(SUBSTITUTE(AO28,CHAR(160),""))),0)),0))*(IFERROR(VALUE(TRIM(SUBSTITUTE($Z28,CHAR(160),""))),0)),2)))</f>
        <v/>
      </c>
      <c r="AW28" s="211" t="str">
        <f t="shared" si="46"/>
        <v/>
      </c>
      <c r="AX28" s="303"/>
      <c r="AY28" s="92" t="str" cm="1">
        <f t="array" ref="AY28">IF(OR(AW28="",AT28="",AU28="",AS28=""),"",
    _xlfn.IFS(
        (IFERROR(VALUE(TRIM(SUBSTITUTE(AW28,CHAR(160),""))),0)) &gt; (IFERROR(VALUE(TRIM(SUBSTITUTE(AT28,CHAR(160),""))),0)),
        "KO : Le montant retenu TTC est supérieur au montant raisonnable TTC. Merci de revoir la ligne de dépense ou plafonner son montant.",
        (IFERROR(VALUE(TRIM(SUBSTITUTE(AU28,CHAR(160),""))),0)) &gt; (IFERROR(VALUE(TRIM(SUBSTITUTE(AS28,CHAR(160),""))),0)),
        "Attention : Le montant retenu HT est supérieur au montant HT raisonnable. Merci de revoir la ligne de dépense, plafonner son montant, ou justifier la reventillation HT / TVA.",
        (IFERROR(VALUE(TRIM(SUBSTITUTE(AW28,CHAR(160),""))),0))=0,
        "",
        (IFERROR(VALUE(TRIM(SUBSTITUTE(AT28,CHAR(160),""))),0))=(IFERROR(VALUE(TRIM(SUBSTITUTE(AW28,CHAR(160),""))),0)),
        "OK",
        (IFERROR(VALUE(TRIM(SUBSTITUTE(AT28,CHAR(160),""))),0))&gt;(IFERROR(VALUE(TRIM(SUBSTITUTE(AW28,CHAR(160),""))),0)),
        " OK : Montant instruit inférieur au montant raisonnable.",
        TRUE,
        ""
    )
)</f>
        <v/>
      </c>
      <c r="AZ28" s="92" t="str" cm="1">
        <f t="array" ref="AZ28">IF(OR(AW28="",W28="",AU28="",U28="",AV28="",V28=""),"",_xlfn.IFS(AND((IFERROR(VALUE(TRIM(SUBSTITUTE(AW28,CHAR(160),""))),0))&gt;(IFERROR(VALUE(TRIM(SUBSTITUTE(W28,CHAR(160),""))),0)),((IFERROR(VALUE(TRIM(SUBSTITUTE(AW28,CHAR(160),""))),0))-(IFERROR(VALUE(TRIM(SUBSTITUTE(W28,CHAR(160),""))),0)))&lt;=0.01),"OK",(IFERROR(VALUE(TRIM(SUBSTITUTE(AW28,CHAR(160),""))),0))&gt;(IFERROR(VALUE(TRIM(SUBSTITUTE(W28,CHAR(160),""))),0)),"KO : Le montant retenu TTC est supérieur au montant présenté TTC. Merci de revoir la ligne de dépense ou plafonner son montant.",(IFERROR(VALUE(TRIM(SUBSTITUTE(AU28,CHAR(160),""))),0))&gt;(IFERROR(VALUE(TRIM(SUBSTITUTE(U28,CHAR(160),""))),0)),"Attention : Le montant retenu HT est supérieur au montant HT présenté. Merci de revoir la ligne de dépense, plafonner son montant, ou justifier la reventillation HT / TVA.",(IFERROR(VALUE(TRIM(SUBSTITUTE(AV28,CHAR(160),""))),0))&gt;(IFERROR(VALUE(TRIM(SUBSTITUTE(V28,CHAR(160),""))),0)),"Attention : Le montant TVA retenu est supérieur au montant TVA présenté. Merci de revoir la ligne de dépense, plafonner son montant, ou justifier la reventillation HT / TVA.",(IFERROR(VALUE(TRIM(SUBSTITUTE(W28,CHAR(160),""))),0))=0,"",(IFERROR(VALUE(TRIM(SUBSTITUTE(AW28,CHAR(160),""))),0))=(IFERROR(VALUE(TRIM(SUBSTITUTE(W28,CHAR(160),""))),0)),"OK",AND((IFERROR(VALUE(TRIM(SUBSTITUTE(AW28,CHAR(160),""))),0))&lt;(IFERROR(VALUE(TRIM(SUBSTITUTE(W28,CHAR(160),""))),0)),((IFERROR(VALUE(TRIM(SUBSTITUTE(W28,CHAR(160),""))),0))-(IFERROR(VALUE(TRIM(SUBSTITUTE(AW28,CHAR(160),""))),0)))&lt;0.01),"OK",(IFERROR(VALUE(TRIM(SUBSTITUTE(AW28,CHAR(160),""))),0))&lt;(IFERROR(VALUE(TRIM(SUBSTITUTE(W28,CHAR(160),""))),0)),"Montant instruit inférieur au montant présenté.",TRUE,""))</f>
        <v/>
      </c>
      <c r="BA28" s="212" t="str">
        <f t="shared" si="14"/>
        <v/>
      </c>
      <c r="BB28" s="212" t="str">
        <f t="shared" si="15"/>
        <v/>
      </c>
      <c r="BC28" s="93" t="str">
        <f t="shared" si="16"/>
        <v/>
      </c>
    </row>
    <row r="29" spans="1:56" ht="20.149999999999999" customHeight="1">
      <c r="A29" s="294">
        <v>21</v>
      </c>
      <c r="B29" s="2"/>
      <c r="C29" s="39"/>
      <c r="D29" s="2"/>
      <c r="E29" s="2"/>
      <c r="F29" s="89" t="str">
        <f>IF(B29&lt;&gt;"",IF('0-Présentation poste-typeaction'!$B$12&lt;&gt;"",'0-Présentation poste-typeaction'!$B$12,""),"")</f>
        <v/>
      </c>
      <c r="G29" s="21"/>
      <c r="H29" s="15"/>
      <c r="I29" s="38"/>
      <c r="J29" s="13"/>
      <c r="K29" s="4"/>
      <c r="L29" s="3"/>
      <c r="M29" s="196" t="str">
        <f t="shared" si="49"/>
        <v/>
      </c>
      <c r="N29" s="5"/>
      <c r="O29" s="3"/>
      <c r="P29" s="196" t="str">
        <f t="shared" si="27"/>
        <v/>
      </c>
      <c r="Q29" s="6"/>
      <c r="R29" s="3"/>
      <c r="S29" s="295" t="str">
        <f t="shared" si="48"/>
        <v/>
      </c>
      <c r="T29" s="14"/>
      <c r="U29" s="296" t="str" cm="1">
        <f t="array" ref="U29">IF((_xlfn.IFS(TRIM(SUBSTITUTE(T29,CHAR(160),""))="Devis 1",IFERROR(VALUE(TRIM(SUBSTITUTE(K29,CHAR(160),""))),0),TRIM(SUBSTITUTE(T29,CHAR(160),""))="Devis 2",IFERROR(VALUE(TRIM(SUBSTITUTE(N29,CHAR(160),""))),0),TRIM(SUBSTITUTE(T29,CHAR(160),""))="Devis 3",IFERROR(VALUE(TRIM(SUBSTITUTE(Q29,CHAR(160),""))),0),TRUE,0)*IFERROR(VALUE(TRIM(SUBSTITUTE(C29,CHAR(160),""))),0))=0,"",_xlfn.IFS(TRIM(SUBSTITUTE(T29,CHAR(160),""))="Devis 1",IFERROR(VALUE(TRIM(SUBSTITUTE(K29,CHAR(160),""))),0),TRIM(SUBSTITUTE(T29,CHAR(160),""))="Devis 2",IFERROR(VALUE(TRIM(SUBSTITUTE(N29,CHAR(160),""))),0),TRIM(SUBSTITUTE(T29,CHAR(160),""))="Devis 3",IFERROR(VALUE(TRIM(SUBSTITUTE(Q29,CHAR(160),""))),0),TRUE,0)*IFERROR(VALUE(TRIM(SUBSTITUTE(C29,CHAR(160),""))),0))</f>
        <v/>
      </c>
      <c r="V29" s="214" t="str" cm="1">
        <f t="array" ref="V29">IF(ROUND((_xlfn.IFS(TRIM(SUBSTITUTE(T29,CHAR(160),""))="Devis 1",IFERROR(VALUE(TRIM(SUBSTITUTE(L29,CHAR(160),""))),0),TRIM(SUBSTITUTE(T29,CHAR(160),""))="Devis 2",IFERROR(VALUE(TRIM(SUBSTITUTE(O29,CHAR(160),""))),0),TRIM(SUBSTITUTE(T29,CHAR(160),""))="Devis 3",IFERROR(VALUE(TRIM(SUBSTITUTE(R29,CHAR(160),""))),0),TRUE,0)*IFERROR(VALUE(TRIM(SUBSTITUTE(C29,CHAR(160),""))),0)),2)=0,IF(U29&lt;&gt;"",0,""),ROUND((_xlfn.IFS(TRIM(SUBSTITUTE(T29,CHAR(160),""))="Devis 1",IFERROR(VALUE(TRIM(SUBSTITUTE(L29,CHAR(160),""))),0),TRIM(SUBSTITUTE(T29,CHAR(160),""))="Devis 2",IFERROR(VALUE(TRIM(SUBSTITUTE(O29,CHAR(160),""))),0),TRIM(SUBSTITUTE(T29,CHAR(160),""))="Devis 3",IFERROR(VALUE(TRIM(SUBSTITUTE(R29,CHAR(160),""))),0),TRUE,0)*IFERROR(VALUE(TRIM(SUBSTITUTE(C29,CHAR(160),""))),0)),2))</f>
        <v/>
      </c>
      <c r="W29" s="297" t="str">
        <f t="shared" si="29"/>
        <v/>
      </c>
      <c r="X29" s="32"/>
      <c r="Y29" s="298" t="str">
        <f t="shared" si="30"/>
        <v/>
      </c>
      <c r="Z29" s="299" t="str">
        <f t="shared" si="30"/>
        <v/>
      </c>
      <c r="AA29" s="300" t="str">
        <f t="shared" si="30"/>
        <v/>
      </c>
      <c r="AB29" s="89" t="str">
        <f t="shared" si="30"/>
        <v/>
      </c>
      <c r="AC29" s="89" t="str">
        <f t="shared" si="30"/>
        <v/>
      </c>
      <c r="AD29" s="89" t="str">
        <f t="shared" si="30"/>
        <v/>
      </c>
      <c r="AE29" s="89" t="str">
        <f t="shared" si="31"/>
        <v/>
      </c>
      <c r="AF29" s="89" t="str">
        <f t="shared" si="32"/>
        <v/>
      </c>
      <c r="AG29" s="301" t="str">
        <f t="shared" si="33"/>
        <v/>
      </c>
      <c r="AH29" s="204" t="str">
        <f t="shared" si="34"/>
        <v/>
      </c>
      <c r="AI29" s="90" t="str">
        <f t="shared" si="35"/>
        <v/>
      </c>
      <c r="AJ29" s="196" t="str">
        <f t="shared" si="47"/>
        <v/>
      </c>
      <c r="AK29" s="205" t="str">
        <f t="shared" si="37"/>
        <v/>
      </c>
      <c r="AL29" s="90" t="str">
        <f t="shared" si="38"/>
        <v/>
      </c>
      <c r="AM29" s="196" t="str">
        <f t="shared" si="39"/>
        <v/>
      </c>
      <c r="AN29" s="206" t="str">
        <f t="shared" si="40"/>
        <v/>
      </c>
      <c r="AO29" s="90" t="str">
        <f t="shared" si="41"/>
        <v/>
      </c>
      <c r="AP29" s="207" t="str">
        <f t="shared" si="42"/>
        <v/>
      </c>
      <c r="AQ29" s="208" t="str">
        <f t="shared" si="43"/>
        <v/>
      </c>
      <c r="AR29" s="302"/>
      <c r="AS29" s="212" t="str">
        <f t="shared" si="44"/>
        <v/>
      </c>
      <c r="AT29" s="212" t="str">
        <f t="shared" si="45"/>
        <v/>
      </c>
      <c r="AU29" s="211" t="str" cm="1">
        <f t="array" ref="AU29">IF($Z29="","",IF((IFERROR(_xlfn.IFS($AQ29="Devis 1",(IFERROR(VALUE(TRIM(SUBSTITUTE(AH29,CHAR(160),""))),0)),$AQ29="Devis 2",(IFERROR(VALUE(TRIM(SUBSTITUTE(AK29,CHAR(160),""))),0)),$AQ29="Devis 3",(IFERROR(VALUE(TRIM(SUBSTITUTE(AN29,CHAR(160),""))),0))),0))*(IFERROR(VALUE(TRIM(SUBSTITUTE($Z29,CHAR(160),""))),0))=0,"",(IFERROR(_xlfn.IFS($AQ29="Devis 1",(IFERROR(VALUE(TRIM(SUBSTITUTE(AH29,CHAR(160),""))),0)),$AQ29="Devis 2",(IFERROR(VALUE(TRIM(SUBSTITUTE(AK29,CHAR(160),""))),0)),$AQ29="Devis 3",(IFERROR(VALUE(TRIM(SUBSTITUTE(AN29,CHAR(160),""))),0))),0))*(IFERROR(VALUE(TRIM(SUBSTITUTE($Z29,CHAR(160),""))),0))))</f>
        <v/>
      </c>
      <c r="AV29" s="211" t="str" cm="1">
        <f t="array" ref="AV29">IF($Z29="","",IF(ROUND((IFERROR(_xlfn.IFS(TRIM(SUBSTITUTE($AQ29,CHAR(160),""))="Devis 1",IFERROR(VALUE(TRIM(SUBSTITUTE(AI29,CHAR(160),""))),0),TRIM(SUBSTITUTE($AQ29,CHAR(160),""))="Devis 2",IFERROR(VALUE(TRIM(SUBSTITUTE(AL29,CHAR(160),""))),0),TRIM(SUBSTITUTE($AQ29,CHAR(160),""))="Devis 3",IFERROR(VALUE(TRIM(SUBSTITUTE(AO29,CHAR(160),""))),0)),0))*(IFERROR(VALUE(TRIM(SUBSTITUTE($Z29,CHAR(160),""))),0)),2)=0,IF(AU29&lt;&gt;"",0,""),ROUND((IFERROR(_xlfn.IFS(TRIM(SUBSTITUTE($AQ29,CHAR(160),""))="Devis 1",IFERROR(VALUE(TRIM(SUBSTITUTE(AI29,CHAR(160),""))),0),TRIM(SUBSTITUTE($AQ29,CHAR(160),""))="Devis 2",IFERROR(VALUE(TRIM(SUBSTITUTE(AL29,CHAR(160),""))),0),TRIM(SUBSTITUTE($AQ29,CHAR(160),""))="Devis 3",IFERROR(VALUE(TRIM(SUBSTITUTE(AO29,CHAR(160),""))),0)),0))*(IFERROR(VALUE(TRIM(SUBSTITUTE($Z29,CHAR(160),""))),0)),2)))</f>
        <v/>
      </c>
      <c r="AW29" s="211" t="str">
        <f t="shared" si="46"/>
        <v/>
      </c>
      <c r="AX29" s="303"/>
      <c r="AY29" s="92" t="str" cm="1">
        <f t="array" ref="AY29">IF(OR(AW29="",AT29="",AU29="",AS29=""),"",
    _xlfn.IFS(
        (IFERROR(VALUE(TRIM(SUBSTITUTE(AW29,CHAR(160),""))),0)) &gt; (IFERROR(VALUE(TRIM(SUBSTITUTE(AT29,CHAR(160),""))),0)),
        "KO : Le montant retenu TTC est supérieur au montant raisonnable TTC. Merci de revoir la ligne de dépense ou plafonner son montant.",
        (IFERROR(VALUE(TRIM(SUBSTITUTE(AU29,CHAR(160),""))),0)) &gt; (IFERROR(VALUE(TRIM(SUBSTITUTE(AS29,CHAR(160),""))),0)),
        "Attention : Le montant retenu HT est supérieur au montant HT raisonnable. Merci de revoir la ligne de dépense, plafonner son montant, ou justifier la reventillation HT / TVA.",
        (IFERROR(VALUE(TRIM(SUBSTITUTE(AW29,CHAR(160),""))),0))=0,
        "",
        (IFERROR(VALUE(TRIM(SUBSTITUTE(AT29,CHAR(160),""))),0))=(IFERROR(VALUE(TRIM(SUBSTITUTE(AW29,CHAR(160),""))),0)),
        "OK",
        (IFERROR(VALUE(TRIM(SUBSTITUTE(AT29,CHAR(160),""))),0))&gt;(IFERROR(VALUE(TRIM(SUBSTITUTE(AW29,CHAR(160),""))),0)),
        " OK : Montant instruit inférieur au montant raisonnable.",
        TRUE,
        ""
    )
)</f>
        <v/>
      </c>
      <c r="AZ29" s="92" t="str" cm="1">
        <f t="array" ref="AZ29">IF(OR(AW29="",W29="",AU29="",U29="",AV29="",V29=""),"",_xlfn.IFS(AND((IFERROR(VALUE(TRIM(SUBSTITUTE(AW29,CHAR(160),""))),0))&gt;(IFERROR(VALUE(TRIM(SUBSTITUTE(W29,CHAR(160),""))),0)),((IFERROR(VALUE(TRIM(SUBSTITUTE(AW29,CHAR(160),""))),0))-(IFERROR(VALUE(TRIM(SUBSTITUTE(W29,CHAR(160),""))),0)))&lt;=0.01),"OK",(IFERROR(VALUE(TRIM(SUBSTITUTE(AW29,CHAR(160),""))),0))&gt;(IFERROR(VALUE(TRIM(SUBSTITUTE(W29,CHAR(160),""))),0)),"KO : Le montant retenu TTC est supérieur au montant présenté TTC. Merci de revoir la ligne de dépense ou plafonner son montant.",(IFERROR(VALUE(TRIM(SUBSTITUTE(AU29,CHAR(160),""))),0))&gt;(IFERROR(VALUE(TRIM(SUBSTITUTE(U29,CHAR(160),""))),0)),"Attention : Le montant retenu HT est supérieur au montant HT présenté. Merci de revoir la ligne de dépense, plafonner son montant, ou justifier la reventillation HT / TVA.",(IFERROR(VALUE(TRIM(SUBSTITUTE(AV29,CHAR(160),""))),0))&gt;(IFERROR(VALUE(TRIM(SUBSTITUTE(V29,CHAR(160),""))),0)),"Attention : Le montant TVA retenu est supérieur au montant TVA présenté. Merci de revoir la ligne de dépense, plafonner son montant, ou justifier la reventillation HT / TVA.",(IFERROR(VALUE(TRIM(SUBSTITUTE(W29,CHAR(160),""))),0))=0,"",(IFERROR(VALUE(TRIM(SUBSTITUTE(AW29,CHAR(160),""))),0))=(IFERROR(VALUE(TRIM(SUBSTITUTE(W29,CHAR(160),""))),0)),"OK",AND((IFERROR(VALUE(TRIM(SUBSTITUTE(AW29,CHAR(160),""))),0))&lt;(IFERROR(VALUE(TRIM(SUBSTITUTE(W29,CHAR(160),""))),0)),((IFERROR(VALUE(TRIM(SUBSTITUTE(W29,CHAR(160),""))),0))-(IFERROR(VALUE(TRIM(SUBSTITUTE(AW29,CHAR(160),""))),0)))&lt;0.01),"OK",(IFERROR(VALUE(TRIM(SUBSTITUTE(AW29,CHAR(160),""))),0))&lt;(IFERROR(VALUE(TRIM(SUBSTITUTE(W29,CHAR(160),""))),0)),"Montant instruit inférieur au montant présenté.",TRUE,""))</f>
        <v/>
      </c>
      <c r="BA29" s="212" t="str">
        <f t="shared" si="14"/>
        <v/>
      </c>
      <c r="BB29" s="212" t="str">
        <f t="shared" si="15"/>
        <v/>
      </c>
      <c r="BC29" s="93" t="str">
        <f t="shared" si="16"/>
        <v/>
      </c>
    </row>
    <row r="30" spans="1:56" ht="20.149999999999999" customHeight="1">
      <c r="A30" s="294">
        <v>22</v>
      </c>
      <c r="B30" s="2"/>
      <c r="C30" s="39"/>
      <c r="D30" s="2"/>
      <c r="E30" s="2"/>
      <c r="F30" s="89" t="str">
        <f>IF(B30&lt;&gt;"",IF('0-Présentation poste-typeaction'!$B$12&lt;&gt;"",'0-Présentation poste-typeaction'!$B$12,""),"")</f>
        <v/>
      </c>
      <c r="G30" s="21"/>
      <c r="H30" s="15"/>
      <c r="I30" s="38"/>
      <c r="J30" s="13"/>
      <c r="K30" s="4"/>
      <c r="L30" s="3"/>
      <c r="M30" s="196" t="str">
        <f t="shared" si="49"/>
        <v/>
      </c>
      <c r="N30" s="5"/>
      <c r="O30" s="3"/>
      <c r="P30" s="196" t="str">
        <f t="shared" si="27"/>
        <v/>
      </c>
      <c r="Q30" s="6"/>
      <c r="R30" s="3"/>
      <c r="S30" s="295" t="str">
        <f t="shared" si="48"/>
        <v/>
      </c>
      <c r="T30" s="14"/>
      <c r="U30" s="296" t="str" cm="1">
        <f t="array" ref="U30">IF((_xlfn.IFS(TRIM(SUBSTITUTE(T30,CHAR(160),""))="Devis 1",IFERROR(VALUE(TRIM(SUBSTITUTE(K30,CHAR(160),""))),0),TRIM(SUBSTITUTE(T30,CHAR(160),""))="Devis 2",IFERROR(VALUE(TRIM(SUBSTITUTE(N30,CHAR(160),""))),0),TRIM(SUBSTITUTE(T30,CHAR(160),""))="Devis 3",IFERROR(VALUE(TRIM(SUBSTITUTE(Q30,CHAR(160),""))),0),TRUE,0)*IFERROR(VALUE(TRIM(SUBSTITUTE(C30,CHAR(160),""))),0))=0,"",_xlfn.IFS(TRIM(SUBSTITUTE(T30,CHAR(160),""))="Devis 1",IFERROR(VALUE(TRIM(SUBSTITUTE(K30,CHAR(160),""))),0),TRIM(SUBSTITUTE(T30,CHAR(160),""))="Devis 2",IFERROR(VALUE(TRIM(SUBSTITUTE(N30,CHAR(160),""))),0),TRIM(SUBSTITUTE(T30,CHAR(160),""))="Devis 3",IFERROR(VALUE(TRIM(SUBSTITUTE(Q30,CHAR(160),""))),0),TRUE,0)*IFERROR(VALUE(TRIM(SUBSTITUTE(C30,CHAR(160),""))),0))</f>
        <v/>
      </c>
      <c r="V30" s="214" t="str" cm="1">
        <f t="array" ref="V30">IF(ROUND((_xlfn.IFS(TRIM(SUBSTITUTE(T30,CHAR(160),""))="Devis 1",IFERROR(VALUE(TRIM(SUBSTITUTE(L30,CHAR(160),""))),0),TRIM(SUBSTITUTE(T30,CHAR(160),""))="Devis 2",IFERROR(VALUE(TRIM(SUBSTITUTE(O30,CHAR(160),""))),0),TRIM(SUBSTITUTE(T30,CHAR(160),""))="Devis 3",IFERROR(VALUE(TRIM(SUBSTITUTE(R30,CHAR(160),""))),0),TRUE,0)*IFERROR(VALUE(TRIM(SUBSTITUTE(C30,CHAR(160),""))),0)),2)=0,IF(U30&lt;&gt;"",0,""),ROUND((_xlfn.IFS(TRIM(SUBSTITUTE(T30,CHAR(160),""))="Devis 1",IFERROR(VALUE(TRIM(SUBSTITUTE(L30,CHAR(160),""))),0),TRIM(SUBSTITUTE(T30,CHAR(160),""))="Devis 2",IFERROR(VALUE(TRIM(SUBSTITUTE(O30,CHAR(160),""))),0),TRIM(SUBSTITUTE(T30,CHAR(160),""))="Devis 3",IFERROR(VALUE(TRIM(SUBSTITUTE(R30,CHAR(160),""))),0),TRUE,0)*IFERROR(VALUE(TRIM(SUBSTITUTE(C30,CHAR(160),""))),0)),2))</f>
        <v/>
      </c>
      <c r="W30" s="297" t="str">
        <f t="shared" si="29"/>
        <v/>
      </c>
      <c r="X30" s="32"/>
      <c r="Y30" s="298" t="str">
        <f t="shared" si="30"/>
        <v/>
      </c>
      <c r="Z30" s="299" t="str">
        <f t="shared" si="30"/>
        <v/>
      </c>
      <c r="AA30" s="300" t="str">
        <f t="shared" si="30"/>
        <v/>
      </c>
      <c r="AB30" s="89" t="str">
        <f t="shared" si="30"/>
        <v/>
      </c>
      <c r="AC30" s="89" t="str">
        <f t="shared" si="30"/>
        <v/>
      </c>
      <c r="AD30" s="89" t="str">
        <f t="shared" si="30"/>
        <v/>
      </c>
      <c r="AE30" s="89" t="str">
        <f t="shared" si="31"/>
        <v/>
      </c>
      <c r="AF30" s="89" t="str">
        <f t="shared" si="32"/>
        <v/>
      </c>
      <c r="AG30" s="301" t="str">
        <f t="shared" si="33"/>
        <v/>
      </c>
      <c r="AH30" s="204" t="str">
        <f t="shared" si="34"/>
        <v/>
      </c>
      <c r="AI30" s="90" t="str">
        <f t="shared" si="35"/>
        <v/>
      </c>
      <c r="AJ30" s="196" t="str">
        <f t="shared" si="47"/>
        <v/>
      </c>
      <c r="AK30" s="205" t="str">
        <f t="shared" si="37"/>
        <v/>
      </c>
      <c r="AL30" s="90" t="str">
        <f t="shared" si="38"/>
        <v/>
      </c>
      <c r="AM30" s="196" t="str">
        <f t="shared" si="39"/>
        <v/>
      </c>
      <c r="AN30" s="206" t="str">
        <f t="shared" si="40"/>
        <v/>
      </c>
      <c r="AO30" s="90" t="str">
        <f t="shared" si="41"/>
        <v/>
      </c>
      <c r="AP30" s="207" t="str">
        <f t="shared" si="42"/>
        <v/>
      </c>
      <c r="AQ30" s="208" t="str">
        <f t="shared" si="43"/>
        <v/>
      </c>
      <c r="AR30" s="302"/>
      <c r="AS30" s="212" t="str">
        <f t="shared" si="44"/>
        <v/>
      </c>
      <c r="AT30" s="212" t="str">
        <f t="shared" si="45"/>
        <v/>
      </c>
      <c r="AU30" s="211" t="str" cm="1">
        <f t="array" ref="AU30">IF($Z30="","",IF((IFERROR(_xlfn.IFS($AQ30="Devis 1",(IFERROR(VALUE(TRIM(SUBSTITUTE(AH30,CHAR(160),""))),0)),$AQ30="Devis 2",(IFERROR(VALUE(TRIM(SUBSTITUTE(AK30,CHAR(160),""))),0)),$AQ30="Devis 3",(IFERROR(VALUE(TRIM(SUBSTITUTE(AN30,CHAR(160),""))),0))),0))*(IFERROR(VALUE(TRIM(SUBSTITUTE($Z30,CHAR(160),""))),0))=0,"",(IFERROR(_xlfn.IFS($AQ30="Devis 1",(IFERROR(VALUE(TRIM(SUBSTITUTE(AH30,CHAR(160),""))),0)),$AQ30="Devis 2",(IFERROR(VALUE(TRIM(SUBSTITUTE(AK30,CHAR(160),""))),0)),$AQ30="Devis 3",(IFERROR(VALUE(TRIM(SUBSTITUTE(AN30,CHAR(160),""))),0))),0))*(IFERROR(VALUE(TRIM(SUBSTITUTE($Z30,CHAR(160),""))),0))))</f>
        <v/>
      </c>
      <c r="AV30" s="211" t="str" cm="1">
        <f t="array" ref="AV30">IF($Z30="","",IF(ROUND((IFERROR(_xlfn.IFS(TRIM(SUBSTITUTE($AQ30,CHAR(160),""))="Devis 1",IFERROR(VALUE(TRIM(SUBSTITUTE(AI30,CHAR(160),""))),0),TRIM(SUBSTITUTE($AQ30,CHAR(160),""))="Devis 2",IFERROR(VALUE(TRIM(SUBSTITUTE(AL30,CHAR(160),""))),0),TRIM(SUBSTITUTE($AQ30,CHAR(160),""))="Devis 3",IFERROR(VALUE(TRIM(SUBSTITUTE(AO30,CHAR(160),""))),0)),0))*(IFERROR(VALUE(TRIM(SUBSTITUTE($Z30,CHAR(160),""))),0)),2)=0,IF(AU30&lt;&gt;"",0,""),ROUND((IFERROR(_xlfn.IFS(TRIM(SUBSTITUTE($AQ30,CHAR(160),""))="Devis 1",IFERROR(VALUE(TRIM(SUBSTITUTE(AI30,CHAR(160),""))),0),TRIM(SUBSTITUTE($AQ30,CHAR(160),""))="Devis 2",IFERROR(VALUE(TRIM(SUBSTITUTE(AL30,CHAR(160),""))),0),TRIM(SUBSTITUTE($AQ30,CHAR(160),""))="Devis 3",IFERROR(VALUE(TRIM(SUBSTITUTE(AO30,CHAR(160),""))),0)),0))*(IFERROR(VALUE(TRIM(SUBSTITUTE($Z30,CHAR(160),""))),0)),2)))</f>
        <v/>
      </c>
      <c r="AW30" s="211" t="str">
        <f t="shared" si="46"/>
        <v/>
      </c>
      <c r="AX30" s="303"/>
      <c r="AY30" s="92" t="str" cm="1">
        <f t="array" ref="AY30">IF(OR(AW30="",AT30="",AU30="",AS30=""),"",
    _xlfn.IFS(
        (IFERROR(VALUE(TRIM(SUBSTITUTE(AW30,CHAR(160),""))),0)) &gt; (IFERROR(VALUE(TRIM(SUBSTITUTE(AT30,CHAR(160),""))),0)),
        "KO : Le montant retenu TTC est supérieur au montant raisonnable TTC. Merci de revoir la ligne de dépense ou plafonner son montant.",
        (IFERROR(VALUE(TRIM(SUBSTITUTE(AU30,CHAR(160),""))),0)) &gt; (IFERROR(VALUE(TRIM(SUBSTITUTE(AS30,CHAR(160),""))),0)),
        "Attention : Le montant retenu HT est supérieur au montant HT raisonnable. Merci de revoir la ligne de dépense, plafonner son montant, ou justifier la reventillation HT / TVA.",
        (IFERROR(VALUE(TRIM(SUBSTITUTE(AW30,CHAR(160),""))),0))=0,
        "",
        (IFERROR(VALUE(TRIM(SUBSTITUTE(AT30,CHAR(160),""))),0))=(IFERROR(VALUE(TRIM(SUBSTITUTE(AW30,CHAR(160),""))),0)),
        "OK",
        (IFERROR(VALUE(TRIM(SUBSTITUTE(AT30,CHAR(160),""))),0))&gt;(IFERROR(VALUE(TRIM(SUBSTITUTE(AW30,CHAR(160),""))),0)),
        " OK : Montant instruit inférieur au montant raisonnable.",
        TRUE,
        ""
    )
)</f>
        <v/>
      </c>
      <c r="AZ30" s="92" t="str" cm="1">
        <f t="array" ref="AZ30">IF(OR(AW30="",W30="",AU30="",U30="",AV30="",V30=""),"",_xlfn.IFS(AND((IFERROR(VALUE(TRIM(SUBSTITUTE(AW30,CHAR(160),""))),0))&gt;(IFERROR(VALUE(TRIM(SUBSTITUTE(W30,CHAR(160),""))),0)),((IFERROR(VALUE(TRIM(SUBSTITUTE(AW30,CHAR(160),""))),0))-(IFERROR(VALUE(TRIM(SUBSTITUTE(W30,CHAR(160),""))),0)))&lt;=0.01),"OK",(IFERROR(VALUE(TRIM(SUBSTITUTE(AW30,CHAR(160),""))),0))&gt;(IFERROR(VALUE(TRIM(SUBSTITUTE(W30,CHAR(160),""))),0)),"KO : Le montant retenu TTC est supérieur au montant présenté TTC. Merci de revoir la ligne de dépense ou plafonner son montant.",(IFERROR(VALUE(TRIM(SUBSTITUTE(AU30,CHAR(160),""))),0))&gt;(IFERROR(VALUE(TRIM(SUBSTITUTE(U30,CHAR(160),""))),0)),"Attention : Le montant retenu HT est supérieur au montant HT présenté. Merci de revoir la ligne de dépense, plafonner son montant, ou justifier la reventillation HT / TVA.",(IFERROR(VALUE(TRIM(SUBSTITUTE(AV30,CHAR(160),""))),0))&gt;(IFERROR(VALUE(TRIM(SUBSTITUTE(V30,CHAR(160),""))),0)),"Attention : Le montant TVA retenu est supérieur au montant TVA présenté. Merci de revoir la ligne de dépense, plafonner son montant, ou justifier la reventillation HT / TVA.",(IFERROR(VALUE(TRIM(SUBSTITUTE(W30,CHAR(160),""))),0))=0,"",(IFERROR(VALUE(TRIM(SUBSTITUTE(AW30,CHAR(160),""))),0))=(IFERROR(VALUE(TRIM(SUBSTITUTE(W30,CHAR(160),""))),0)),"OK",AND((IFERROR(VALUE(TRIM(SUBSTITUTE(AW30,CHAR(160),""))),0))&lt;(IFERROR(VALUE(TRIM(SUBSTITUTE(W30,CHAR(160),""))),0)),((IFERROR(VALUE(TRIM(SUBSTITUTE(W30,CHAR(160),""))),0))-(IFERROR(VALUE(TRIM(SUBSTITUTE(AW30,CHAR(160),""))),0)))&lt;0.01),"OK",(IFERROR(VALUE(TRIM(SUBSTITUTE(AW30,CHAR(160),""))),0))&lt;(IFERROR(VALUE(TRIM(SUBSTITUTE(W30,CHAR(160),""))),0)),"Montant instruit inférieur au montant présenté.",TRUE,""))</f>
        <v/>
      </c>
      <c r="BA30" s="212" t="str">
        <f t="shared" si="14"/>
        <v/>
      </c>
      <c r="BB30" s="212" t="str">
        <f t="shared" si="15"/>
        <v/>
      </c>
      <c r="BC30" s="93" t="str">
        <f t="shared" si="16"/>
        <v/>
      </c>
    </row>
    <row r="31" spans="1:56" ht="20.149999999999999" customHeight="1">
      <c r="A31" s="294">
        <v>23</v>
      </c>
      <c r="B31" s="2"/>
      <c r="C31" s="39"/>
      <c r="D31" s="2"/>
      <c r="E31" s="2"/>
      <c r="F31" s="89" t="str">
        <f>IF(B31&lt;&gt;"",IF('0-Présentation poste-typeaction'!$B$12&lt;&gt;"",'0-Présentation poste-typeaction'!$B$12,""),"")</f>
        <v/>
      </c>
      <c r="G31" s="21"/>
      <c r="H31" s="15"/>
      <c r="I31" s="38"/>
      <c r="J31" s="13"/>
      <c r="K31" s="4"/>
      <c r="L31" s="3"/>
      <c r="M31" s="196" t="str">
        <f t="shared" si="49"/>
        <v/>
      </c>
      <c r="N31" s="5"/>
      <c r="O31" s="3"/>
      <c r="P31" s="196" t="str">
        <f t="shared" si="27"/>
        <v/>
      </c>
      <c r="Q31" s="6"/>
      <c r="R31" s="3"/>
      <c r="S31" s="295" t="str">
        <f t="shared" si="48"/>
        <v/>
      </c>
      <c r="T31" s="14"/>
      <c r="U31" s="296" t="str" cm="1">
        <f t="array" ref="U31">IF((_xlfn.IFS(TRIM(SUBSTITUTE(T31,CHAR(160),""))="Devis 1",IFERROR(VALUE(TRIM(SUBSTITUTE(K31,CHAR(160),""))),0),TRIM(SUBSTITUTE(T31,CHAR(160),""))="Devis 2",IFERROR(VALUE(TRIM(SUBSTITUTE(N31,CHAR(160),""))),0),TRIM(SUBSTITUTE(T31,CHAR(160),""))="Devis 3",IFERROR(VALUE(TRIM(SUBSTITUTE(Q31,CHAR(160),""))),0),TRUE,0)*IFERROR(VALUE(TRIM(SUBSTITUTE(C31,CHAR(160),""))),0))=0,"",_xlfn.IFS(TRIM(SUBSTITUTE(T31,CHAR(160),""))="Devis 1",IFERROR(VALUE(TRIM(SUBSTITUTE(K31,CHAR(160),""))),0),TRIM(SUBSTITUTE(T31,CHAR(160),""))="Devis 2",IFERROR(VALUE(TRIM(SUBSTITUTE(N31,CHAR(160),""))),0),TRIM(SUBSTITUTE(T31,CHAR(160),""))="Devis 3",IFERROR(VALUE(TRIM(SUBSTITUTE(Q31,CHAR(160),""))),0),TRUE,0)*IFERROR(VALUE(TRIM(SUBSTITUTE(C31,CHAR(160),""))),0))</f>
        <v/>
      </c>
      <c r="V31" s="214" t="str" cm="1">
        <f t="array" ref="V31">IF(ROUND((_xlfn.IFS(TRIM(SUBSTITUTE(T31,CHAR(160),""))="Devis 1",IFERROR(VALUE(TRIM(SUBSTITUTE(L31,CHAR(160),""))),0),TRIM(SUBSTITUTE(T31,CHAR(160),""))="Devis 2",IFERROR(VALUE(TRIM(SUBSTITUTE(O31,CHAR(160),""))),0),TRIM(SUBSTITUTE(T31,CHAR(160),""))="Devis 3",IFERROR(VALUE(TRIM(SUBSTITUTE(R31,CHAR(160),""))),0),TRUE,0)*IFERROR(VALUE(TRIM(SUBSTITUTE(C31,CHAR(160),""))),0)),2)=0,IF(U31&lt;&gt;"",0,""),ROUND((_xlfn.IFS(TRIM(SUBSTITUTE(T31,CHAR(160),""))="Devis 1",IFERROR(VALUE(TRIM(SUBSTITUTE(L31,CHAR(160),""))),0),TRIM(SUBSTITUTE(T31,CHAR(160),""))="Devis 2",IFERROR(VALUE(TRIM(SUBSTITUTE(O31,CHAR(160),""))),0),TRIM(SUBSTITUTE(T31,CHAR(160),""))="Devis 3",IFERROR(VALUE(TRIM(SUBSTITUTE(R31,CHAR(160),""))),0),TRUE,0)*IFERROR(VALUE(TRIM(SUBSTITUTE(C31,CHAR(160),""))),0)),2))</f>
        <v/>
      </c>
      <c r="W31" s="297" t="str">
        <f t="shared" si="29"/>
        <v/>
      </c>
      <c r="X31" s="32"/>
      <c r="Y31" s="298" t="str">
        <f t="shared" si="30"/>
        <v/>
      </c>
      <c r="Z31" s="299" t="str">
        <f t="shared" si="30"/>
        <v/>
      </c>
      <c r="AA31" s="300" t="str">
        <f t="shared" si="30"/>
        <v/>
      </c>
      <c r="AB31" s="89" t="str">
        <f t="shared" si="30"/>
        <v/>
      </c>
      <c r="AC31" s="89" t="str">
        <f t="shared" si="30"/>
        <v/>
      </c>
      <c r="AD31" s="89" t="str">
        <f t="shared" si="30"/>
        <v/>
      </c>
      <c r="AE31" s="89" t="str">
        <f t="shared" si="31"/>
        <v/>
      </c>
      <c r="AF31" s="89" t="str">
        <f t="shared" si="32"/>
        <v/>
      </c>
      <c r="AG31" s="301" t="str">
        <f t="shared" si="33"/>
        <v/>
      </c>
      <c r="AH31" s="204" t="str">
        <f t="shared" si="34"/>
        <v/>
      </c>
      <c r="AI31" s="90" t="str">
        <f t="shared" si="35"/>
        <v/>
      </c>
      <c r="AJ31" s="196" t="str">
        <f t="shared" si="47"/>
        <v/>
      </c>
      <c r="AK31" s="205" t="str">
        <f t="shared" si="37"/>
        <v/>
      </c>
      <c r="AL31" s="90" t="str">
        <f t="shared" si="38"/>
        <v/>
      </c>
      <c r="AM31" s="196" t="str">
        <f t="shared" si="39"/>
        <v/>
      </c>
      <c r="AN31" s="206" t="str">
        <f t="shared" si="40"/>
        <v/>
      </c>
      <c r="AO31" s="90" t="str">
        <f t="shared" si="41"/>
        <v/>
      </c>
      <c r="AP31" s="207" t="str">
        <f t="shared" si="42"/>
        <v/>
      </c>
      <c r="AQ31" s="208" t="str">
        <f t="shared" si="43"/>
        <v/>
      </c>
      <c r="AR31" s="302"/>
      <c r="AS31" s="212" t="str">
        <f t="shared" si="44"/>
        <v/>
      </c>
      <c r="AT31" s="212" t="str">
        <f t="shared" si="45"/>
        <v/>
      </c>
      <c r="AU31" s="211" t="str" cm="1">
        <f t="array" ref="AU31">IF($Z31="","",IF((IFERROR(_xlfn.IFS($AQ31="Devis 1",(IFERROR(VALUE(TRIM(SUBSTITUTE(AH31,CHAR(160),""))),0)),$AQ31="Devis 2",(IFERROR(VALUE(TRIM(SUBSTITUTE(AK31,CHAR(160),""))),0)),$AQ31="Devis 3",(IFERROR(VALUE(TRIM(SUBSTITUTE(AN31,CHAR(160),""))),0))),0))*(IFERROR(VALUE(TRIM(SUBSTITUTE($Z31,CHAR(160),""))),0))=0,"",(IFERROR(_xlfn.IFS($AQ31="Devis 1",(IFERROR(VALUE(TRIM(SUBSTITUTE(AH31,CHAR(160),""))),0)),$AQ31="Devis 2",(IFERROR(VALUE(TRIM(SUBSTITUTE(AK31,CHAR(160),""))),0)),$AQ31="Devis 3",(IFERROR(VALUE(TRIM(SUBSTITUTE(AN31,CHAR(160),""))),0))),0))*(IFERROR(VALUE(TRIM(SUBSTITUTE($Z31,CHAR(160),""))),0))))</f>
        <v/>
      </c>
      <c r="AV31" s="211" t="str" cm="1">
        <f t="array" ref="AV31">IF($Z31="","",IF(ROUND((IFERROR(_xlfn.IFS(TRIM(SUBSTITUTE($AQ31,CHAR(160),""))="Devis 1",IFERROR(VALUE(TRIM(SUBSTITUTE(AI31,CHAR(160),""))),0),TRIM(SUBSTITUTE($AQ31,CHAR(160),""))="Devis 2",IFERROR(VALUE(TRIM(SUBSTITUTE(AL31,CHAR(160),""))),0),TRIM(SUBSTITUTE($AQ31,CHAR(160),""))="Devis 3",IFERROR(VALUE(TRIM(SUBSTITUTE(AO31,CHAR(160),""))),0)),0))*(IFERROR(VALUE(TRIM(SUBSTITUTE($Z31,CHAR(160),""))),0)),2)=0,IF(AU31&lt;&gt;"",0,""),ROUND((IFERROR(_xlfn.IFS(TRIM(SUBSTITUTE($AQ31,CHAR(160),""))="Devis 1",IFERROR(VALUE(TRIM(SUBSTITUTE(AI31,CHAR(160),""))),0),TRIM(SUBSTITUTE($AQ31,CHAR(160),""))="Devis 2",IFERROR(VALUE(TRIM(SUBSTITUTE(AL31,CHAR(160),""))),0),TRIM(SUBSTITUTE($AQ31,CHAR(160),""))="Devis 3",IFERROR(VALUE(TRIM(SUBSTITUTE(AO31,CHAR(160),""))),0)),0))*(IFERROR(VALUE(TRIM(SUBSTITUTE($Z31,CHAR(160),""))),0)),2)))</f>
        <v/>
      </c>
      <c r="AW31" s="211" t="str">
        <f t="shared" si="46"/>
        <v/>
      </c>
      <c r="AX31" s="303"/>
      <c r="AY31" s="92" t="str" cm="1">
        <f t="array" ref="AY31">IF(OR(AW31="",AT31="",AU31="",AS31=""),"",
    _xlfn.IFS(
        (IFERROR(VALUE(TRIM(SUBSTITUTE(AW31,CHAR(160),""))),0)) &gt; (IFERROR(VALUE(TRIM(SUBSTITUTE(AT31,CHAR(160),""))),0)),
        "KO : Le montant retenu TTC est supérieur au montant raisonnable TTC. Merci de revoir la ligne de dépense ou plafonner son montant.",
        (IFERROR(VALUE(TRIM(SUBSTITUTE(AU31,CHAR(160),""))),0)) &gt; (IFERROR(VALUE(TRIM(SUBSTITUTE(AS31,CHAR(160),""))),0)),
        "Attention : Le montant retenu HT est supérieur au montant HT raisonnable. Merci de revoir la ligne de dépense, plafonner son montant, ou justifier la reventillation HT / TVA.",
        (IFERROR(VALUE(TRIM(SUBSTITUTE(AW31,CHAR(160),""))),0))=0,
        "",
        (IFERROR(VALUE(TRIM(SUBSTITUTE(AT31,CHAR(160),""))),0))=(IFERROR(VALUE(TRIM(SUBSTITUTE(AW31,CHAR(160),""))),0)),
        "OK",
        (IFERROR(VALUE(TRIM(SUBSTITUTE(AT31,CHAR(160),""))),0))&gt;(IFERROR(VALUE(TRIM(SUBSTITUTE(AW31,CHAR(160),""))),0)),
        " OK : Montant instruit inférieur au montant raisonnable.",
        TRUE,
        ""
    )
)</f>
        <v/>
      </c>
      <c r="AZ31" s="92" t="str" cm="1">
        <f t="array" ref="AZ31">IF(OR(AW31="",W31="",AU31="",U31="",AV31="",V31=""),"",_xlfn.IFS(AND((IFERROR(VALUE(TRIM(SUBSTITUTE(AW31,CHAR(160),""))),0))&gt;(IFERROR(VALUE(TRIM(SUBSTITUTE(W31,CHAR(160),""))),0)),((IFERROR(VALUE(TRIM(SUBSTITUTE(AW31,CHAR(160),""))),0))-(IFERROR(VALUE(TRIM(SUBSTITUTE(W31,CHAR(160),""))),0)))&lt;=0.01),"OK",(IFERROR(VALUE(TRIM(SUBSTITUTE(AW31,CHAR(160),""))),0))&gt;(IFERROR(VALUE(TRIM(SUBSTITUTE(W31,CHAR(160),""))),0)),"KO : Le montant retenu TTC est supérieur au montant présenté TTC. Merci de revoir la ligne de dépense ou plafonner son montant.",(IFERROR(VALUE(TRIM(SUBSTITUTE(AU31,CHAR(160),""))),0))&gt;(IFERROR(VALUE(TRIM(SUBSTITUTE(U31,CHAR(160),""))),0)),"Attention : Le montant retenu HT est supérieur au montant HT présenté. Merci de revoir la ligne de dépense, plafonner son montant, ou justifier la reventillation HT / TVA.",(IFERROR(VALUE(TRIM(SUBSTITUTE(AV31,CHAR(160),""))),0))&gt;(IFERROR(VALUE(TRIM(SUBSTITUTE(V31,CHAR(160),""))),0)),"Attention : Le montant TVA retenu est supérieur au montant TVA présenté. Merci de revoir la ligne de dépense, plafonner son montant, ou justifier la reventillation HT / TVA.",(IFERROR(VALUE(TRIM(SUBSTITUTE(W31,CHAR(160),""))),0))=0,"",(IFERROR(VALUE(TRIM(SUBSTITUTE(AW31,CHAR(160),""))),0))=(IFERROR(VALUE(TRIM(SUBSTITUTE(W31,CHAR(160),""))),0)),"OK",AND((IFERROR(VALUE(TRIM(SUBSTITUTE(AW31,CHAR(160),""))),0))&lt;(IFERROR(VALUE(TRIM(SUBSTITUTE(W31,CHAR(160),""))),0)),((IFERROR(VALUE(TRIM(SUBSTITUTE(W31,CHAR(160),""))),0))-(IFERROR(VALUE(TRIM(SUBSTITUTE(AW31,CHAR(160),""))),0)))&lt;0.01),"OK",(IFERROR(VALUE(TRIM(SUBSTITUTE(AW31,CHAR(160),""))),0))&lt;(IFERROR(VALUE(TRIM(SUBSTITUTE(W31,CHAR(160),""))),0)),"Montant instruit inférieur au montant présenté.",TRUE,""))</f>
        <v/>
      </c>
      <c r="BA31" s="212" t="str">
        <f t="shared" si="14"/>
        <v/>
      </c>
      <c r="BB31" s="212" t="str">
        <f t="shared" si="15"/>
        <v/>
      </c>
      <c r="BC31" s="93" t="str">
        <f t="shared" si="16"/>
        <v/>
      </c>
    </row>
    <row r="32" spans="1:56" ht="20.149999999999999" customHeight="1">
      <c r="A32" s="294">
        <v>24</v>
      </c>
      <c r="B32" s="2"/>
      <c r="C32" s="39"/>
      <c r="D32" s="2"/>
      <c r="E32" s="2"/>
      <c r="F32" s="89" t="str">
        <f>IF(B32&lt;&gt;"",IF('0-Présentation poste-typeaction'!$B$12&lt;&gt;"",'0-Présentation poste-typeaction'!$B$12,""),"")</f>
        <v/>
      </c>
      <c r="G32" s="21"/>
      <c r="H32" s="15"/>
      <c r="I32" s="38"/>
      <c r="J32" s="13"/>
      <c r="K32" s="4"/>
      <c r="L32" s="3"/>
      <c r="M32" s="196" t="str">
        <f t="shared" si="49"/>
        <v/>
      </c>
      <c r="N32" s="5"/>
      <c r="O32" s="3"/>
      <c r="P32" s="196" t="str">
        <f t="shared" si="27"/>
        <v/>
      </c>
      <c r="Q32" s="6"/>
      <c r="R32" s="3"/>
      <c r="S32" s="295" t="str">
        <f t="shared" si="48"/>
        <v/>
      </c>
      <c r="T32" s="14"/>
      <c r="U32" s="296" t="str" cm="1">
        <f t="array" ref="U32">IF((_xlfn.IFS(TRIM(SUBSTITUTE(T32,CHAR(160),""))="Devis 1",IFERROR(VALUE(TRIM(SUBSTITUTE(K32,CHAR(160),""))),0),TRIM(SUBSTITUTE(T32,CHAR(160),""))="Devis 2",IFERROR(VALUE(TRIM(SUBSTITUTE(N32,CHAR(160),""))),0),TRIM(SUBSTITUTE(T32,CHAR(160),""))="Devis 3",IFERROR(VALUE(TRIM(SUBSTITUTE(Q32,CHAR(160),""))),0),TRUE,0)*IFERROR(VALUE(TRIM(SUBSTITUTE(C32,CHAR(160),""))),0))=0,"",_xlfn.IFS(TRIM(SUBSTITUTE(T32,CHAR(160),""))="Devis 1",IFERROR(VALUE(TRIM(SUBSTITUTE(K32,CHAR(160),""))),0),TRIM(SUBSTITUTE(T32,CHAR(160),""))="Devis 2",IFERROR(VALUE(TRIM(SUBSTITUTE(N32,CHAR(160),""))),0),TRIM(SUBSTITUTE(T32,CHAR(160),""))="Devis 3",IFERROR(VALUE(TRIM(SUBSTITUTE(Q32,CHAR(160),""))),0),TRUE,0)*IFERROR(VALUE(TRIM(SUBSTITUTE(C32,CHAR(160),""))),0))</f>
        <v/>
      </c>
      <c r="V32" s="214" t="str" cm="1">
        <f t="array" ref="V32">IF(ROUND((_xlfn.IFS(TRIM(SUBSTITUTE(T32,CHAR(160),""))="Devis 1",IFERROR(VALUE(TRIM(SUBSTITUTE(L32,CHAR(160),""))),0),TRIM(SUBSTITUTE(T32,CHAR(160),""))="Devis 2",IFERROR(VALUE(TRIM(SUBSTITUTE(O32,CHAR(160),""))),0),TRIM(SUBSTITUTE(T32,CHAR(160),""))="Devis 3",IFERROR(VALUE(TRIM(SUBSTITUTE(R32,CHAR(160),""))),0),TRUE,0)*IFERROR(VALUE(TRIM(SUBSTITUTE(C32,CHAR(160),""))),0)),2)=0,IF(U32&lt;&gt;"",0,""),ROUND((_xlfn.IFS(TRIM(SUBSTITUTE(T32,CHAR(160),""))="Devis 1",IFERROR(VALUE(TRIM(SUBSTITUTE(L32,CHAR(160),""))),0),TRIM(SUBSTITUTE(T32,CHAR(160),""))="Devis 2",IFERROR(VALUE(TRIM(SUBSTITUTE(O32,CHAR(160),""))),0),TRIM(SUBSTITUTE(T32,CHAR(160),""))="Devis 3",IFERROR(VALUE(TRIM(SUBSTITUTE(R32,CHAR(160),""))),0),TRUE,0)*IFERROR(VALUE(TRIM(SUBSTITUTE(C32,CHAR(160),""))),0)),2))</f>
        <v/>
      </c>
      <c r="W32" s="297" t="str">
        <f t="shared" si="29"/>
        <v/>
      </c>
      <c r="X32" s="32"/>
      <c r="Y32" s="298" t="str">
        <f t="shared" si="30"/>
        <v/>
      </c>
      <c r="Z32" s="299" t="str">
        <f t="shared" si="30"/>
        <v/>
      </c>
      <c r="AA32" s="300" t="str">
        <f t="shared" si="30"/>
        <v/>
      </c>
      <c r="AB32" s="89" t="str">
        <f t="shared" si="30"/>
        <v/>
      </c>
      <c r="AC32" s="89" t="str">
        <f t="shared" si="30"/>
        <v/>
      </c>
      <c r="AD32" s="89" t="str">
        <f t="shared" si="30"/>
        <v/>
      </c>
      <c r="AE32" s="89" t="str">
        <f t="shared" si="31"/>
        <v/>
      </c>
      <c r="AF32" s="89" t="str">
        <f t="shared" si="32"/>
        <v/>
      </c>
      <c r="AG32" s="301" t="str">
        <f t="shared" si="33"/>
        <v/>
      </c>
      <c r="AH32" s="204" t="str">
        <f t="shared" si="34"/>
        <v/>
      </c>
      <c r="AI32" s="90" t="str">
        <f t="shared" si="35"/>
        <v/>
      </c>
      <c r="AJ32" s="196" t="str">
        <f t="shared" si="47"/>
        <v/>
      </c>
      <c r="AK32" s="205" t="str">
        <f t="shared" si="37"/>
        <v/>
      </c>
      <c r="AL32" s="90" t="str">
        <f t="shared" si="38"/>
        <v/>
      </c>
      <c r="AM32" s="196" t="str">
        <f t="shared" si="39"/>
        <v/>
      </c>
      <c r="AN32" s="206" t="str">
        <f t="shared" si="40"/>
        <v/>
      </c>
      <c r="AO32" s="90" t="str">
        <f t="shared" si="41"/>
        <v/>
      </c>
      <c r="AP32" s="207" t="str">
        <f t="shared" si="42"/>
        <v/>
      </c>
      <c r="AQ32" s="208" t="str">
        <f t="shared" si="43"/>
        <v/>
      </c>
      <c r="AR32" s="302"/>
      <c r="AS32" s="212" t="str">
        <f t="shared" si="44"/>
        <v/>
      </c>
      <c r="AT32" s="212" t="str">
        <f t="shared" si="45"/>
        <v/>
      </c>
      <c r="AU32" s="211" t="str" cm="1">
        <f t="array" ref="AU32">IF($Z32="","",IF((IFERROR(_xlfn.IFS($AQ32="Devis 1",(IFERROR(VALUE(TRIM(SUBSTITUTE(AH32,CHAR(160),""))),0)),$AQ32="Devis 2",(IFERROR(VALUE(TRIM(SUBSTITUTE(AK32,CHAR(160),""))),0)),$AQ32="Devis 3",(IFERROR(VALUE(TRIM(SUBSTITUTE(AN32,CHAR(160),""))),0))),0))*(IFERROR(VALUE(TRIM(SUBSTITUTE($Z32,CHAR(160),""))),0))=0,"",(IFERROR(_xlfn.IFS($AQ32="Devis 1",(IFERROR(VALUE(TRIM(SUBSTITUTE(AH32,CHAR(160),""))),0)),$AQ32="Devis 2",(IFERROR(VALUE(TRIM(SUBSTITUTE(AK32,CHAR(160),""))),0)),$AQ32="Devis 3",(IFERROR(VALUE(TRIM(SUBSTITUTE(AN32,CHAR(160),""))),0))),0))*(IFERROR(VALUE(TRIM(SUBSTITUTE($Z32,CHAR(160),""))),0))))</f>
        <v/>
      </c>
      <c r="AV32" s="211" t="str" cm="1">
        <f t="array" ref="AV32">IF($Z32="","",IF(ROUND((IFERROR(_xlfn.IFS(TRIM(SUBSTITUTE($AQ32,CHAR(160),""))="Devis 1",IFERROR(VALUE(TRIM(SUBSTITUTE(AI32,CHAR(160),""))),0),TRIM(SUBSTITUTE($AQ32,CHAR(160),""))="Devis 2",IFERROR(VALUE(TRIM(SUBSTITUTE(AL32,CHAR(160),""))),0),TRIM(SUBSTITUTE($AQ32,CHAR(160),""))="Devis 3",IFERROR(VALUE(TRIM(SUBSTITUTE(AO32,CHAR(160),""))),0)),0))*(IFERROR(VALUE(TRIM(SUBSTITUTE($Z32,CHAR(160),""))),0)),2)=0,IF(AU32&lt;&gt;"",0,""),ROUND((IFERROR(_xlfn.IFS(TRIM(SUBSTITUTE($AQ32,CHAR(160),""))="Devis 1",IFERROR(VALUE(TRIM(SUBSTITUTE(AI32,CHAR(160),""))),0),TRIM(SUBSTITUTE($AQ32,CHAR(160),""))="Devis 2",IFERROR(VALUE(TRIM(SUBSTITUTE(AL32,CHAR(160),""))),0),TRIM(SUBSTITUTE($AQ32,CHAR(160),""))="Devis 3",IFERROR(VALUE(TRIM(SUBSTITUTE(AO32,CHAR(160),""))),0)),0))*(IFERROR(VALUE(TRIM(SUBSTITUTE($Z32,CHAR(160),""))),0)),2)))</f>
        <v/>
      </c>
      <c r="AW32" s="211" t="str">
        <f t="shared" si="46"/>
        <v/>
      </c>
      <c r="AX32" s="303"/>
      <c r="AY32" s="92" t="str" cm="1">
        <f t="array" ref="AY32">IF(OR(AW32="",AT32="",AU32="",AS32=""),"",
    _xlfn.IFS(
        (IFERROR(VALUE(TRIM(SUBSTITUTE(AW32,CHAR(160),""))),0)) &gt; (IFERROR(VALUE(TRIM(SUBSTITUTE(AT32,CHAR(160),""))),0)),
        "KO : Le montant retenu TTC est supérieur au montant raisonnable TTC. Merci de revoir la ligne de dépense ou plafonner son montant.",
        (IFERROR(VALUE(TRIM(SUBSTITUTE(AU32,CHAR(160),""))),0)) &gt; (IFERROR(VALUE(TRIM(SUBSTITUTE(AS32,CHAR(160),""))),0)),
        "Attention : Le montant retenu HT est supérieur au montant HT raisonnable. Merci de revoir la ligne de dépense, plafonner son montant, ou justifier la reventillation HT / TVA.",
        (IFERROR(VALUE(TRIM(SUBSTITUTE(AW32,CHAR(160),""))),0))=0,
        "",
        (IFERROR(VALUE(TRIM(SUBSTITUTE(AT32,CHAR(160),""))),0))=(IFERROR(VALUE(TRIM(SUBSTITUTE(AW32,CHAR(160),""))),0)),
        "OK",
        (IFERROR(VALUE(TRIM(SUBSTITUTE(AT32,CHAR(160),""))),0))&gt;(IFERROR(VALUE(TRIM(SUBSTITUTE(AW32,CHAR(160),""))),0)),
        " OK : Montant instruit inférieur au montant raisonnable.",
        TRUE,
        ""
    )
)</f>
        <v/>
      </c>
      <c r="AZ32" s="92" t="str" cm="1">
        <f t="array" ref="AZ32">IF(OR(AW32="",W32="",AU32="",U32="",AV32="",V32=""),"",_xlfn.IFS(AND((IFERROR(VALUE(TRIM(SUBSTITUTE(AW32,CHAR(160),""))),0))&gt;(IFERROR(VALUE(TRIM(SUBSTITUTE(W32,CHAR(160),""))),0)),((IFERROR(VALUE(TRIM(SUBSTITUTE(AW32,CHAR(160),""))),0))-(IFERROR(VALUE(TRIM(SUBSTITUTE(W32,CHAR(160),""))),0)))&lt;=0.01),"OK",(IFERROR(VALUE(TRIM(SUBSTITUTE(AW32,CHAR(160),""))),0))&gt;(IFERROR(VALUE(TRIM(SUBSTITUTE(W32,CHAR(160),""))),0)),"KO : Le montant retenu TTC est supérieur au montant présenté TTC. Merci de revoir la ligne de dépense ou plafonner son montant.",(IFERROR(VALUE(TRIM(SUBSTITUTE(AU32,CHAR(160),""))),0))&gt;(IFERROR(VALUE(TRIM(SUBSTITUTE(U32,CHAR(160),""))),0)),"Attention : Le montant retenu HT est supérieur au montant HT présenté. Merci de revoir la ligne de dépense, plafonner son montant, ou justifier la reventillation HT / TVA.",(IFERROR(VALUE(TRIM(SUBSTITUTE(AV32,CHAR(160),""))),0))&gt;(IFERROR(VALUE(TRIM(SUBSTITUTE(V32,CHAR(160),""))),0)),"Attention : Le montant TVA retenu est supérieur au montant TVA présenté. Merci de revoir la ligne de dépense, plafonner son montant, ou justifier la reventillation HT / TVA.",(IFERROR(VALUE(TRIM(SUBSTITUTE(W32,CHAR(160),""))),0))=0,"",(IFERROR(VALUE(TRIM(SUBSTITUTE(AW32,CHAR(160),""))),0))=(IFERROR(VALUE(TRIM(SUBSTITUTE(W32,CHAR(160),""))),0)),"OK",AND((IFERROR(VALUE(TRIM(SUBSTITUTE(AW32,CHAR(160),""))),0))&lt;(IFERROR(VALUE(TRIM(SUBSTITUTE(W32,CHAR(160),""))),0)),((IFERROR(VALUE(TRIM(SUBSTITUTE(W32,CHAR(160),""))),0))-(IFERROR(VALUE(TRIM(SUBSTITUTE(AW32,CHAR(160),""))),0)))&lt;0.01),"OK",(IFERROR(VALUE(TRIM(SUBSTITUTE(AW32,CHAR(160),""))),0))&lt;(IFERROR(VALUE(TRIM(SUBSTITUTE(W32,CHAR(160),""))),0)),"Montant instruit inférieur au montant présenté.",TRUE,""))</f>
        <v/>
      </c>
      <c r="BA32" s="212" t="str">
        <f t="shared" si="14"/>
        <v/>
      </c>
      <c r="BB32" s="212" t="str">
        <f t="shared" si="15"/>
        <v/>
      </c>
      <c r="BC32" s="93" t="str">
        <f t="shared" si="16"/>
        <v/>
      </c>
    </row>
    <row r="33" spans="1:55" ht="20.149999999999999" customHeight="1">
      <c r="A33" s="294">
        <v>25</v>
      </c>
      <c r="B33" s="2"/>
      <c r="C33" s="39"/>
      <c r="D33" s="2"/>
      <c r="E33" s="2"/>
      <c r="F33" s="89" t="str">
        <f>IF(B33&lt;&gt;"",IF('0-Présentation poste-typeaction'!$B$12&lt;&gt;"",'0-Présentation poste-typeaction'!$B$12,""),"")</f>
        <v/>
      </c>
      <c r="G33" s="21"/>
      <c r="H33" s="15"/>
      <c r="I33" s="38"/>
      <c r="J33" s="13"/>
      <c r="K33" s="4"/>
      <c r="L33" s="3"/>
      <c r="M33" s="196" t="str">
        <f t="shared" si="49"/>
        <v/>
      </c>
      <c r="N33" s="5"/>
      <c r="O33" s="3"/>
      <c r="P33" s="196" t="str">
        <f t="shared" si="27"/>
        <v/>
      </c>
      <c r="Q33" s="6"/>
      <c r="R33" s="3"/>
      <c r="S33" s="295" t="str">
        <f t="shared" si="48"/>
        <v/>
      </c>
      <c r="T33" s="14"/>
      <c r="U33" s="296" t="str" cm="1">
        <f t="array" ref="U33">IF((_xlfn.IFS(TRIM(SUBSTITUTE(T33,CHAR(160),""))="Devis 1",IFERROR(VALUE(TRIM(SUBSTITUTE(K33,CHAR(160),""))),0),TRIM(SUBSTITUTE(T33,CHAR(160),""))="Devis 2",IFERROR(VALUE(TRIM(SUBSTITUTE(N33,CHAR(160),""))),0),TRIM(SUBSTITUTE(T33,CHAR(160),""))="Devis 3",IFERROR(VALUE(TRIM(SUBSTITUTE(Q33,CHAR(160),""))),0),TRUE,0)*IFERROR(VALUE(TRIM(SUBSTITUTE(C33,CHAR(160),""))),0))=0,"",_xlfn.IFS(TRIM(SUBSTITUTE(T33,CHAR(160),""))="Devis 1",IFERROR(VALUE(TRIM(SUBSTITUTE(K33,CHAR(160),""))),0),TRIM(SUBSTITUTE(T33,CHAR(160),""))="Devis 2",IFERROR(VALUE(TRIM(SUBSTITUTE(N33,CHAR(160),""))),0),TRIM(SUBSTITUTE(T33,CHAR(160),""))="Devis 3",IFERROR(VALUE(TRIM(SUBSTITUTE(Q33,CHAR(160),""))),0),TRUE,0)*IFERROR(VALUE(TRIM(SUBSTITUTE(C33,CHAR(160),""))),0))</f>
        <v/>
      </c>
      <c r="V33" s="214" t="str" cm="1">
        <f t="array" ref="V33">IF(ROUND((_xlfn.IFS(TRIM(SUBSTITUTE(T33,CHAR(160),""))="Devis 1",IFERROR(VALUE(TRIM(SUBSTITUTE(L33,CHAR(160),""))),0),TRIM(SUBSTITUTE(T33,CHAR(160),""))="Devis 2",IFERROR(VALUE(TRIM(SUBSTITUTE(O33,CHAR(160),""))),0),TRIM(SUBSTITUTE(T33,CHAR(160),""))="Devis 3",IFERROR(VALUE(TRIM(SUBSTITUTE(R33,CHAR(160),""))),0),TRUE,0)*IFERROR(VALUE(TRIM(SUBSTITUTE(C33,CHAR(160),""))),0)),2)=0,IF(U33&lt;&gt;"",0,""),ROUND((_xlfn.IFS(TRIM(SUBSTITUTE(T33,CHAR(160),""))="Devis 1",IFERROR(VALUE(TRIM(SUBSTITUTE(L33,CHAR(160),""))),0),TRIM(SUBSTITUTE(T33,CHAR(160),""))="Devis 2",IFERROR(VALUE(TRIM(SUBSTITUTE(O33,CHAR(160),""))),0),TRIM(SUBSTITUTE(T33,CHAR(160),""))="Devis 3",IFERROR(VALUE(TRIM(SUBSTITUTE(R33,CHAR(160),""))),0),TRUE,0)*IFERROR(VALUE(TRIM(SUBSTITUTE(C33,CHAR(160),""))),0)),2))</f>
        <v/>
      </c>
      <c r="W33" s="297" t="str">
        <f t="shared" si="29"/>
        <v/>
      </c>
      <c r="X33" s="32"/>
      <c r="Y33" s="298" t="str">
        <f t="shared" si="30"/>
        <v/>
      </c>
      <c r="Z33" s="299" t="str">
        <f t="shared" si="30"/>
        <v/>
      </c>
      <c r="AA33" s="300" t="str">
        <f t="shared" si="30"/>
        <v/>
      </c>
      <c r="AB33" s="89" t="str">
        <f t="shared" si="30"/>
        <v/>
      </c>
      <c r="AC33" s="89" t="str">
        <f t="shared" si="30"/>
        <v/>
      </c>
      <c r="AD33" s="89" t="str">
        <f t="shared" si="30"/>
        <v/>
      </c>
      <c r="AE33" s="89" t="str">
        <f t="shared" si="31"/>
        <v/>
      </c>
      <c r="AF33" s="89" t="str">
        <f t="shared" si="32"/>
        <v/>
      </c>
      <c r="AG33" s="301" t="str">
        <f t="shared" si="33"/>
        <v/>
      </c>
      <c r="AH33" s="204" t="str">
        <f t="shared" si="34"/>
        <v/>
      </c>
      <c r="AI33" s="90" t="str">
        <f t="shared" si="35"/>
        <v/>
      </c>
      <c r="AJ33" s="196" t="str">
        <f t="shared" si="47"/>
        <v/>
      </c>
      <c r="AK33" s="205" t="str">
        <f t="shared" si="37"/>
        <v/>
      </c>
      <c r="AL33" s="90" t="str">
        <f t="shared" si="38"/>
        <v/>
      </c>
      <c r="AM33" s="196" t="str">
        <f t="shared" si="39"/>
        <v/>
      </c>
      <c r="AN33" s="206" t="str">
        <f t="shared" si="40"/>
        <v/>
      </c>
      <c r="AO33" s="90" t="str">
        <f t="shared" si="41"/>
        <v/>
      </c>
      <c r="AP33" s="207" t="str">
        <f t="shared" si="42"/>
        <v/>
      </c>
      <c r="AQ33" s="208" t="str">
        <f t="shared" si="43"/>
        <v/>
      </c>
      <c r="AR33" s="302"/>
      <c r="AS33" s="212" t="str">
        <f t="shared" si="44"/>
        <v/>
      </c>
      <c r="AT33" s="212" t="str">
        <f t="shared" si="45"/>
        <v/>
      </c>
      <c r="AU33" s="211" t="str" cm="1">
        <f t="array" ref="AU33">IF($Z33="","",IF((IFERROR(_xlfn.IFS($AQ33="Devis 1",(IFERROR(VALUE(TRIM(SUBSTITUTE(AH33,CHAR(160),""))),0)),$AQ33="Devis 2",(IFERROR(VALUE(TRIM(SUBSTITUTE(AK33,CHAR(160),""))),0)),$AQ33="Devis 3",(IFERROR(VALUE(TRIM(SUBSTITUTE(AN33,CHAR(160),""))),0))),0))*(IFERROR(VALUE(TRIM(SUBSTITUTE($Z33,CHAR(160),""))),0))=0,"",(IFERROR(_xlfn.IFS($AQ33="Devis 1",(IFERROR(VALUE(TRIM(SUBSTITUTE(AH33,CHAR(160),""))),0)),$AQ33="Devis 2",(IFERROR(VALUE(TRIM(SUBSTITUTE(AK33,CHAR(160),""))),0)),$AQ33="Devis 3",(IFERROR(VALUE(TRIM(SUBSTITUTE(AN33,CHAR(160),""))),0))),0))*(IFERROR(VALUE(TRIM(SUBSTITUTE($Z33,CHAR(160),""))),0))))</f>
        <v/>
      </c>
      <c r="AV33" s="211" t="str" cm="1">
        <f t="array" ref="AV33">IF($Z33="","",IF(ROUND((IFERROR(_xlfn.IFS(TRIM(SUBSTITUTE($AQ33,CHAR(160),""))="Devis 1",IFERROR(VALUE(TRIM(SUBSTITUTE(AI33,CHAR(160),""))),0),TRIM(SUBSTITUTE($AQ33,CHAR(160),""))="Devis 2",IFERROR(VALUE(TRIM(SUBSTITUTE(AL33,CHAR(160),""))),0),TRIM(SUBSTITUTE($AQ33,CHAR(160),""))="Devis 3",IFERROR(VALUE(TRIM(SUBSTITUTE(AO33,CHAR(160),""))),0)),0))*(IFERROR(VALUE(TRIM(SUBSTITUTE($Z33,CHAR(160),""))),0)),2)=0,IF(AU33&lt;&gt;"",0,""),ROUND((IFERROR(_xlfn.IFS(TRIM(SUBSTITUTE($AQ33,CHAR(160),""))="Devis 1",IFERROR(VALUE(TRIM(SUBSTITUTE(AI33,CHAR(160),""))),0),TRIM(SUBSTITUTE($AQ33,CHAR(160),""))="Devis 2",IFERROR(VALUE(TRIM(SUBSTITUTE(AL33,CHAR(160),""))),0),TRIM(SUBSTITUTE($AQ33,CHAR(160),""))="Devis 3",IFERROR(VALUE(TRIM(SUBSTITUTE(AO33,CHAR(160),""))),0)),0))*(IFERROR(VALUE(TRIM(SUBSTITUTE($Z33,CHAR(160),""))),0)),2)))</f>
        <v/>
      </c>
      <c r="AW33" s="211" t="str">
        <f t="shared" si="46"/>
        <v/>
      </c>
      <c r="AX33" s="303"/>
      <c r="AY33" s="92" t="str" cm="1">
        <f t="array" ref="AY33">IF(OR(AW33="",AT33="",AU33="",AS33=""),"",
    _xlfn.IFS(
        (IFERROR(VALUE(TRIM(SUBSTITUTE(AW33,CHAR(160),""))),0)) &gt; (IFERROR(VALUE(TRIM(SUBSTITUTE(AT33,CHAR(160),""))),0)),
        "KO : Le montant retenu TTC est supérieur au montant raisonnable TTC. Merci de revoir la ligne de dépense ou plafonner son montant.",
        (IFERROR(VALUE(TRIM(SUBSTITUTE(AU33,CHAR(160),""))),0)) &gt; (IFERROR(VALUE(TRIM(SUBSTITUTE(AS33,CHAR(160),""))),0)),
        "Attention : Le montant retenu HT est supérieur au montant HT raisonnable. Merci de revoir la ligne de dépense, plafonner son montant, ou justifier la reventillation HT / TVA.",
        (IFERROR(VALUE(TRIM(SUBSTITUTE(AW33,CHAR(160),""))),0))=0,
        "",
        (IFERROR(VALUE(TRIM(SUBSTITUTE(AT33,CHAR(160),""))),0))=(IFERROR(VALUE(TRIM(SUBSTITUTE(AW33,CHAR(160),""))),0)),
        "OK",
        (IFERROR(VALUE(TRIM(SUBSTITUTE(AT33,CHAR(160),""))),0))&gt;(IFERROR(VALUE(TRIM(SUBSTITUTE(AW33,CHAR(160),""))),0)),
        " OK : Montant instruit inférieur au montant raisonnable.",
        TRUE,
        ""
    )
)</f>
        <v/>
      </c>
      <c r="AZ33" s="92" t="str" cm="1">
        <f t="array" ref="AZ33">IF(OR(AW33="",W33="",AU33="",U33="",AV33="",V33=""),"",_xlfn.IFS(AND((IFERROR(VALUE(TRIM(SUBSTITUTE(AW33,CHAR(160),""))),0))&gt;(IFERROR(VALUE(TRIM(SUBSTITUTE(W33,CHAR(160),""))),0)),((IFERROR(VALUE(TRIM(SUBSTITUTE(AW33,CHAR(160),""))),0))-(IFERROR(VALUE(TRIM(SUBSTITUTE(W33,CHAR(160),""))),0)))&lt;=0.01),"OK",(IFERROR(VALUE(TRIM(SUBSTITUTE(AW33,CHAR(160),""))),0))&gt;(IFERROR(VALUE(TRIM(SUBSTITUTE(W33,CHAR(160),""))),0)),"KO : Le montant retenu TTC est supérieur au montant présenté TTC. Merci de revoir la ligne de dépense ou plafonner son montant.",(IFERROR(VALUE(TRIM(SUBSTITUTE(AU33,CHAR(160),""))),0))&gt;(IFERROR(VALUE(TRIM(SUBSTITUTE(U33,CHAR(160),""))),0)),"Attention : Le montant retenu HT est supérieur au montant HT présenté. Merci de revoir la ligne de dépense, plafonner son montant, ou justifier la reventillation HT / TVA.",(IFERROR(VALUE(TRIM(SUBSTITUTE(AV33,CHAR(160),""))),0))&gt;(IFERROR(VALUE(TRIM(SUBSTITUTE(V33,CHAR(160),""))),0)),"Attention : Le montant TVA retenu est supérieur au montant TVA présenté. Merci de revoir la ligne de dépense, plafonner son montant, ou justifier la reventillation HT / TVA.",(IFERROR(VALUE(TRIM(SUBSTITUTE(W33,CHAR(160),""))),0))=0,"",(IFERROR(VALUE(TRIM(SUBSTITUTE(AW33,CHAR(160),""))),0))=(IFERROR(VALUE(TRIM(SUBSTITUTE(W33,CHAR(160),""))),0)),"OK",AND((IFERROR(VALUE(TRIM(SUBSTITUTE(AW33,CHAR(160),""))),0))&lt;(IFERROR(VALUE(TRIM(SUBSTITUTE(W33,CHAR(160),""))),0)),((IFERROR(VALUE(TRIM(SUBSTITUTE(W33,CHAR(160),""))),0))-(IFERROR(VALUE(TRIM(SUBSTITUTE(AW33,CHAR(160),""))),0)))&lt;0.01),"OK",(IFERROR(VALUE(TRIM(SUBSTITUTE(AW33,CHAR(160),""))),0))&lt;(IFERROR(VALUE(TRIM(SUBSTITUTE(W33,CHAR(160),""))),0)),"Montant instruit inférieur au montant présenté.",TRUE,""))</f>
        <v/>
      </c>
      <c r="BA33" s="212" t="str">
        <f t="shared" si="14"/>
        <v/>
      </c>
      <c r="BB33" s="212" t="str">
        <f t="shared" si="15"/>
        <v/>
      </c>
      <c r="BC33" s="93" t="str">
        <f t="shared" si="16"/>
        <v/>
      </c>
    </row>
    <row r="34" spans="1:55" ht="20.149999999999999" customHeight="1">
      <c r="A34" s="294">
        <v>26</v>
      </c>
      <c r="B34" s="2"/>
      <c r="C34" s="39"/>
      <c r="D34" s="2"/>
      <c r="E34" s="2"/>
      <c r="F34" s="89" t="str">
        <f>IF(B34&lt;&gt;"",IF('0-Présentation poste-typeaction'!$B$12&lt;&gt;"",'0-Présentation poste-typeaction'!$B$12,""),"")</f>
        <v/>
      </c>
      <c r="G34" s="21"/>
      <c r="H34" s="15"/>
      <c r="I34" s="38"/>
      <c r="J34" s="13"/>
      <c r="K34" s="4"/>
      <c r="L34" s="3"/>
      <c r="M34" s="196" t="str">
        <f t="shared" si="49"/>
        <v/>
      </c>
      <c r="N34" s="5"/>
      <c r="O34" s="3"/>
      <c r="P34" s="196" t="str">
        <f t="shared" si="27"/>
        <v/>
      </c>
      <c r="Q34" s="6"/>
      <c r="R34" s="3"/>
      <c r="S34" s="295" t="str">
        <f t="shared" si="48"/>
        <v/>
      </c>
      <c r="T34" s="14"/>
      <c r="U34" s="296" t="str" cm="1">
        <f t="array" ref="U34">IF((_xlfn.IFS(TRIM(SUBSTITUTE(T34,CHAR(160),""))="Devis 1",IFERROR(VALUE(TRIM(SUBSTITUTE(K34,CHAR(160),""))),0),TRIM(SUBSTITUTE(T34,CHAR(160),""))="Devis 2",IFERROR(VALUE(TRIM(SUBSTITUTE(N34,CHAR(160),""))),0),TRIM(SUBSTITUTE(T34,CHAR(160),""))="Devis 3",IFERROR(VALUE(TRIM(SUBSTITUTE(Q34,CHAR(160),""))),0),TRUE,0)*IFERROR(VALUE(TRIM(SUBSTITUTE(C34,CHAR(160),""))),0))=0,"",_xlfn.IFS(TRIM(SUBSTITUTE(T34,CHAR(160),""))="Devis 1",IFERROR(VALUE(TRIM(SUBSTITUTE(K34,CHAR(160),""))),0),TRIM(SUBSTITUTE(T34,CHAR(160),""))="Devis 2",IFERROR(VALUE(TRIM(SUBSTITUTE(N34,CHAR(160),""))),0),TRIM(SUBSTITUTE(T34,CHAR(160),""))="Devis 3",IFERROR(VALUE(TRIM(SUBSTITUTE(Q34,CHAR(160),""))),0),TRUE,0)*IFERROR(VALUE(TRIM(SUBSTITUTE(C34,CHAR(160),""))),0))</f>
        <v/>
      </c>
      <c r="V34" s="214" t="str" cm="1">
        <f t="array" ref="V34">IF(ROUND((_xlfn.IFS(TRIM(SUBSTITUTE(T34,CHAR(160),""))="Devis 1",IFERROR(VALUE(TRIM(SUBSTITUTE(L34,CHAR(160),""))),0),TRIM(SUBSTITUTE(T34,CHAR(160),""))="Devis 2",IFERROR(VALUE(TRIM(SUBSTITUTE(O34,CHAR(160),""))),0),TRIM(SUBSTITUTE(T34,CHAR(160),""))="Devis 3",IFERROR(VALUE(TRIM(SUBSTITUTE(R34,CHAR(160),""))),0),TRUE,0)*IFERROR(VALUE(TRIM(SUBSTITUTE(C34,CHAR(160),""))),0)),2)=0,IF(U34&lt;&gt;"",0,""),ROUND((_xlfn.IFS(TRIM(SUBSTITUTE(T34,CHAR(160),""))="Devis 1",IFERROR(VALUE(TRIM(SUBSTITUTE(L34,CHAR(160),""))),0),TRIM(SUBSTITUTE(T34,CHAR(160),""))="Devis 2",IFERROR(VALUE(TRIM(SUBSTITUTE(O34,CHAR(160),""))),0),TRIM(SUBSTITUTE(T34,CHAR(160),""))="Devis 3",IFERROR(VALUE(TRIM(SUBSTITUTE(R34,CHAR(160),""))),0),TRUE,0)*IFERROR(VALUE(TRIM(SUBSTITUTE(C34,CHAR(160),""))),0)),2))</f>
        <v/>
      </c>
      <c r="W34" s="297" t="str">
        <f t="shared" si="29"/>
        <v/>
      </c>
      <c r="X34" s="32"/>
      <c r="Y34" s="298" t="str">
        <f t="shared" si="30"/>
        <v/>
      </c>
      <c r="Z34" s="299" t="str">
        <f t="shared" si="30"/>
        <v/>
      </c>
      <c r="AA34" s="300" t="str">
        <f t="shared" si="30"/>
        <v/>
      </c>
      <c r="AB34" s="89" t="str">
        <f t="shared" si="30"/>
        <v/>
      </c>
      <c r="AC34" s="89" t="str">
        <f t="shared" si="30"/>
        <v/>
      </c>
      <c r="AD34" s="89" t="str">
        <f t="shared" si="30"/>
        <v/>
      </c>
      <c r="AE34" s="89" t="str">
        <f t="shared" si="31"/>
        <v/>
      </c>
      <c r="AF34" s="89" t="str">
        <f t="shared" si="32"/>
        <v/>
      </c>
      <c r="AG34" s="301" t="str">
        <f t="shared" si="33"/>
        <v/>
      </c>
      <c r="AH34" s="204" t="str">
        <f t="shared" si="34"/>
        <v/>
      </c>
      <c r="AI34" s="90" t="str">
        <f t="shared" si="35"/>
        <v/>
      </c>
      <c r="AJ34" s="196" t="str">
        <f t="shared" si="47"/>
        <v/>
      </c>
      <c r="AK34" s="205" t="str">
        <f t="shared" si="37"/>
        <v/>
      </c>
      <c r="AL34" s="90" t="str">
        <f t="shared" si="38"/>
        <v/>
      </c>
      <c r="AM34" s="196" t="str">
        <f t="shared" si="39"/>
        <v/>
      </c>
      <c r="AN34" s="206" t="str">
        <f t="shared" si="40"/>
        <v/>
      </c>
      <c r="AO34" s="90" t="str">
        <f t="shared" si="41"/>
        <v/>
      </c>
      <c r="AP34" s="207" t="str">
        <f t="shared" si="42"/>
        <v/>
      </c>
      <c r="AQ34" s="208" t="str">
        <f t="shared" si="43"/>
        <v/>
      </c>
      <c r="AR34" s="302"/>
      <c r="AS34" s="212" t="str">
        <f t="shared" si="44"/>
        <v/>
      </c>
      <c r="AT34" s="212" t="str">
        <f t="shared" si="45"/>
        <v/>
      </c>
      <c r="AU34" s="211" t="str" cm="1">
        <f t="array" ref="AU34">IF($Z34="","",IF((IFERROR(_xlfn.IFS($AQ34="Devis 1",(IFERROR(VALUE(TRIM(SUBSTITUTE(AH34,CHAR(160),""))),0)),$AQ34="Devis 2",(IFERROR(VALUE(TRIM(SUBSTITUTE(AK34,CHAR(160),""))),0)),$AQ34="Devis 3",(IFERROR(VALUE(TRIM(SUBSTITUTE(AN34,CHAR(160),""))),0))),0))*(IFERROR(VALUE(TRIM(SUBSTITUTE($Z34,CHAR(160),""))),0))=0,"",(IFERROR(_xlfn.IFS($AQ34="Devis 1",(IFERROR(VALUE(TRIM(SUBSTITUTE(AH34,CHAR(160),""))),0)),$AQ34="Devis 2",(IFERROR(VALUE(TRIM(SUBSTITUTE(AK34,CHAR(160),""))),0)),$AQ34="Devis 3",(IFERROR(VALUE(TRIM(SUBSTITUTE(AN34,CHAR(160),""))),0))),0))*(IFERROR(VALUE(TRIM(SUBSTITUTE($Z34,CHAR(160),""))),0))))</f>
        <v/>
      </c>
      <c r="AV34" s="211" t="str" cm="1">
        <f t="array" ref="AV34">IF($Z34="","",IF(ROUND((IFERROR(_xlfn.IFS(TRIM(SUBSTITUTE($AQ34,CHAR(160),""))="Devis 1",IFERROR(VALUE(TRIM(SUBSTITUTE(AI34,CHAR(160),""))),0),TRIM(SUBSTITUTE($AQ34,CHAR(160),""))="Devis 2",IFERROR(VALUE(TRIM(SUBSTITUTE(AL34,CHAR(160),""))),0),TRIM(SUBSTITUTE($AQ34,CHAR(160),""))="Devis 3",IFERROR(VALUE(TRIM(SUBSTITUTE(AO34,CHAR(160),""))),0)),0))*(IFERROR(VALUE(TRIM(SUBSTITUTE($Z34,CHAR(160),""))),0)),2)=0,IF(AU34&lt;&gt;"",0,""),ROUND((IFERROR(_xlfn.IFS(TRIM(SUBSTITUTE($AQ34,CHAR(160),""))="Devis 1",IFERROR(VALUE(TRIM(SUBSTITUTE(AI34,CHAR(160),""))),0),TRIM(SUBSTITUTE($AQ34,CHAR(160),""))="Devis 2",IFERROR(VALUE(TRIM(SUBSTITUTE(AL34,CHAR(160),""))),0),TRIM(SUBSTITUTE($AQ34,CHAR(160),""))="Devis 3",IFERROR(VALUE(TRIM(SUBSTITUTE(AO34,CHAR(160),""))),0)),0))*(IFERROR(VALUE(TRIM(SUBSTITUTE($Z34,CHAR(160),""))),0)),2)))</f>
        <v/>
      </c>
      <c r="AW34" s="211" t="str">
        <f t="shared" si="46"/>
        <v/>
      </c>
      <c r="AX34" s="303"/>
      <c r="AY34" s="92" t="str" cm="1">
        <f t="array" ref="AY34">IF(OR(AW34="",AT34="",AU34="",AS34=""),"",
    _xlfn.IFS(
        (IFERROR(VALUE(TRIM(SUBSTITUTE(AW34,CHAR(160),""))),0)) &gt; (IFERROR(VALUE(TRIM(SUBSTITUTE(AT34,CHAR(160),""))),0)),
        "KO : Le montant retenu TTC est supérieur au montant raisonnable TTC. Merci de revoir la ligne de dépense ou plafonner son montant.",
        (IFERROR(VALUE(TRIM(SUBSTITUTE(AU34,CHAR(160),""))),0)) &gt; (IFERROR(VALUE(TRIM(SUBSTITUTE(AS34,CHAR(160),""))),0)),
        "Attention : Le montant retenu HT est supérieur au montant HT raisonnable. Merci de revoir la ligne de dépense, plafonner son montant, ou justifier la reventillation HT / TVA.",
        (IFERROR(VALUE(TRIM(SUBSTITUTE(AW34,CHAR(160),""))),0))=0,
        "",
        (IFERROR(VALUE(TRIM(SUBSTITUTE(AT34,CHAR(160),""))),0))=(IFERROR(VALUE(TRIM(SUBSTITUTE(AW34,CHAR(160),""))),0)),
        "OK",
        (IFERROR(VALUE(TRIM(SUBSTITUTE(AT34,CHAR(160),""))),0))&gt;(IFERROR(VALUE(TRIM(SUBSTITUTE(AW34,CHAR(160),""))),0)),
        " OK : Montant instruit inférieur au montant raisonnable.",
        TRUE,
        ""
    )
)</f>
        <v/>
      </c>
      <c r="AZ34" s="92" t="str" cm="1">
        <f t="array" ref="AZ34">IF(OR(AW34="",W34="",AU34="",U34="",AV34="",V34=""),"",_xlfn.IFS(AND((IFERROR(VALUE(TRIM(SUBSTITUTE(AW34,CHAR(160),""))),0))&gt;(IFERROR(VALUE(TRIM(SUBSTITUTE(W34,CHAR(160),""))),0)),((IFERROR(VALUE(TRIM(SUBSTITUTE(AW34,CHAR(160),""))),0))-(IFERROR(VALUE(TRIM(SUBSTITUTE(W34,CHAR(160),""))),0)))&lt;=0.01),"OK",(IFERROR(VALUE(TRIM(SUBSTITUTE(AW34,CHAR(160),""))),0))&gt;(IFERROR(VALUE(TRIM(SUBSTITUTE(W34,CHAR(160),""))),0)),"KO : Le montant retenu TTC est supérieur au montant présenté TTC. Merci de revoir la ligne de dépense ou plafonner son montant.",(IFERROR(VALUE(TRIM(SUBSTITUTE(AU34,CHAR(160),""))),0))&gt;(IFERROR(VALUE(TRIM(SUBSTITUTE(U34,CHAR(160),""))),0)),"Attention : Le montant retenu HT est supérieur au montant HT présenté. Merci de revoir la ligne de dépense, plafonner son montant, ou justifier la reventillation HT / TVA.",(IFERROR(VALUE(TRIM(SUBSTITUTE(AV34,CHAR(160),""))),0))&gt;(IFERROR(VALUE(TRIM(SUBSTITUTE(V34,CHAR(160),""))),0)),"Attention : Le montant TVA retenu est supérieur au montant TVA présenté. Merci de revoir la ligne de dépense, plafonner son montant, ou justifier la reventillation HT / TVA.",(IFERROR(VALUE(TRIM(SUBSTITUTE(W34,CHAR(160),""))),0))=0,"",(IFERROR(VALUE(TRIM(SUBSTITUTE(AW34,CHAR(160),""))),0))=(IFERROR(VALUE(TRIM(SUBSTITUTE(W34,CHAR(160),""))),0)),"OK",AND((IFERROR(VALUE(TRIM(SUBSTITUTE(AW34,CHAR(160),""))),0))&lt;(IFERROR(VALUE(TRIM(SUBSTITUTE(W34,CHAR(160),""))),0)),((IFERROR(VALUE(TRIM(SUBSTITUTE(W34,CHAR(160),""))),0))-(IFERROR(VALUE(TRIM(SUBSTITUTE(AW34,CHAR(160),""))),0)))&lt;0.01),"OK",(IFERROR(VALUE(TRIM(SUBSTITUTE(AW34,CHAR(160),""))),0))&lt;(IFERROR(VALUE(TRIM(SUBSTITUTE(W34,CHAR(160),""))),0)),"Montant instruit inférieur au montant présenté.",TRUE,""))</f>
        <v/>
      </c>
      <c r="BA34" s="212" t="str">
        <f t="shared" si="14"/>
        <v/>
      </c>
      <c r="BB34" s="212" t="str">
        <f t="shared" si="15"/>
        <v/>
      </c>
      <c r="BC34" s="93" t="str">
        <f t="shared" si="16"/>
        <v/>
      </c>
    </row>
    <row r="35" spans="1:55" ht="20.149999999999999" customHeight="1">
      <c r="A35" s="294">
        <v>27</v>
      </c>
      <c r="B35" s="2"/>
      <c r="C35" s="39"/>
      <c r="D35" s="2"/>
      <c r="E35" s="2"/>
      <c r="F35" s="89" t="str">
        <f>IF(B35&lt;&gt;"",IF('0-Présentation poste-typeaction'!$B$12&lt;&gt;"",'0-Présentation poste-typeaction'!$B$12,""),"")</f>
        <v/>
      </c>
      <c r="G35" s="21"/>
      <c r="H35" s="15"/>
      <c r="I35" s="38"/>
      <c r="J35" s="13"/>
      <c r="K35" s="4"/>
      <c r="L35" s="3"/>
      <c r="M35" s="196" t="str">
        <f t="shared" si="49"/>
        <v/>
      </c>
      <c r="N35" s="5"/>
      <c r="O35" s="3"/>
      <c r="P35" s="196" t="str">
        <f t="shared" si="27"/>
        <v/>
      </c>
      <c r="Q35" s="6"/>
      <c r="R35" s="3"/>
      <c r="S35" s="295" t="str">
        <f t="shared" si="48"/>
        <v/>
      </c>
      <c r="T35" s="14"/>
      <c r="U35" s="296" t="str" cm="1">
        <f t="array" ref="U35">IF((_xlfn.IFS(TRIM(SUBSTITUTE(T35,CHAR(160),""))="Devis 1",IFERROR(VALUE(TRIM(SUBSTITUTE(K35,CHAR(160),""))),0),TRIM(SUBSTITUTE(T35,CHAR(160),""))="Devis 2",IFERROR(VALUE(TRIM(SUBSTITUTE(N35,CHAR(160),""))),0),TRIM(SUBSTITUTE(T35,CHAR(160),""))="Devis 3",IFERROR(VALUE(TRIM(SUBSTITUTE(Q35,CHAR(160),""))),0),TRUE,0)*IFERROR(VALUE(TRIM(SUBSTITUTE(C35,CHAR(160),""))),0))=0,"",_xlfn.IFS(TRIM(SUBSTITUTE(T35,CHAR(160),""))="Devis 1",IFERROR(VALUE(TRIM(SUBSTITUTE(K35,CHAR(160),""))),0),TRIM(SUBSTITUTE(T35,CHAR(160),""))="Devis 2",IFERROR(VALUE(TRIM(SUBSTITUTE(N35,CHAR(160),""))),0),TRIM(SUBSTITUTE(T35,CHAR(160),""))="Devis 3",IFERROR(VALUE(TRIM(SUBSTITUTE(Q35,CHAR(160),""))),0),TRUE,0)*IFERROR(VALUE(TRIM(SUBSTITUTE(C35,CHAR(160),""))),0))</f>
        <v/>
      </c>
      <c r="V35" s="214" t="str" cm="1">
        <f t="array" ref="V35">IF(ROUND((_xlfn.IFS(TRIM(SUBSTITUTE(T35,CHAR(160),""))="Devis 1",IFERROR(VALUE(TRIM(SUBSTITUTE(L35,CHAR(160),""))),0),TRIM(SUBSTITUTE(T35,CHAR(160),""))="Devis 2",IFERROR(VALUE(TRIM(SUBSTITUTE(O35,CHAR(160),""))),0),TRIM(SUBSTITUTE(T35,CHAR(160),""))="Devis 3",IFERROR(VALUE(TRIM(SUBSTITUTE(R35,CHAR(160),""))),0),TRUE,0)*IFERROR(VALUE(TRIM(SUBSTITUTE(C35,CHAR(160),""))),0)),2)=0,IF(U35&lt;&gt;"",0,""),ROUND((_xlfn.IFS(TRIM(SUBSTITUTE(T35,CHAR(160),""))="Devis 1",IFERROR(VALUE(TRIM(SUBSTITUTE(L35,CHAR(160),""))),0),TRIM(SUBSTITUTE(T35,CHAR(160),""))="Devis 2",IFERROR(VALUE(TRIM(SUBSTITUTE(O35,CHAR(160),""))),0),TRIM(SUBSTITUTE(T35,CHAR(160),""))="Devis 3",IFERROR(VALUE(TRIM(SUBSTITUTE(R35,CHAR(160),""))),0),TRUE,0)*IFERROR(VALUE(TRIM(SUBSTITUTE(C35,CHAR(160),""))),0)),2))</f>
        <v/>
      </c>
      <c r="W35" s="297" t="str">
        <f t="shared" si="29"/>
        <v/>
      </c>
      <c r="X35" s="32"/>
      <c r="Y35" s="298" t="str">
        <f t="shared" si="30"/>
        <v/>
      </c>
      <c r="Z35" s="299" t="str">
        <f t="shared" si="30"/>
        <v/>
      </c>
      <c r="AA35" s="300" t="str">
        <f t="shared" si="30"/>
        <v/>
      </c>
      <c r="AB35" s="89" t="str">
        <f t="shared" si="30"/>
        <v/>
      </c>
      <c r="AC35" s="89" t="str">
        <f t="shared" si="30"/>
        <v/>
      </c>
      <c r="AD35" s="89" t="str">
        <f t="shared" si="30"/>
        <v/>
      </c>
      <c r="AE35" s="89" t="str">
        <f t="shared" si="31"/>
        <v/>
      </c>
      <c r="AF35" s="89" t="str">
        <f t="shared" si="32"/>
        <v/>
      </c>
      <c r="AG35" s="301" t="str">
        <f t="shared" si="33"/>
        <v/>
      </c>
      <c r="AH35" s="204" t="str">
        <f t="shared" si="34"/>
        <v/>
      </c>
      <c r="AI35" s="90" t="str">
        <f t="shared" si="35"/>
        <v/>
      </c>
      <c r="AJ35" s="196" t="str">
        <f t="shared" si="47"/>
        <v/>
      </c>
      <c r="AK35" s="205" t="str">
        <f t="shared" si="37"/>
        <v/>
      </c>
      <c r="AL35" s="90" t="str">
        <f t="shared" si="38"/>
        <v/>
      </c>
      <c r="AM35" s="196" t="str">
        <f t="shared" si="39"/>
        <v/>
      </c>
      <c r="AN35" s="206" t="str">
        <f t="shared" si="40"/>
        <v/>
      </c>
      <c r="AO35" s="90" t="str">
        <f t="shared" si="41"/>
        <v/>
      </c>
      <c r="AP35" s="207" t="str">
        <f t="shared" si="42"/>
        <v/>
      </c>
      <c r="AQ35" s="208" t="str">
        <f t="shared" si="43"/>
        <v/>
      </c>
      <c r="AR35" s="302"/>
      <c r="AS35" s="212" t="str">
        <f t="shared" si="44"/>
        <v/>
      </c>
      <c r="AT35" s="212" t="str">
        <f t="shared" si="45"/>
        <v/>
      </c>
      <c r="AU35" s="211" t="str" cm="1">
        <f t="array" ref="AU35">IF($Z35="","",IF((IFERROR(_xlfn.IFS($AQ35="Devis 1",(IFERROR(VALUE(TRIM(SUBSTITUTE(AH35,CHAR(160),""))),0)),$AQ35="Devis 2",(IFERROR(VALUE(TRIM(SUBSTITUTE(AK35,CHAR(160),""))),0)),$AQ35="Devis 3",(IFERROR(VALUE(TRIM(SUBSTITUTE(AN35,CHAR(160),""))),0))),0))*(IFERROR(VALUE(TRIM(SUBSTITUTE($Z35,CHAR(160),""))),0))=0,"",(IFERROR(_xlfn.IFS($AQ35="Devis 1",(IFERROR(VALUE(TRIM(SUBSTITUTE(AH35,CHAR(160),""))),0)),$AQ35="Devis 2",(IFERROR(VALUE(TRIM(SUBSTITUTE(AK35,CHAR(160),""))),0)),$AQ35="Devis 3",(IFERROR(VALUE(TRIM(SUBSTITUTE(AN35,CHAR(160),""))),0))),0))*(IFERROR(VALUE(TRIM(SUBSTITUTE($Z35,CHAR(160),""))),0))))</f>
        <v/>
      </c>
      <c r="AV35" s="211" t="str" cm="1">
        <f t="array" ref="AV35">IF($Z35="","",IF(ROUND((IFERROR(_xlfn.IFS(TRIM(SUBSTITUTE($AQ35,CHAR(160),""))="Devis 1",IFERROR(VALUE(TRIM(SUBSTITUTE(AI35,CHAR(160),""))),0),TRIM(SUBSTITUTE($AQ35,CHAR(160),""))="Devis 2",IFERROR(VALUE(TRIM(SUBSTITUTE(AL35,CHAR(160),""))),0),TRIM(SUBSTITUTE($AQ35,CHAR(160),""))="Devis 3",IFERROR(VALUE(TRIM(SUBSTITUTE(AO35,CHAR(160),""))),0)),0))*(IFERROR(VALUE(TRIM(SUBSTITUTE($Z35,CHAR(160),""))),0)),2)=0,IF(AU35&lt;&gt;"",0,""),ROUND((IFERROR(_xlfn.IFS(TRIM(SUBSTITUTE($AQ35,CHAR(160),""))="Devis 1",IFERROR(VALUE(TRIM(SUBSTITUTE(AI35,CHAR(160),""))),0),TRIM(SUBSTITUTE($AQ35,CHAR(160),""))="Devis 2",IFERROR(VALUE(TRIM(SUBSTITUTE(AL35,CHAR(160),""))),0),TRIM(SUBSTITUTE($AQ35,CHAR(160),""))="Devis 3",IFERROR(VALUE(TRIM(SUBSTITUTE(AO35,CHAR(160),""))),0)),0))*(IFERROR(VALUE(TRIM(SUBSTITUTE($Z35,CHAR(160),""))),0)),2)))</f>
        <v/>
      </c>
      <c r="AW35" s="211" t="str">
        <f t="shared" si="46"/>
        <v/>
      </c>
      <c r="AX35" s="303"/>
      <c r="AY35" s="92" t="str" cm="1">
        <f t="array" ref="AY35">IF(OR(AW35="",AT35="",AU35="",AS35=""),"",
    _xlfn.IFS(
        (IFERROR(VALUE(TRIM(SUBSTITUTE(AW35,CHAR(160),""))),0)) &gt; (IFERROR(VALUE(TRIM(SUBSTITUTE(AT35,CHAR(160),""))),0)),
        "KO : Le montant retenu TTC est supérieur au montant raisonnable TTC. Merci de revoir la ligne de dépense ou plafonner son montant.",
        (IFERROR(VALUE(TRIM(SUBSTITUTE(AU35,CHAR(160),""))),0)) &gt; (IFERROR(VALUE(TRIM(SUBSTITUTE(AS35,CHAR(160),""))),0)),
        "Attention : Le montant retenu HT est supérieur au montant HT raisonnable. Merci de revoir la ligne de dépense, plafonner son montant, ou justifier la reventillation HT / TVA.",
        (IFERROR(VALUE(TRIM(SUBSTITUTE(AW35,CHAR(160),""))),0))=0,
        "",
        (IFERROR(VALUE(TRIM(SUBSTITUTE(AT35,CHAR(160),""))),0))=(IFERROR(VALUE(TRIM(SUBSTITUTE(AW35,CHAR(160),""))),0)),
        "OK",
        (IFERROR(VALUE(TRIM(SUBSTITUTE(AT35,CHAR(160),""))),0))&gt;(IFERROR(VALUE(TRIM(SUBSTITUTE(AW35,CHAR(160),""))),0)),
        " OK : Montant instruit inférieur au montant raisonnable.",
        TRUE,
        ""
    )
)</f>
        <v/>
      </c>
      <c r="AZ35" s="92" t="str" cm="1">
        <f t="array" ref="AZ35">IF(OR(AW35="",W35="",AU35="",U35="",AV35="",V35=""),"",_xlfn.IFS(AND((IFERROR(VALUE(TRIM(SUBSTITUTE(AW35,CHAR(160),""))),0))&gt;(IFERROR(VALUE(TRIM(SUBSTITUTE(W35,CHAR(160),""))),0)),((IFERROR(VALUE(TRIM(SUBSTITUTE(AW35,CHAR(160),""))),0))-(IFERROR(VALUE(TRIM(SUBSTITUTE(W35,CHAR(160),""))),0)))&lt;=0.01),"OK",(IFERROR(VALUE(TRIM(SUBSTITUTE(AW35,CHAR(160),""))),0))&gt;(IFERROR(VALUE(TRIM(SUBSTITUTE(W35,CHAR(160),""))),0)),"KO : Le montant retenu TTC est supérieur au montant présenté TTC. Merci de revoir la ligne de dépense ou plafonner son montant.",(IFERROR(VALUE(TRIM(SUBSTITUTE(AU35,CHAR(160),""))),0))&gt;(IFERROR(VALUE(TRIM(SUBSTITUTE(U35,CHAR(160),""))),0)),"Attention : Le montant retenu HT est supérieur au montant HT présenté. Merci de revoir la ligne de dépense, plafonner son montant, ou justifier la reventillation HT / TVA.",(IFERROR(VALUE(TRIM(SUBSTITUTE(AV35,CHAR(160),""))),0))&gt;(IFERROR(VALUE(TRIM(SUBSTITUTE(V35,CHAR(160),""))),0)),"Attention : Le montant TVA retenu est supérieur au montant TVA présenté. Merci de revoir la ligne de dépense, plafonner son montant, ou justifier la reventillation HT / TVA.",(IFERROR(VALUE(TRIM(SUBSTITUTE(W35,CHAR(160),""))),0))=0,"",(IFERROR(VALUE(TRIM(SUBSTITUTE(AW35,CHAR(160),""))),0))=(IFERROR(VALUE(TRIM(SUBSTITUTE(W35,CHAR(160),""))),0)),"OK",AND((IFERROR(VALUE(TRIM(SUBSTITUTE(AW35,CHAR(160),""))),0))&lt;(IFERROR(VALUE(TRIM(SUBSTITUTE(W35,CHAR(160),""))),0)),((IFERROR(VALUE(TRIM(SUBSTITUTE(W35,CHAR(160),""))),0))-(IFERROR(VALUE(TRIM(SUBSTITUTE(AW35,CHAR(160),""))),0)))&lt;0.01),"OK",(IFERROR(VALUE(TRIM(SUBSTITUTE(AW35,CHAR(160),""))),0))&lt;(IFERROR(VALUE(TRIM(SUBSTITUTE(W35,CHAR(160),""))),0)),"Montant instruit inférieur au montant présenté.",TRUE,""))</f>
        <v/>
      </c>
      <c r="BA35" s="212" t="str">
        <f t="shared" si="14"/>
        <v/>
      </c>
      <c r="BB35" s="212" t="str">
        <f t="shared" si="15"/>
        <v/>
      </c>
      <c r="BC35" s="93" t="str">
        <f t="shared" si="16"/>
        <v/>
      </c>
    </row>
    <row r="36" spans="1:55" ht="20.149999999999999" customHeight="1">
      <c r="A36" s="294">
        <v>28</v>
      </c>
      <c r="B36" s="2"/>
      <c r="C36" s="39"/>
      <c r="D36" s="2"/>
      <c r="E36" s="2"/>
      <c r="F36" s="89" t="str">
        <f>IF(B36&lt;&gt;"",IF('0-Présentation poste-typeaction'!$B$12&lt;&gt;"",'0-Présentation poste-typeaction'!$B$12,""),"")</f>
        <v/>
      </c>
      <c r="G36" s="21"/>
      <c r="H36" s="15"/>
      <c r="I36" s="38"/>
      <c r="J36" s="13"/>
      <c r="K36" s="4"/>
      <c r="L36" s="3"/>
      <c r="M36" s="196" t="str">
        <f t="shared" si="49"/>
        <v/>
      </c>
      <c r="N36" s="5"/>
      <c r="O36" s="3"/>
      <c r="P36" s="196" t="str">
        <f t="shared" si="27"/>
        <v/>
      </c>
      <c r="Q36" s="6"/>
      <c r="R36" s="3"/>
      <c r="S36" s="295" t="str">
        <f>IF(OR(Q36="", R36=""), "", IFERROR(VALUE(TRIM(SUBSTITUTE(Q36,CHAR(160),""))),0) + IFERROR(VALUE(TRIM(SUBSTITUTE(R36,CHAR(160),""))),0))</f>
        <v/>
      </c>
      <c r="T36" s="14"/>
      <c r="U36" s="296" t="str" cm="1">
        <f t="array" ref="U36">IF((_xlfn.IFS(TRIM(SUBSTITUTE(T36,CHAR(160),""))="Devis 1",IFERROR(VALUE(TRIM(SUBSTITUTE(K36,CHAR(160),""))),0),TRIM(SUBSTITUTE(T36,CHAR(160),""))="Devis 2",IFERROR(VALUE(TRIM(SUBSTITUTE(N36,CHAR(160),""))),0),TRIM(SUBSTITUTE(T36,CHAR(160),""))="Devis 3",IFERROR(VALUE(TRIM(SUBSTITUTE(Q36,CHAR(160),""))),0),TRUE,0)*IFERROR(VALUE(TRIM(SUBSTITUTE(C36,CHAR(160),""))),0))=0,"",_xlfn.IFS(TRIM(SUBSTITUTE(T36,CHAR(160),""))="Devis 1",IFERROR(VALUE(TRIM(SUBSTITUTE(K36,CHAR(160),""))),0),TRIM(SUBSTITUTE(T36,CHAR(160),""))="Devis 2",IFERROR(VALUE(TRIM(SUBSTITUTE(N36,CHAR(160),""))),0),TRIM(SUBSTITUTE(T36,CHAR(160),""))="Devis 3",IFERROR(VALUE(TRIM(SUBSTITUTE(Q36,CHAR(160),""))),0),TRUE,0)*IFERROR(VALUE(TRIM(SUBSTITUTE(C36,CHAR(160),""))),0))</f>
        <v/>
      </c>
      <c r="V36" s="214" t="str" cm="1">
        <f t="array" ref="V36">IF(ROUND((_xlfn.IFS(TRIM(SUBSTITUTE(T36,CHAR(160),""))="Devis 1",IFERROR(VALUE(TRIM(SUBSTITUTE(L36,CHAR(160),""))),0),TRIM(SUBSTITUTE(T36,CHAR(160),""))="Devis 2",IFERROR(VALUE(TRIM(SUBSTITUTE(O36,CHAR(160),""))),0),TRIM(SUBSTITUTE(T36,CHAR(160),""))="Devis 3",IFERROR(VALUE(TRIM(SUBSTITUTE(R36,CHAR(160),""))),0),TRUE,0)*IFERROR(VALUE(TRIM(SUBSTITUTE(C36,CHAR(160),""))),0)),2)=0,IF(U36&lt;&gt;"",0,""),ROUND((_xlfn.IFS(TRIM(SUBSTITUTE(T36,CHAR(160),""))="Devis 1",IFERROR(VALUE(TRIM(SUBSTITUTE(L36,CHAR(160),""))),0),TRIM(SUBSTITUTE(T36,CHAR(160),""))="Devis 2",IFERROR(VALUE(TRIM(SUBSTITUTE(O36,CHAR(160),""))),0),TRIM(SUBSTITUTE(T36,CHAR(160),""))="Devis 3",IFERROR(VALUE(TRIM(SUBSTITUTE(R36,CHAR(160),""))),0),TRUE,0)*IFERROR(VALUE(TRIM(SUBSTITUTE(C36,CHAR(160),""))),0)),2))</f>
        <v/>
      </c>
      <c r="W36" s="297" t="str">
        <f t="shared" si="29"/>
        <v/>
      </c>
      <c r="X36" s="32"/>
      <c r="Y36" s="298" t="str">
        <f t="shared" si="30"/>
        <v/>
      </c>
      <c r="Z36" s="299" t="str">
        <f t="shared" si="30"/>
        <v/>
      </c>
      <c r="AA36" s="300" t="str">
        <f t="shared" si="30"/>
        <v/>
      </c>
      <c r="AB36" s="89" t="str">
        <f t="shared" si="30"/>
        <v/>
      </c>
      <c r="AC36" s="89" t="str">
        <f t="shared" si="30"/>
        <v/>
      </c>
      <c r="AD36" s="89" t="str">
        <f t="shared" si="30"/>
        <v/>
      </c>
      <c r="AE36" s="89" t="str">
        <f t="shared" si="31"/>
        <v/>
      </c>
      <c r="AF36" s="89" t="str">
        <f t="shared" si="32"/>
        <v/>
      </c>
      <c r="AG36" s="301" t="str">
        <f t="shared" si="33"/>
        <v/>
      </c>
      <c r="AH36" s="204" t="str">
        <f t="shared" si="34"/>
        <v/>
      </c>
      <c r="AI36" s="90" t="str">
        <f t="shared" si="35"/>
        <v/>
      </c>
      <c r="AJ36" s="196" t="str">
        <f t="shared" si="47"/>
        <v/>
      </c>
      <c r="AK36" s="205" t="str">
        <f t="shared" si="37"/>
        <v/>
      </c>
      <c r="AL36" s="90" t="str">
        <f t="shared" si="38"/>
        <v/>
      </c>
      <c r="AM36" s="196" t="str">
        <f t="shared" si="39"/>
        <v/>
      </c>
      <c r="AN36" s="206" t="str">
        <f t="shared" si="40"/>
        <v/>
      </c>
      <c r="AO36" s="90" t="str">
        <f t="shared" si="41"/>
        <v/>
      </c>
      <c r="AP36" s="207" t="str">
        <f t="shared" si="42"/>
        <v/>
      </c>
      <c r="AQ36" s="208" t="str">
        <f t="shared" si="43"/>
        <v/>
      </c>
      <c r="AR36" s="302"/>
      <c r="AS36" s="212" t="str">
        <f t="shared" si="44"/>
        <v/>
      </c>
      <c r="AT36" s="212" t="str">
        <f t="shared" si="45"/>
        <v/>
      </c>
      <c r="AU36" s="211" t="str" cm="1">
        <f t="array" ref="AU36">IF($Z36="","",IF((IFERROR(_xlfn.IFS($AQ36="Devis 1",(IFERROR(VALUE(TRIM(SUBSTITUTE(AH36,CHAR(160),""))),0)),$AQ36="Devis 2",(IFERROR(VALUE(TRIM(SUBSTITUTE(AK36,CHAR(160),""))),0)),$AQ36="Devis 3",(IFERROR(VALUE(TRIM(SUBSTITUTE(AN36,CHAR(160),""))),0))),0))*(IFERROR(VALUE(TRIM(SUBSTITUTE($Z36,CHAR(160),""))),0))=0,"",(IFERROR(_xlfn.IFS($AQ36="Devis 1",(IFERROR(VALUE(TRIM(SUBSTITUTE(AH36,CHAR(160),""))),0)),$AQ36="Devis 2",(IFERROR(VALUE(TRIM(SUBSTITUTE(AK36,CHAR(160),""))),0)),$AQ36="Devis 3",(IFERROR(VALUE(TRIM(SUBSTITUTE(AN36,CHAR(160),""))),0))),0))*(IFERROR(VALUE(TRIM(SUBSTITUTE($Z36,CHAR(160),""))),0))))</f>
        <v/>
      </c>
      <c r="AV36" s="211" t="str" cm="1">
        <f t="array" ref="AV36">IF($Z36="","",IF(ROUND((IFERROR(_xlfn.IFS(TRIM(SUBSTITUTE($AQ36,CHAR(160),""))="Devis 1",IFERROR(VALUE(TRIM(SUBSTITUTE(AI36,CHAR(160),""))),0),TRIM(SUBSTITUTE($AQ36,CHAR(160),""))="Devis 2",IFERROR(VALUE(TRIM(SUBSTITUTE(AL36,CHAR(160),""))),0),TRIM(SUBSTITUTE($AQ36,CHAR(160),""))="Devis 3",IFERROR(VALUE(TRIM(SUBSTITUTE(AO36,CHAR(160),""))),0)),0))*(IFERROR(VALUE(TRIM(SUBSTITUTE($Z36,CHAR(160),""))),0)),2)=0,IF(AU36&lt;&gt;"",0,""),ROUND((IFERROR(_xlfn.IFS(TRIM(SUBSTITUTE($AQ36,CHAR(160),""))="Devis 1",IFERROR(VALUE(TRIM(SUBSTITUTE(AI36,CHAR(160),""))),0),TRIM(SUBSTITUTE($AQ36,CHAR(160),""))="Devis 2",IFERROR(VALUE(TRIM(SUBSTITUTE(AL36,CHAR(160),""))),0),TRIM(SUBSTITUTE($AQ36,CHAR(160),""))="Devis 3",IFERROR(VALUE(TRIM(SUBSTITUTE(AO36,CHAR(160),""))),0)),0))*(IFERROR(VALUE(TRIM(SUBSTITUTE($Z36,CHAR(160),""))),0)),2)))</f>
        <v/>
      </c>
      <c r="AW36" s="211" t="str">
        <f t="shared" si="46"/>
        <v/>
      </c>
      <c r="AX36" s="303"/>
      <c r="AY36" s="92" t="str" cm="1">
        <f t="array" ref="AY36">IF(OR(AW36="",AT36="",AU36="",AS36=""),"",
    _xlfn.IFS(
        (IFERROR(VALUE(TRIM(SUBSTITUTE(AW36,CHAR(160),""))),0)) &gt; (IFERROR(VALUE(TRIM(SUBSTITUTE(AT36,CHAR(160),""))),0)),
        "KO : Le montant retenu TTC est supérieur au montant raisonnable TTC. Merci de revoir la ligne de dépense ou plafonner son montant.",
        (IFERROR(VALUE(TRIM(SUBSTITUTE(AU36,CHAR(160),""))),0)) &gt; (IFERROR(VALUE(TRIM(SUBSTITUTE(AS36,CHAR(160),""))),0)),
        "Attention : Le montant retenu HT est supérieur au montant HT raisonnable. Merci de revoir la ligne de dépense, plafonner son montant, ou justifier la reventillation HT / TVA.",
        (IFERROR(VALUE(TRIM(SUBSTITUTE(AW36,CHAR(160),""))),0))=0,
        "",
        (IFERROR(VALUE(TRIM(SUBSTITUTE(AT36,CHAR(160),""))),0))=(IFERROR(VALUE(TRIM(SUBSTITUTE(AW36,CHAR(160),""))),0)),
        "OK",
        (IFERROR(VALUE(TRIM(SUBSTITUTE(AT36,CHAR(160),""))),0))&gt;(IFERROR(VALUE(TRIM(SUBSTITUTE(AW36,CHAR(160),""))),0)),
        " OK : Montant instruit inférieur au montant raisonnable.",
        TRUE,
        ""
    )
)</f>
        <v/>
      </c>
      <c r="AZ36" s="92" t="str" cm="1">
        <f t="array" ref="AZ36">IF(OR(AW36="",W36="",AU36="",U36="",AV36="",V36=""),"",_xlfn.IFS(AND((IFERROR(VALUE(TRIM(SUBSTITUTE(AW36,CHAR(160),""))),0))&gt;(IFERROR(VALUE(TRIM(SUBSTITUTE(W36,CHAR(160),""))),0)),((IFERROR(VALUE(TRIM(SUBSTITUTE(AW36,CHAR(160),""))),0))-(IFERROR(VALUE(TRIM(SUBSTITUTE(W36,CHAR(160),""))),0)))&lt;=0.01),"OK",(IFERROR(VALUE(TRIM(SUBSTITUTE(AW36,CHAR(160),""))),0))&gt;(IFERROR(VALUE(TRIM(SUBSTITUTE(W36,CHAR(160),""))),0)),"KO : Le montant retenu TTC est supérieur au montant présenté TTC. Merci de revoir la ligne de dépense ou plafonner son montant.",(IFERROR(VALUE(TRIM(SUBSTITUTE(AU36,CHAR(160),""))),0))&gt;(IFERROR(VALUE(TRIM(SUBSTITUTE(U36,CHAR(160),""))),0)),"Attention : Le montant retenu HT est supérieur au montant HT présenté. Merci de revoir la ligne de dépense, plafonner son montant, ou justifier la reventillation HT / TVA.",(IFERROR(VALUE(TRIM(SUBSTITUTE(AV36,CHAR(160),""))),0))&gt;(IFERROR(VALUE(TRIM(SUBSTITUTE(V36,CHAR(160),""))),0)),"Attention : Le montant TVA retenu est supérieur au montant TVA présenté. Merci de revoir la ligne de dépense, plafonner son montant, ou justifier la reventillation HT / TVA.",(IFERROR(VALUE(TRIM(SUBSTITUTE(W36,CHAR(160),""))),0))=0,"",(IFERROR(VALUE(TRIM(SUBSTITUTE(AW36,CHAR(160),""))),0))=(IFERROR(VALUE(TRIM(SUBSTITUTE(W36,CHAR(160),""))),0)),"OK",AND((IFERROR(VALUE(TRIM(SUBSTITUTE(AW36,CHAR(160),""))),0))&lt;(IFERROR(VALUE(TRIM(SUBSTITUTE(W36,CHAR(160),""))),0)),((IFERROR(VALUE(TRIM(SUBSTITUTE(W36,CHAR(160),""))),0))-(IFERROR(VALUE(TRIM(SUBSTITUTE(AW36,CHAR(160),""))),0)))&lt;0.01),"OK",(IFERROR(VALUE(TRIM(SUBSTITUTE(AW36,CHAR(160),""))),0))&lt;(IFERROR(VALUE(TRIM(SUBSTITUTE(W36,CHAR(160),""))),0)),"Montant instruit inférieur au montant présenté.",TRUE,""))</f>
        <v/>
      </c>
      <c r="BA36" s="212" t="str">
        <f t="shared" si="14"/>
        <v/>
      </c>
      <c r="BB36" s="212" t="str">
        <f t="shared" si="15"/>
        <v/>
      </c>
      <c r="BC36" s="93" t="str">
        <f t="shared" si="16"/>
        <v/>
      </c>
    </row>
    <row r="37" spans="1:55" ht="20.149999999999999" customHeight="1">
      <c r="A37" s="294">
        <v>29</v>
      </c>
      <c r="B37" s="2"/>
      <c r="C37" s="39"/>
      <c r="D37" s="2"/>
      <c r="E37" s="2"/>
      <c r="F37" s="89" t="str">
        <f>IF(B37&lt;&gt;"",IF('0-Présentation poste-typeaction'!$B$12&lt;&gt;"",'0-Présentation poste-typeaction'!$B$12,""),"")</f>
        <v/>
      </c>
      <c r="G37" s="21"/>
      <c r="H37" s="15"/>
      <c r="I37" s="38"/>
      <c r="J37" s="13"/>
      <c r="K37" s="4"/>
      <c r="L37" s="3"/>
      <c r="M37" s="196" t="str">
        <f t="shared" si="49"/>
        <v/>
      </c>
      <c r="N37" s="5"/>
      <c r="O37" s="3"/>
      <c r="P37" s="196" t="str">
        <f t="shared" si="27"/>
        <v/>
      </c>
      <c r="Q37" s="6"/>
      <c r="R37" s="3"/>
      <c r="S37" s="295" t="str">
        <f t="shared" ref="S37:S100" si="50">IF(OR(Q37="", R37=""), "", IFERROR(VALUE(TRIM(SUBSTITUTE(Q37,CHAR(160),""))),0) + IFERROR(VALUE(TRIM(SUBSTITUTE(R37,CHAR(160),""))),0))</f>
        <v/>
      </c>
      <c r="T37" s="14"/>
      <c r="U37" s="296" t="str" cm="1">
        <f t="array" ref="U37">IF((_xlfn.IFS(TRIM(SUBSTITUTE(T37,CHAR(160),""))="Devis 1",IFERROR(VALUE(TRIM(SUBSTITUTE(K37,CHAR(160),""))),0),TRIM(SUBSTITUTE(T37,CHAR(160),""))="Devis 2",IFERROR(VALUE(TRIM(SUBSTITUTE(N37,CHAR(160),""))),0),TRIM(SUBSTITUTE(T37,CHAR(160),""))="Devis 3",IFERROR(VALUE(TRIM(SUBSTITUTE(Q37,CHAR(160),""))),0),TRUE,0)*IFERROR(VALUE(TRIM(SUBSTITUTE(C37,CHAR(160),""))),0))=0,"",_xlfn.IFS(TRIM(SUBSTITUTE(T37,CHAR(160),""))="Devis 1",IFERROR(VALUE(TRIM(SUBSTITUTE(K37,CHAR(160),""))),0),TRIM(SUBSTITUTE(T37,CHAR(160),""))="Devis 2",IFERROR(VALUE(TRIM(SUBSTITUTE(N37,CHAR(160),""))),0),TRIM(SUBSTITUTE(T37,CHAR(160),""))="Devis 3",IFERROR(VALUE(TRIM(SUBSTITUTE(Q37,CHAR(160),""))),0),TRUE,0)*IFERROR(VALUE(TRIM(SUBSTITUTE(C37,CHAR(160),""))),0))</f>
        <v/>
      </c>
      <c r="V37" s="214" t="str" cm="1">
        <f t="array" ref="V37">IF(ROUND((_xlfn.IFS(TRIM(SUBSTITUTE(T37,CHAR(160),""))="Devis 1",IFERROR(VALUE(TRIM(SUBSTITUTE(L37,CHAR(160),""))),0),TRIM(SUBSTITUTE(T37,CHAR(160),""))="Devis 2",IFERROR(VALUE(TRIM(SUBSTITUTE(O37,CHAR(160),""))),0),TRIM(SUBSTITUTE(T37,CHAR(160),""))="Devis 3",IFERROR(VALUE(TRIM(SUBSTITUTE(R37,CHAR(160),""))),0),TRUE,0)*IFERROR(VALUE(TRIM(SUBSTITUTE(C37,CHAR(160),""))),0)),2)=0,IF(U37&lt;&gt;"",0,""),ROUND((_xlfn.IFS(TRIM(SUBSTITUTE(T37,CHAR(160),""))="Devis 1",IFERROR(VALUE(TRIM(SUBSTITUTE(L37,CHAR(160),""))),0),TRIM(SUBSTITUTE(T37,CHAR(160),""))="Devis 2",IFERROR(VALUE(TRIM(SUBSTITUTE(O37,CHAR(160),""))),0),TRIM(SUBSTITUTE(T37,CHAR(160),""))="Devis 3",IFERROR(VALUE(TRIM(SUBSTITUTE(R37,CHAR(160),""))),0),TRUE,0)*IFERROR(VALUE(TRIM(SUBSTITUTE(C37,CHAR(160),""))),0)),2))</f>
        <v/>
      </c>
      <c r="W37" s="297" t="str">
        <f t="shared" si="29"/>
        <v/>
      </c>
      <c r="X37" s="32"/>
      <c r="Y37" s="298" t="str">
        <f t="shared" si="30"/>
        <v/>
      </c>
      <c r="Z37" s="299" t="str">
        <f t="shared" si="30"/>
        <v/>
      </c>
      <c r="AA37" s="300" t="str">
        <f t="shared" si="30"/>
        <v/>
      </c>
      <c r="AB37" s="89" t="str">
        <f t="shared" si="30"/>
        <v/>
      </c>
      <c r="AC37" s="89" t="str">
        <f t="shared" si="30"/>
        <v/>
      </c>
      <c r="AD37" s="89" t="str">
        <f t="shared" si="30"/>
        <v/>
      </c>
      <c r="AE37" s="89" t="str">
        <f t="shared" si="31"/>
        <v/>
      </c>
      <c r="AF37" s="89" t="str">
        <f t="shared" si="32"/>
        <v/>
      </c>
      <c r="AG37" s="301" t="str">
        <f t="shared" si="33"/>
        <v/>
      </c>
      <c r="AH37" s="204" t="str">
        <f t="shared" si="34"/>
        <v/>
      </c>
      <c r="AI37" s="90" t="str">
        <f t="shared" si="35"/>
        <v/>
      </c>
      <c r="AJ37" s="196" t="str">
        <f t="shared" si="47"/>
        <v/>
      </c>
      <c r="AK37" s="205" t="str">
        <f t="shared" si="37"/>
        <v/>
      </c>
      <c r="AL37" s="90" t="str">
        <f t="shared" si="38"/>
        <v/>
      </c>
      <c r="AM37" s="196" t="str">
        <f t="shared" si="39"/>
        <v/>
      </c>
      <c r="AN37" s="206" t="str">
        <f t="shared" si="40"/>
        <v/>
      </c>
      <c r="AO37" s="90" t="str">
        <f t="shared" si="41"/>
        <v/>
      </c>
      <c r="AP37" s="207" t="str">
        <f t="shared" si="42"/>
        <v/>
      </c>
      <c r="AQ37" s="208" t="str">
        <f t="shared" si="43"/>
        <v/>
      </c>
      <c r="AR37" s="302"/>
      <c r="AS37" s="212" t="str">
        <f t="shared" si="44"/>
        <v/>
      </c>
      <c r="AT37" s="212" t="str">
        <f t="shared" si="45"/>
        <v/>
      </c>
      <c r="AU37" s="211" t="str" cm="1">
        <f t="array" ref="AU37">IF($Z37="","",IF((IFERROR(_xlfn.IFS($AQ37="Devis 1",(IFERROR(VALUE(TRIM(SUBSTITUTE(AH37,CHAR(160),""))),0)),$AQ37="Devis 2",(IFERROR(VALUE(TRIM(SUBSTITUTE(AK37,CHAR(160),""))),0)),$AQ37="Devis 3",(IFERROR(VALUE(TRIM(SUBSTITUTE(AN37,CHAR(160),""))),0))),0))*(IFERROR(VALUE(TRIM(SUBSTITUTE($Z37,CHAR(160),""))),0))=0,"",(IFERROR(_xlfn.IFS($AQ37="Devis 1",(IFERROR(VALUE(TRIM(SUBSTITUTE(AH37,CHAR(160),""))),0)),$AQ37="Devis 2",(IFERROR(VALUE(TRIM(SUBSTITUTE(AK37,CHAR(160),""))),0)),$AQ37="Devis 3",(IFERROR(VALUE(TRIM(SUBSTITUTE(AN37,CHAR(160),""))),0))),0))*(IFERROR(VALUE(TRIM(SUBSTITUTE($Z37,CHAR(160),""))),0))))</f>
        <v/>
      </c>
      <c r="AV37" s="211" t="str" cm="1">
        <f t="array" ref="AV37">IF($Z37="","",IF(ROUND((IFERROR(_xlfn.IFS(TRIM(SUBSTITUTE($AQ37,CHAR(160),""))="Devis 1",IFERROR(VALUE(TRIM(SUBSTITUTE(AI37,CHAR(160),""))),0),TRIM(SUBSTITUTE($AQ37,CHAR(160),""))="Devis 2",IFERROR(VALUE(TRIM(SUBSTITUTE(AL37,CHAR(160),""))),0),TRIM(SUBSTITUTE($AQ37,CHAR(160),""))="Devis 3",IFERROR(VALUE(TRIM(SUBSTITUTE(AO37,CHAR(160),""))),0)),0))*(IFERROR(VALUE(TRIM(SUBSTITUTE($Z37,CHAR(160),""))),0)),2)=0,IF(AU37&lt;&gt;"",0,""),ROUND((IFERROR(_xlfn.IFS(TRIM(SUBSTITUTE($AQ37,CHAR(160),""))="Devis 1",IFERROR(VALUE(TRIM(SUBSTITUTE(AI37,CHAR(160),""))),0),TRIM(SUBSTITUTE($AQ37,CHAR(160),""))="Devis 2",IFERROR(VALUE(TRIM(SUBSTITUTE(AL37,CHAR(160),""))),0),TRIM(SUBSTITUTE($AQ37,CHAR(160),""))="Devis 3",IFERROR(VALUE(TRIM(SUBSTITUTE(AO37,CHAR(160),""))),0)),0))*(IFERROR(VALUE(TRIM(SUBSTITUTE($Z37,CHAR(160),""))),0)),2)))</f>
        <v/>
      </c>
      <c r="AW37" s="211" t="str">
        <f t="shared" si="46"/>
        <v/>
      </c>
      <c r="AX37" s="303"/>
      <c r="AY37" s="92" t="str" cm="1">
        <f t="array" ref="AY37">IF(OR(AW37="",AT37="",AU37="",AS37=""),"",
    _xlfn.IFS(
        (IFERROR(VALUE(TRIM(SUBSTITUTE(AW37,CHAR(160),""))),0)) &gt; (IFERROR(VALUE(TRIM(SUBSTITUTE(AT37,CHAR(160),""))),0)),
        "KO : Le montant retenu TTC est supérieur au montant raisonnable TTC. Merci de revoir la ligne de dépense ou plafonner son montant.",
        (IFERROR(VALUE(TRIM(SUBSTITUTE(AU37,CHAR(160),""))),0)) &gt; (IFERROR(VALUE(TRIM(SUBSTITUTE(AS37,CHAR(160),""))),0)),
        "Attention : Le montant retenu HT est supérieur au montant HT raisonnable. Merci de revoir la ligne de dépense, plafonner son montant, ou justifier la reventillation HT / TVA.",
        (IFERROR(VALUE(TRIM(SUBSTITUTE(AW37,CHAR(160),""))),0))=0,
        "",
        (IFERROR(VALUE(TRIM(SUBSTITUTE(AT37,CHAR(160),""))),0))=(IFERROR(VALUE(TRIM(SUBSTITUTE(AW37,CHAR(160),""))),0)),
        "OK",
        (IFERROR(VALUE(TRIM(SUBSTITUTE(AT37,CHAR(160),""))),0))&gt;(IFERROR(VALUE(TRIM(SUBSTITUTE(AW37,CHAR(160),""))),0)),
        " OK : Montant instruit inférieur au montant raisonnable.",
        TRUE,
        ""
    )
)</f>
        <v/>
      </c>
      <c r="AZ37" s="92" t="str" cm="1">
        <f t="array" ref="AZ37">IF(OR(AW37="",W37="",AU37="",U37="",AV37="",V37=""),"",_xlfn.IFS(AND((IFERROR(VALUE(TRIM(SUBSTITUTE(AW37,CHAR(160),""))),0))&gt;(IFERROR(VALUE(TRIM(SUBSTITUTE(W37,CHAR(160),""))),0)),((IFERROR(VALUE(TRIM(SUBSTITUTE(AW37,CHAR(160),""))),0))-(IFERROR(VALUE(TRIM(SUBSTITUTE(W37,CHAR(160),""))),0)))&lt;=0.01),"OK",(IFERROR(VALUE(TRIM(SUBSTITUTE(AW37,CHAR(160),""))),0))&gt;(IFERROR(VALUE(TRIM(SUBSTITUTE(W37,CHAR(160),""))),0)),"KO : Le montant retenu TTC est supérieur au montant présenté TTC. Merci de revoir la ligne de dépense ou plafonner son montant.",(IFERROR(VALUE(TRIM(SUBSTITUTE(AU37,CHAR(160),""))),0))&gt;(IFERROR(VALUE(TRIM(SUBSTITUTE(U37,CHAR(160),""))),0)),"Attention : Le montant retenu HT est supérieur au montant HT présenté. Merci de revoir la ligne de dépense, plafonner son montant, ou justifier la reventillation HT / TVA.",(IFERROR(VALUE(TRIM(SUBSTITUTE(AV37,CHAR(160),""))),0))&gt;(IFERROR(VALUE(TRIM(SUBSTITUTE(V37,CHAR(160),""))),0)),"Attention : Le montant TVA retenu est supérieur au montant TVA présenté. Merci de revoir la ligne de dépense, plafonner son montant, ou justifier la reventillation HT / TVA.",(IFERROR(VALUE(TRIM(SUBSTITUTE(W37,CHAR(160),""))),0))=0,"",(IFERROR(VALUE(TRIM(SUBSTITUTE(AW37,CHAR(160),""))),0))=(IFERROR(VALUE(TRIM(SUBSTITUTE(W37,CHAR(160),""))),0)),"OK",AND((IFERROR(VALUE(TRIM(SUBSTITUTE(AW37,CHAR(160),""))),0))&lt;(IFERROR(VALUE(TRIM(SUBSTITUTE(W37,CHAR(160),""))),0)),((IFERROR(VALUE(TRIM(SUBSTITUTE(W37,CHAR(160),""))),0))-(IFERROR(VALUE(TRIM(SUBSTITUTE(AW37,CHAR(160),""))),0)))&lt;0.01),"OK",(IFERROR(VALUE(TRIM(SUBSTITUTE(AW37,CHAR(160),""))),0))&lt;(IFERROR(VALUE(TRIM(SUBSTITUTE(W37,CHAR(160),""))),0)),"Montant instruit inférieur au montant présenté.",TRUE,""))</f>
        <v/>
      </c>
      <c r="BA37" s="212" t="str">
        <f t="shared" si="14"/>
        <v/>
      </c>
      <c r="BB37" s="212" t="str">
        <f t="shared" si="15"/>
        <v/>
      </c>
      <c r="BC37" s="93" t="str">
        <f t="shared" si="16"/>
        <v/>
      </c>
    </row>
    <row r="38" spans="1:55" ht="20.149999999999999" customHeight="1">
      <c r="A38" s="294">
        <v>30</v>
      </c>
      <c r="B38" s="2"/>
      <c r="C38" s="39"/>
      <c r="D38" s="2"/>
      <c r="E38" s="2"/>
      <c r="F38" s="89" t="str">
        <f>IF(B38&lt;&gt;"",IF('0-Présentation poste-typeaction'!$B$12&lt;&gt;"",'0-Présentation poste-typeaction'!$B$12,""),"")</f>
        <v/>
      </c>
      <c r="G38" s="21"/>
      <c r="H38" s="15"/>
      <c r="I38" s="38"/>
      <c r="J38" s="13"/>
      <c r="K38" s="4"/>
      <c r="L38" s="3"/>
      <c r="M38" s="196" t="str">
        <f t="shared" si="49"/>
        <v/>
      </c>
      <c r="N38" s="5"/>
      <c r="O38" s="3"/>
      <c r="P38" s="196" t="str">
        <f t="shared" si="27"/>
        <v/>
      </c>
      <c r="Q38" s="6"/>
      <c r="R38" s="3"/>
      <c r="S38" s="295" t="str">
        <f t="shared" si="50"/>
        <v/>
      </c>
      <c r="T38" s="14"/>
      <c r="U38" s="296" t="str" cm="1">
        <f t="array" ref="U38">IF((_xlfn.IFS(TRIM(SUBSTITUTE(T38,CHAR(160),""))="Devis 1",IFERROR(VALUE(TRIM(SUBSTITUTE(K38,CHAR(160),""))),0),TRIM(SUBSTITUTE(T38,CHAR(160),""))="Devis 2",IFERROR(VALUE(TRIM(SUBSTITUTE(N38,CHAR(160),""))),0),TRIM(SUBSTITUTE(T38,CHAR(160),""))="Devis 3",IFERROR(VALUE(TRIM(SUBSTITUTE(Q38,CHAR(160),""))),0),TRUE,0)*IFERROR(VALUE(TRIM(SUBSTITUTE(C38,CHAR(160),""))),0))=0,"",_xlfn.IFS(TRIM(SUBSTITUTE(T38,CHAR(160),""))="Devis 1",IFERROR(VALUE(TRIM(SUBSTITUTE(K38,CHAR(160),""))),0),TRIM(SUBSTITUTE(T38,CHAR(160),""))="Devis 2",IFERROR(VALUE(TRIM(SUBSTITUTE(N38,CHAR(160),""))),0),TRIM(SUBSTITUTE(T38,CHAR(160),""))="Devis 3",IFERROR(VALUE(TRIM(SUBSTITUTE(Q38,CHAR(160),""))),0),TRUE,0)*IFERROR(VALUE(TRIM(SUBSTITUTE(C38,CHAR(160),""))),0))</f>
        <v/>
      </c>
      <c r="V38" s="214" t="str" cm="1">
        <f t="array" ref="V38">IF(ROUND((_xlfn.IFS(TRIM(SUBSTITUTE(T38,CHAR(160),""))="Devis 1",IFERROR(VALUE(TRIM(SUBSTITUTE(L38,CHAR(160),""))),0),TRIM(SUBSTITUTE(T38,CHAR(160),""))="Devis 2",IFERROR(VALUE(TRIM(SUBSTITUTE(O38,CHAR(160),""))),0),TRIM(SUBSTITUTE(T38,CHAR(160),""))="Devis 3",IFERROR(VALUE(TRIM(SUBSTITUTE(R38,CHAR(160),""))),0),TRUE,0)*IFERROR(VALUE(TRIM(SUBSTITUTE(C38,CHAR(160),""))),0)),2)=0,IF(U38&lt;&gt;"",0,""),ROUND((_xlfn.IFS(TRIM(SUBSTITUTE(T38,CHAR(160),""))="Devis 1",IFERROR(VALUE(TRIM(SUBSTITUTE(L38,CHAR(160),""))),0),TRIM(SUBSTITUTE(T38,CHAR(160),""))="Devis 2",IFERROR(VALUE(TRIM(SUBSTITUTE(O38,CHAR(160),""))),0),TRIM(SUBSTITUTE(T38,CHAR(160),""))="Devis 3",IFERROR(VALUE(TRIM(SUBSTITUTE(R38,CHAR(160),""))),0),TRUE,0)*IFERROR(VALUE(TRIM(SUBSTITUTE(C38,CHAR(160),""))),0)),2))</f>
        <v/>
      </c>
      <c r="W38" s="297" t="str">
        <f t="shared" si="29"/>
        <v/>
      </c>
      <c r="X38" s="32"/>
      <c r="Y38" s="298" t="str">
        <f t="shared" si="30"/>
        <v/>
      </c>
      <c r="Z38" s="299" t="str">
        <f t="shared" si="30"/>
        <v/>
      </c>
      <c r="AA38" s="300" t="str">
        <f t="shared" si="30"/>
        <v/>
      </c>
      <c r="AB38" s="89" t="str">
        <f t="shared" si="30"/>
        <v/>
      </c>
      <c r="AC38" s="89" t="str">
        <f t="shared" si="30"/>
        <v/>
      </c>
      <c r="AD38" s="89" t="str">
        <f t="shared" si="30"/>
        <v/>
      </c>
      <c r="AE38" s="89" t="str">
        <f t="shared" si="31"/>
        <v/>
      </c>
      <c r="AF38" s="89" t="str">
        <f t="shared" si="32"/>
        <v/>
      </c>
      <c r="AG38" s="301" t="str">
        <f t="shared" si="33"/>
        <v/>
      </c>
      <c r="AH38" s="204" t="str">
        <f t="shared" si="34"/>
        <v/>
      </c>
      <c r="AI38" s="90" t="str">
        <f t="shared" si="35"/>
        <v/>
      </c>
      <c r="AJ38" s="196" t="str">
        <f t="shared" si="47"/>
        <v/>
      </c>
      <c r="AK38" s="205" t="str">
        <f t="shared" si="37"/>
        <v/>
      </c>
      <c r="AL38" s="90" t="str">
        <f t="shared" si="38"/>
        <v/>
      </c>
      <c r="AM38" s="196" t="str">
        <f t="shared" si="39"/>
        <v/>
      </c>
      <c r="AN38" s="206" t="str">
        <f t="shared" si="40"/>
        <v/>
      </c>
      <c r="AO38" s="90" t="str">
        <f t="shared" si="41"/>
        <v/>
      </c>
      <c r="AP38" s="207" t="str">
        <f t="shared" si="42"/>
        <v/>
      </c>
      <c r="AQ38" s="208" t="str">
        <f t="shared" si="43"/>
        <v/>
      </c>
      <c r="AR38" s="302"/>
      <c r="AS38" s="212" t="str">
        <f t="shared" si="44"/>
        <v/>
      </c>
      <c r="AT38" s="212" t="str">
        <f t="shared" si="45"/>
        <v/>
      </c>
      <c r="AU38" s="211" t="str" cm="1">
        <f t="array" ref="AU38">IF($Z38="","",IF((IFERROR(_xlfn.IFS($AQ38="Devis 1",(IFERROR(VALUE(TRIM(SUBSTITUTE(AH38,CHAR(160),""))),0)),$AQ38="Devis 2",(IFERROR(VALUE(TRIM(SUBSTITUTE(AK38,CHAR(160),""))),0)),$AQ38="Devis 3",(IFERROR(VALUE(TRIM(SUBSTITUTE(AN38,CHAR(160),""))),0))),0))*(IFERROR(VALUE(TRIM(SUBSTITUTE($Z38,CHAR(160),""))),0))=0,"",(IFERROR(_xlfn.IFS($AQ38="Devis 1",(IFERROR(VALUE(TRIM(SUBSTITUTE(AH38,CHAR(160),""))),0)),$AQ38="Devis 2",(IFERROR(VALUE(TRIM(SUBSTITUTE(AK38,CHAR(160),""))),0)),$AQ38="Devis 3",(IFERROR(VALUE(TRIM(SUBSTITUTE(AN38,CHAR(160),""))),0))),0))*(IFERROR(VALUE(TRIM(SUBSTITUTE($Z38,CHAR(160),""))),0))))</f>
        <v/>
      </c>
      <c r="AV38" s="211" t="str" cm="1">
        <f t="array" ref="AV38">IF($Z38="","",IF(ROUND((IFERROR(_xlfn.IFS(TRIM(SUBSTITUTE($AQ38,CHAR(160),""))="Devis 1",IFERROR(VALUE(TRIM(SUBSTITUTE(AI38,CHAR(160),""))),0),TRIM(SUBSTITUTE($AQ38,CHAR(160),""))="Devis 2",IFERROR(VALUE(TRIM(SUBSTITUTE(AL38,CHAR(160),""))),0),TRIM(SUBSTITUTE($AQ38,CHAR(160),""))="Devis 3",IFERROR(VALUE(TRIM(SUBSTITUTE(AO38,CHAR(160),""))),0)),0))*(IFERROR(VALUE(TRIM(SUBSTITUTE($Z38,CHAR(160),""))),0)),2)=0,IF(AU38&lt;&gt;"",0,""),ROUND((IFERROR(_xlfn.IFS(TRIM(SUBSTITUTE($AQ38,CHAR(160),""))="Devis 1",IFERROR(VALUE(TRIM(SUBSTITUTE(AI38,CHAR(160),""))),0),TRIM(SUBSTITUTE($AQ38,CHAR(160),""))="Devis 2",IFERROR(VALUE(TRIM(SUBSTITUTE(AL38,CHAR(160),""))),0),TRIM(SUBSTITUTE($AQ38,CHAR(160),""))="Devis 3",IFERROR(VALUE(TRIM(SUBSTITUTE(AO38,CHAR(160),""))),0)),0))*(IFERROR(VALUE(TRIM(SUBSTITUTE($Z38,CHAR(160),""))),0)),2)))</f>
        <v/>
      </c>
      <c r="AW38" s="211" t="str">
        <f t="shared" si="46"/>
        <v/>
      </c>
      <c r="AX38" s="303"/>
      <c r="AY38" s="92" t="str" cm="1">
        <f t="array" ref="AY38">IF(OR(AW38="",AT38="",AU38="",AS38=""),"",
    _xlfn.IFS(
        (IFERROR(VALUE(TRIM(SUBSTITUTE(AW38,CHAR(160),""))),0)) &gt; (IFERROR(VALUE(TRIM(SUBSTITUTE(AT38,CHAR(160),""))),0)),
        "KO : Le montant retenu TTC est supérieur au montant raisonnable TTC. Merci de revoir la ligne de dépense ou plafonner son montant.",
        (IFERROR(VALUE(TRIM(SUBSTITUTE(AU38,CHAR(160),""))),0)) &gt; (IFERROR(VALUE(TRIM(SUBSTITUTE(AS38,CHAR(160),""))),0)),
        "Attention : Le montant retenu HT est supérieur au montant HT raisonnable. Merci de revoir la ligne de dépense, plafonner son montant, ou justifier la reventillation HT / TVA.",
        (IFERROR(VALUE(TRIM(SUBSTITUTE(AW38,CHAR(160),""))),0))=0,
        "",
        (IFERROR(VALUE(TRIM(SUBSTITUTE(AT38,CHAR(160),""))),0))=(IFERROR(VALUE(TRIM(SUBSTITUTE(AW38,CHAR(160),""))),0)),
        "OK",
        (IFERROR(VALUE(TRIM(SUBSTITUTE(AT38,CHAR(160),""))),0))&gt;(IFERROR(VALUE(TRIM(SUBSTITUTE(AW38,CHAR(160),""))),0)),
        " OK : Montant instruit inférieur au montant raisonnable.",
        TRUE,
        ""
    )
)</f>
        <v/>
      </c>
      <c r="AZ38" s="92" t="str" cm="1">
        <f t="array" ref="AZ38">IF(OR(AW38="",W38="",AU38="",U38="",AV38="",V38=""),"",_xlfn.IFS(AND((IFERROR(VALUE(TRIM(SUBSTITUTE(AW38,CHAR(160),""))),0))&gt;(IFERROR(VALUE(TRIM(SUBSTITUTE(W38,CHAR(160),""))),0)),((IFERROR(VALUE(TRIM(SUBSTITUTE(AW38,CHAR(160),""))),0))-(IFERROR(VALUE(TRIM(SUBSTITUTE(W38,CHAR(160),""))),0)))&lt;=0.01),"OK",(IFERROR(VALUE(TRIM(SUBSTITUTE(AW38,CHAR(160),""))),0))&gt;(IFERROR(VALUE(TRIM(SUBSTITUTE(W38,CHAR(160),""))),0)),"KO : Le montant retenu TTC est supérieur au montant présenté TTC. Merci de revoir la ligne de dépense ou plafonner son montant.",(IFERROR(VALUE(TRIM(SUBSTITUTE(AU38,CHAR(160),""))),0))&gt;(IFERROR(VALUE(TRIM(SUBSTITUTE(U38,CHAR(160),""))),0)),"Attention : Le montant retenu HT est supérieur au montant HT présenté. Merci de revoir la ligne de dépense, plafonner son montant, ou justifier la reventillation HT / TVA.",(IFERROR(VALUE(TRIM(SUBSTITUTE(AV38,CHAR(160),""))),0))&gt;(IFERROR(VALUE(TRIM(SUBSTITUTE(V38,CHAR(160),""))),0)),"Attention : Le montant TVA retenu est supérieur au montant TVA présenté. Merci de revoir la ligne de dépense, plafonner son montant, ou justifier la reventillation HT / TVA.",(IFERROR(VALUE(TRIM(SUBSTITUTE(W38,CHAR(160),""))),0))=0,"",(IFERROR(VALUE(TRIM(SUBSTITUTE(AW38,CHAR(160),""))),0))=(IFERROR(VALUE(TRIM(SUBSTITUTE(W38,CHAR(160),""))),0)),"OK",AND((IFERROR(VALUE(TRIM(SUBSTITUTE(AW38,CHAR(160),""))),0))&lt;(IFERROR(VALUE(TRIM(SUBSTITUTE(W38,CHAR(160),""))),0)),((IFERROR(VALUE(TRIM(SUBSTITUTE(W38,CHAR(160),""))),0))-(IFERROR(VALUE(TRIM(SUBSTITUTE(AW38,CHAR(160),""))),0)))&lt;0.01),"OK",(IFERROR(VALUE(TRIM(SUBSTITUTE(AW38,CHAR(160),""))),0))&lt;(IFERROR(VALUE(TRIM(SUBSTITUTE(W38,CHAR(160),""))),0)),"Montant instruit inférieur au montant présenté.",TRUE,""))</f>
        <v/>
      </c>
      <c r="BA38" s="212" t="str">
        <f t="shared" si="14"/>
        <v/>
      </c>
      <c r="BB38" s="212" t="str">
        <f t="shared" si="15"/>
        <v/>
      </c>
      <c r="BC38" s="93" t="str">
        <f t="shared" si="16"/>
        <v/>
      </c>
    </row>
    <row r="39" spans="1:55" ht="20.149999999999999" customHeight="1">
      <c r="A39" s="294">
        <v>31</v>
      </c>
      <c r="B39" s="2"/>
      <c r="C39" s="39"/>
      <c r="D39" s="2"/>
      <c r="E39" s="2"/>
      <c r="F39" s="89" t="str">
        <f>IF(B39&lt;&gt;"",IF('0-Présentation poste-typeaction'!$B$12&lt;&gt;"",'0-Présentation poste-typeaction'!$B$12,""),"")</f>
        <v/>
      </c>
      <c r="G39" s="21"/>
      <c r="H39" s="15"/>
      <c r="I39" s="38"/>
      <c r="J39" s="13"/>
      <c r="K39" s="4"/>
      <c r="L39" s="3"/>
      <c r="M39" s="196" t="str">
        <f t="shared" si="49"/>
        <v/>
      </c>
      <c r="N39" s="5"/>
      <c r="O39" s="3"/>
      <c r="P39" s="196" t="str">
        <f t="shared" si="27"/>
        <v/>
      </c>
      <c r="Q39" s="6"/>
      <c r="R39" s="3"/>
      <c r="S39" s="295" t="str">
        <f t="shared" si="50"/>
        <v/>
      </c>
      <c r="T39" s="14"/>
      <c r="U39" s="296" t="str" cm="1">
        <f t="array" ref="U39">IF((_xlfn.IFS(TRIM(SUBSTITUTE(T39,CHAR(160),""))="Devis 1",IFERROR(VALUE(TRIM(SUBSTITUTE(K39,CHAR(160),""))),0),TRIM(SUBSTITUTE(T39,CHAR(160),""))="Devis 2",IFERROR(VALUE(TRIM(SUBSTITUTE(N39,CHAR(160),""))),0),TRIM(SUBSTITUTE(T39,CHAR(160),""))="Devis 3",IFERROR(VALUE(TRIM(SUBSTITUTE(Q39,CHAR(160),""))),0),TRUE,0)*IFERROR(VALUE(TRIM(SUBSTITUTE(C39,CHAR(160),""))),0))=0,"",_xlfn.IFS(TRIM(SUBSTITUTE(T39,CHAR(160),""))="Devis 1",IFERROR(VALUE(TRIM(SUBSTITUTE(K39,CHAR(160),""))),0),TRIM(SUBSTITUTE(T39,CHAR(160),""))="Devis 2",IFERROR(VALUE(TRIM(SUBSTITUTE(N39,CHAR(160),""))),0),TRIM(SUBSTITUTE(T39,CHAR(160),""))="Devis 3",IFERROR(VALUE(TRIM(SUBSTITUTE(Q39,CHAR(160),""))),0),TRUE,0)*IFERROR(VALUE(TRIM(SUBSTITUTE(C39,CHAR(160),""))),0))</f>
        <v/>
      </c>
      <c r="V39" s="214" t="str" cm="1">
        <f t="array" ref="V39">IF(ROUND((_xlfn.IFS(TRIM(SUBSTITUTE(T39,CHAR(160),""))="Devis 1",IFERROR(VALUE(TRIM(SUBSTITUTE(L39,CHAR(160),""))),0),TRIM(SUBSTITUTE(T39,CHAR(160),""))="Devis 2",IFERROR(VALUE(TRIM(SUBSTITUTE(O39,CHAR(160),""))),0),TRIM(SUBSTITUTE(T39,CHAR(160),""))="Devis 3",IFERROR(VALUE(TRIM(SUBSTITUTE(R39,CHAR(160),""))),0),TRUE,0)*IFERROR(VALUE(TRIM(SUBSTITUTE(C39,CHAR(160),""))),0)),2)=0,IF(U39&lt;&gt;"",0,""),ROUND((_xlfn.IFS(TRIM(SUBSTITUTE(T39,CHAR(160),""))="Devis 1",IFERROR(VALUE(TRIM(SUBSTITUTE(L39,CHAR(160),""))),0),TRIM(SUBSTITUTE(T39,CHAR(160),""))="Devis 2",IFERROR(VALUE(TRIM(SUBSTITUTE(O39,CHAR(160),""))),0),TRIM(SUBSTITUTE(T39,CHAR(160),""))="Devis 3",IFERROR(VALUE(TRIM(SUBSTITUTE(R39,CHAR(160),""))),0),TRUE,0)*IFERROR(VALUE(TRIM(SUBSTITUTE(C39,CHAR(160),""))),0)),2))</f>
        <v/>
      </c>
      <c r="W39" s="297" t="str">
        <f t="shared" si="29"/>
        <v/>
      </c>
      <c r="X39" s="32"/>
      <c r="Y39" s="298" t="str">
        <f t="shared" si="30"/>
        <v/>
      </c>
      <c r="Z39" s="299" t="str">
        <f t="shared" si="30"/>
        <v/>
      </c>
      <c r="AA39" s="300" t="str">
        <f t="shared" si="30"/>
        <v/>
      </c>
      <c r="AB39" s="89" t="str">
        <f t="shared" si="30"/>
        <v/>
      </c>
      <c r="AC39" s="89" t="str">
        <f t="shared" si="30"/>
        <v/>
      </c>
      <c r="AD39" s="89" t="str">
        <f t="shared" si="30"/>
        <v/>
      </c>
      <c r="AE39" s="89" t="str">
        <f t="shared" si="31"/>
        <v/>
      </c>
      <c r="AF39" s="89" t="str">
        <f t="shared" si="32"/>
        <v/>
      </c>
      <c r="AG39" s="301" t="str">
        <f t="shared" si="33"/>
        <v/>
      </c>
      <c r="AH39" s="204" t="str">
        <f t="shared" si="34"/>
        <v/>
      </c>
      <c r="AI39" s="90" t="str">
        <f t="shared" si="35"/>
        <v/>
      </c>
      <c r="AJ39" s="196" t="str">
        <f t="shared" si="47"/>
        <v/>
      </c>
      <c r="AK39" s="205" t="str">
        <f t="shared" si="37"/>
        <v/>
      </c>
      <c r="AL39" s="90" t="str">
        <f t="shared" si="38"/>
        <v/>
      </c>
      <c r="AM39" s="196" t="str">
        <f t="shared" si="39"/>
        <v/>
      </c>
      <c r="AN39" s="206" t="str">
        <f t="shared" si="40"/>
        <v/>
      </c>
      <c r="AO39" s="90" t="str">
        <f t="shared" si="41"/>
        <v/>
      </c>
      <c r="AP39" s="207" t="str">
        <f t="shared" si="42"/>
        <v/>
      </c>
      <c r="AQ39" s="208" t="str">
        <f t="shared" si="43"/>
        <v/>
      </c>
      <c r="AR39" s="302"/>
      <c r="AS39" s="212" t="str">
        <f t="shared" si="44"/>
        <v/>
      </c>
      <c r="AT39" s="212" t="str">
        <f t="shared" si="45"/>
        <v/>
      </c>
      <c r="AU39" s="211" t="str" cm="1">
        <f t="array" ref="AU39">IF($Z39="","",IF((IFERROR(_xlfn.IFS($AQ39="Devis 1",(IFERROR(VALUE(TRIM(SUBSTITUTE(AH39,CHAR(160),""))),0)),$AQ39="Devis 2",(IFERROR(VALUE(TRIM(SUBSTITUTE(AK39,CHAR(160),""))),0)),$AQ39="Devis 3",(IFERROR(VALUE(TRIM(SUBSTITUTE(AN39,CHAR(160),""))),0))),0))*(IFERROR(VALUE(TRIM(SUBSTITUTE($Z39,CHAR(160),""))),0))=0,"",(IFERROR(_xlfn.IFS($AQ39="Devis 1",(IFERROR(VALUE(TRIM(SUBSTITUTE(AH39,CHAR(160),""))),0)),$AQ39="Devis 2",(IFERROR(VALUE(TRIM(SUBSTITUTE(AK39,CHAR(160),""))),0)),$AQ39="Devis 3",(IFERROR(VALUE(TRIM(SUBSTITUTE(AN39,CHAR(160),""))),0))),0))*(IFERROR(VALUE(TRIM(SUBSTITUTE($Z39,CHAR(160),""))),0))))</f>
        <v/>
      </c>
      <c r="AV39" s="211" t="str" cm="1">
        <f t="array" ref="AV39">IF($Z39="","",IF(ROUND((IFERROR(_xlfn.IFS(TRIM(SUBSTITUTE($AQ39,CHAR(160),""))="Devis 1",IFERROR(VALUE(TRIM(SUBSTITUTE(AI39,CHAR(160),""))),0),TRIM(SUBSTITUTE($AQ39,CHAR(160),""))="Devis 2",IFERROR(VALUE(TRIM(SUBSTITUTE(AL39,CHAR(160),""))),0),TRIM(SUBSTITUTE($AQ39,CHAR(160),""))="Devis 3",IFERROR(VALUE(TRIM(SUBSTITUTE(AO39,CHAR(160),""))),0)),0))*(IFERROR(VALUE(TRIM(SUBSTITUTE($Z39,CHAR(160),""))),0)),2)=0,IF(AU39&lt;&gt;"",0,""),ROUND((IFERROR(_xlfn.IFS(TRIM(SUBSTITUTE($AQ39,CHAR(160),""))="Devis 1",IFERROR(VALUE(TRIM(SUBSTITUTE(AI39,CHAR(160),""))),0),TRIM(SUBSTITUTE($AQ39,CHAR(160),""))="Devis 2",IFERROR(VALUE(TRIM(SUBSTITUTE(AL39,CHAR(160),""))),0),TRIM(SUBSTITUTE($AQ39,CHAR(160),""))="Devis 3",IFERROR(VALUE(TRIM(SUBSTITUTE(AO39,CHAR(160),""))),0)),0))*(IFERROR(VALUE(TRIM(SUBSTITUTE($Z39,CHAR(160),""))),0)),2)))</f>
        <v/>
      </c>
      <c r="AW39" s="211" t="str">
        <f t="shared" si="46"/>
        <v/>
      </c>
      <c r="AX39" s="303"/>
      <c r="AY39" s="92" t="str" cm="1">
        <f t="array" ref="AY39">IF(OR(AW39="",AT39="",AU39="",AS39=""),"",
    _xlfn.IFS(
        (IFERROR(VALUE(TRIM(SUBSTITUTE(AW39,CHAR(160),""))),0)) &gt; (IFERROR(VALUE(TRIM(SUBSTITUTE(AT39,CHAR(160),""))),0)),
        "KO : Le montant retenu TTC est supérieur au montant raisonnable TTC. Merci de revoir la ligne de dépense ou plafonner son montant.",
        (IFERROR(VALUE(TRIM(SUBSTITUTE(AU39,CHAR(160),""))),0)) &gt; (IFERROR(VALUE(TRIM(SUBSTITUTE(AS39,CHAR(160),""))),0)),
        "Attention : Le montant retenu HT est supérieur au montant HT raisonnable. Merci de revoir la ligne de dépense, plafonner son montant, ou justifier la reventillation HT / TVA.",
        (IFERROR(VALUE(TRIM(SUBSTITUTE(AW39,CHAR(160),""))),0))=0,
        "",
        (IFERROR(VALUE(TRIM(SUBSTITUTE(AT39,CHAR(160),""))),0))=(IFERROR(VALUE(TRIM(SUBSTITUTE(AW39,CHAR(160),""))),0)),
        "OK",
        (IFERROR(VALUE(TRIM(SUBSTITUTE(AT39,CHAR(160),""))),0))&gt;(IFERROR(VALUE(TRIM(SUBSTITUTE(AW39,CHAR(160),""))),0)),
        " OK : Montant instruit inférieur au montant raisonnable.",
        TRUE,
        ""
    )
)</f>
        <v/>
      </c>
      <c r="AZ39" s="92" t="str" cm="1">
        <f t="array" ref="AZ39">IF(OR(AW39="",W39="",AU39="",U39="",AV39="",V39=""),"",_xlfn.IFS(AND((IFERROR(VALUE(TRIM(SUBSTITUTE(AW39,CHAR(160),""))),0))&gt;(IFERROR(VALUE(TRIM(SUBSTITUTE(W39,CHAR(160),""))),0)),((IFERROR(VALUE(TRIM(SUBSTITUTE(AW39,CHAR(160),""))),0))-(IFERROR(VALUE(TRIM(SUBSTITUTE(W39,CHAR(160),""))),0)))&lt;=0.01),"OK",(IFERROR(VALUE(TRIM(SUBSTITUTE(AW39,CHAR(160),""))),0))&gt;(IFERROR(VALUE(TRIM(SUBSTITUTE(W39,CHAR(160),""))),0)),"KO : Le montant retenu TTC est supérieur au montant présenté TTC. Merci de revoir la ligne de dépense ou plafonner son montant.",(IFERROR(VALUE(TRIM(SUBSTITUTE(AU39,CHAR(160),""))),0))&gt;(IFERROR(VALUE(TRIM(SUBSTITUTE(U39,CHAR(160),""))),0)),"Attention : Le montant retenu HT est supérieur au montant HT présenté. Merci de revoir la ligne de dépense, plafonner son montant, ou justifier la reventillation HT / TVA.",(IFERROR(VALUE(TRIM(SUBSTITUTE(AV39,CHAR(160),""))),0))&gt;(IFERROR(VALUE(TRIM(SUBSTITUTE(V39,CHAR(160),""))),0)),"Attention : Le montant TVA retenu est supérieur au montant TVA présenté. Merci de revoir la ligne de dépense, plafonner son montant, ou justifier la reventillation HT / TVA.",(IFERROR(VALUE(TRIM(SUBSTITUTE(W39,CHAR(160),""))),0))=0,"",(IFERROR(VALUE(TRIM(SUBSTITUTE(AW39,CHAR(160),""))),0))=(IFERROR(VALUE(TRIM(SUBSTITUTE(W39,CHAR(160),""))),0)),"OK",AND((IFERROR(VALUE(TRIM(SUBSTITUTE(AW39,CHAR(160),""))),0))&lt;(IFERROR(VALUE(TRIM(SUBSTITUTE(W39,CHAR(160),""))),0)),((IFERROR(VALUE(TRIM(SUBSTITUTE(W39,CHAR(160),""))),0))-(IFERROR(VALUE(TRIM(SUBSTITUTE(AW39,CHAR(160),""))),0)))&lt;0.01),"OK",(IFERROR(VALUE(TRIM(SUBSTITUTE(AW39,CHAR(160),""))),0))&lt;(IFERROR(VALUE(TRIM(SUBSTITUTE(W39,CHAR(160),""))),0)),"Montant instruit inférieur au montant présenté.",TRUE,""))</f>
        <v/>
      </c>
      <c r="BA39" s="212" t="str">
        <f t="shared" si="14"/>
        <v/>
      </c>
      <c r="BB39" s="212" t="str">
        <f t="shared" si="15"/>
        <v/>
      </c>
      <c r="BC39" s="93" t="str">
        <f t="shared" si="16"/>
        <v/>
      </c>
    </row>
    <row r="40" spans="1:55" ht="20.149999999999999" customHeight="1">
      <c r="A40" s="294">
        <v>32</v>
      </c>
      <c r="B40" s="2"/>
      <c r="C40" s="39"/>
      <c r="D40" s="2"/>
      <c r="E40" s="2"/>
      <c r="F40" s="89" t="str">
        <f>IF(B40&lt;&gt;"",IF('0-Présentation poste-typeaction'!$B$12&lt;&gt;"",'0-Présentation poste-typeaction'!$B$12,""),"")</f>
        <v/>
      </c>
      <c r="G40" s="21"/>
      <c r="H40" s="15"/>
      <c r="I40" s="38"/>
      <c r="J40" s="13"/>
      <c r="K40" s="4"/>
      <c r="L40" s="3"/>
      <c r="M40" s="196" t="str">
        <f t="shared" si="49"/>
        <v/>
      </c>
      <c r="N40" s="5"/>
      <c r="O40" s="3"/>
      <c r="P40" s="196" t="str">
        <f t="shared" si="27"/>
        <v/>
      </c>
      <c r="Q40" s="6"/>
      <c r="R40" s="3"/>
      <c r="S40" s="295" t="str">
        <f t="shared" si="50"/>
        <v/>
      </c>
      <c r="T40" s="14"/>
      <c r="U40" s="296" t="str" cm="1">
        <f t="array" ref="U40">IF((_xlfn.IFS(TRIM(SUBSTITUTE(T40,CHAR(160),""))="Devis 1",IFERROR(VALUE(TRIM(SUBSTITUTE(K40,CHAR(160),""))),0),TRIM(SUBSTITUTE(T40,CHAR(160),""))="Devis 2",IFERROR(VALUE(TRIM(SUBSTITUTE(N40,CHAR(160),""))),0),TRIM(SUBSTITUTE(T40,CHAR(160),""))="Devis 3",IFERROR(VALUE(TRIM(SUBSTITUTE(Q40,CHAR(160),""))),0),TRUE,0)*IFERROR(VALUE(TRIM(SUBSTITUTE(C40,CHAR(160),""))),0))=0,"",_xlfn.IFS(TRIM(SUBSTITUTE(T40,CHAR(160),""))="Devis 1",IFERROR(VALUE(TRIM(SUBSTITUTE(K40,CHAR(160),""))),0),TRIM(SUBSTITUTE(T40,CHAR(160),""))="Devis 2",IFERROR(VALUE(TRIM(SUBSTITUTE(N40,CHAR(160),""))),0),TRIM(SUBSTITUTE(T40,CHAR(160),""))="Devis 3",IFERROR(VALUE(TRIM(SUBSTITUTE(Q40,CHAR(160),""))),0),TRUE,0)*IFERROR(VALUE(TRIM(SUBSTITUTE(C40,CHAR(160),""))),0))</f>
        <v/>
      </c>
      <c r="V40" s="214" t="str" cm="1">
        <f t="array" ref="V40">IF(ROUND((_xlfn.IFS(TRIM(SUBSTITUTE(T40,CHAR(160),""))="Devis 1",IFERROR(VALUE(TRIM(SUBSTITUTE(L40,CHAR(160),""))),0),TRIM(SUBSTITUTE(T40,CHAR(160),""))="Devis 2",IFERROR(VALUE(TRIM(SUBSTITUTE(O40,CHAR(160),""))),0),TRIM(SUBSTITUTE(T40,CHAR(160),""))="Devis 3",IFERROR(VALUE(TRIM(SUBSTITUTE(R40,CHAR(160),""))),0),TRUE,0)*IFERROR(VALUE(TRIM(SUBSTITUTE(C40,CHAR(160),""))),0)),2)=0,IF(U40&lt;&gt;"",0,""),ROUND((_xlfn.IFS(TRIM(SUBSTITUTE(T40,CHAR(160),""))="Devis 1",IFERROR(VALUE(TRIM(SUBSTITUTE(L40,CHAR(160),""))),0),TRIM(SUBSTITUTE(T40,CHAR(160),""))="Devis 2",IFERROR(VALUE(TRIM(SUBSTITUTE(O40,CHAR(160),""))),0),TRIM(SUBSTITUTE(T40,CHAR(160),""))="Devis 3",IFERROR(VALUE(TRIM(SUBSTITUTE(R40,CHAR(160),""))),0),TRUE,0)*IFERROR(VALUE(TRIM(SUBSTITUTE(C40,CHAR(160),""))),0)),2))</f>
        <v/>
      </c>
      <c r="W40" s="297" t="str">
        <f t="shared" si="29"/>
        <v/>
      </c>
      <c r="X40" s="32"/>
      <c r="Y40" s="298" t="str">
        <f t="shared" si="30"/>
        <v/>
      </c>
      <c r="Z40" s="299" t="str">
        <f t="shared" si="30"/>
        <v/>
      </c>
      <c r="AA40" s="300" t="str">
        <f t="shared" si="30"/>
        <v/>
      </c>
      <c r="AB40" s="89" t="str">
        <f t="shared" si="30"/>
        <v/>
      </c>
      <c r="AC40" s="89" t="str">
        <f t="shared" si="30"/>
        <v/>
      </c>
      <c r="AD40" s="89" t="str">
        <f t="shared" si="30"/>
        <v/>
      </c>
      <c r="AE40" s="89" t="str">
        <f t="shared" si="31"/>
        <v/>
      </c>
      <c r="AF40" s="89" t="str">
        <f t="shared" si="32"/>
        <v/>
      </c>
      <c r="AG40" s="301" t="str">
        <f t="shared" si="33"/>
        <v/>
      </c>
      <c r="AH40" s="204" t="str">
        <f t="shared" si="34"/>
        <v/>
      </c>
      <c r="AI40" s="90" t="str">
        <f t="shared" si="35"/>
        <v/>
      </c>
      <c r="AJ40" s="196" t="str">
        <f t="shared" si="47"/>
        <v/>
      </c>
      <c r="AK40" s="205" t="str">
        <f t="shared" si="37"/>
        <v/>
      </c>
      <c r="AL40" s="90" t="str">
        <f t="shared" si="38"/>
        <v/>
      </c>
      <c r="AM40" s="196" t="str">
        <f t="shared" si="39"/>
        <v/>
      </c>
      <c r="AN40" s="206" t="str">
        <f t="shared" si="40"/>
        <v/>
      </c>
      <c r="AO40" s="90" t="str">
        <f t="shared" si="41"/>
        <v/>
      </c>
      <c r="AP40" s="207" t="str">
        <f t="shared" si="42"/>
        <v/>
      </c>
      <c r="AQ40" s="208" t="str">
        <f t="shared" si="43"/>
        <v/>
      </c>
      <c r="AR40" s="302"/>
      <c r="AS40" s="212" t="str">
        <f t="shared" si="44"/>
        <v/>
      </c>
      <c r="AT40" s="212" t="str">
        <f t="shared" si="45"/>
        <v/>
      </c>
      <c r="AU40" s="211" t="str" cm="1">
        <f t="array" ref="AU40">IF($Z40="","",IF((IFERROR(_xlfn.IFS($AQ40="Devis 1",(IFERROR(VALUE(TRIM(SUBSTITUTE(AH40,CHAR(160),""))),0)),$AQ40="Devis 2",(IFERROR(VALUE(TRIM(SUBSTITUTE(AK40,CHAR(160),""))),0)),$AQ40="Devis 3",(IFERROR(VALUE(TRIM(SUBSTITUTE(AN40,CHAR(160),""))),0))),0))*(IFERROR(VALUE(TRIM(SUBSTITUTE($Z40,CHAR(160),""))),0))=0,"",(IFERROR(_xlfn.IFS($AQ40="Devis 1",(IFERROR(VALUE(TRIM(SUBSTITUTE(AH40,CHAR(160),""))),0)),$AQ40="Devis 2",(IFERROR(VALUE(TRIM(SUBSTITUTE(AK40,CHAR(160),""))),0)),$AQ40="Devis 3",(IFERROR(VALUE(TRIM(SUBSTITUTE(AN40,CHAR(160),""))),0))),0))*(IFERROR(VALUE(TRIM(SUBSTITUTE($Z40,CHAR(160),""))),0))))</f>
        <v/>
      </c>
      <c r="AV40" s="211" t="str" cm="1">
        <f t="array" ref="AV40">IF($Z40="","",IF(ROUND((IFERROR(_xlfn.IFS(TRIM(SUBSTITUTE($AQ40,CHAR(160),""))="Devis 1",IFERROR(VALUE(TRIM(SUBSTITUTE(AI40,CHAR(160),""))),0),TRIM(SUBSTITUTE($AQ40,CHAR(160),""))="Devis 2",IFERROR(VALUE(TRIM(SUBSTITUTE(AL40,CHAR(160),""))),0),TRIM(SUBSTITUTE($AQ40,CHAR(160),""))="Devis 3",IFERROR(VALUE(TRIM(SUBSTITUTE(AO40,CHAR(160),""))),0)),0))*(IFERROR(VALUE(TRIM(SUBSTITUTE($Z40,CHAR(160),""))),0)),2)=0,IF(AU40&lt;&gt;"",0,""),ROUND((IFERROR(_xlfn.IFS(TRIM(SUBSTITUTE($AQ40,CHAR(160),""))="Devis 1",IFERROR(VALUE(TRIM(SUBSTITUTE(AI40,CHAR(160),""))),0),TRIM(SUBSTITUTE($AQ40,CHAR(160),""))="Devis 2",IFERROR(VALUE(TRIM(SUBSTITUTE(AL40,CHAR(160),""))),0),TRIM(SUBSTITUTE($AQ40,CHAR(160),""))="Devis 3",IFERROR(VALUE(TRIM(SUBSTITUTE(AO40,CHAR(160),""))),0)),0))*(IFERROR(VALUE(TRIM(SUBSTITUTE($Z40,CHAR(160),""))),0)),2)))</f>
        <v/>
      </c>
      <c r="AW40" s="211" t="str">
        <f t="shared" si="46"/>
        <v/>
      </c>
      <c r="AX40" s="303"/>
      <c r="AY40" s="92" t="str" cm="1">
        <f t="array" ref="AY40">IF(OR(AW40="",AT40="",AU40="",AS40=""),"",
    _xlfn.IFS(
        (IFERROR(VALUE(TRIM(SUBSTITUTE(AW40,CHAR(160),""))),0)) &gt; (IFERROR(VALUE(TRIM(SUBSTITUTE(AT40,CHAR(160),""))),0)),
        "KO : Le montant retenu TTC est supérieur au montant raisonnable TTC. Merci de revoir la ligne de dépense ou plafonner son montant.",
        (IFERROR(VALUE(TRIM(SUBSTITUTE(AU40,CHAR(160),""))),0)) &gt; (IFERROR(VALUE(TRIM(SUBSTITUTE(AS40,CHAR(160),""))),0)),
        "Attention : Le montant retenu HT est supérieur au montant HT raisonnable. Merci de revoir la ligne de dépense, plafonner son montant, ou justifier la reventillation HT / TVA.",
        (IFERROR(VALUE(TRIM(SUBSTITUTE(AW40,CHAR(160),""))),0))=0,
        "",
        (IFERROR(VALUE(TRIM(SUBSTITUTE(AT40,CHAR(160),""))),0))=(IFERROR(VALUE(TRIM(SUBSTITUTE(AW40,CHAR(160),""))),0)),
        "OK",
        (IFERROR(VALUE(TRIM(SUBSTITUTE(AT40,CHAR(160),""))),0))&gt;(IFERROR(VALUE(TRIM(SUBSTITUTE(AW40,CHAR(160),""))),0)),
        " OK : Montant instruit inférieur au montant raisonnable.",
        TRUE,
        ""
    )
)</f>
        <v/>
      </c>
      <c r="AZ40" s="92" t="str" cm="1">
        <f t="array" ref="AZ40">IF(OR(AW40="",W40="",AU40="",U40="",AV40="",V40=""),"",_xlfn.IFS(AND((IFERROR(VALUE(TRIM(SUBSTITUTE(AW40,CHAR(160),""))),0))&gt;(IFERROR(VALUE(TRIM(SUBSTITUTE(W40,CHAR(160),""))),0)),((IFERROR(VALUE(TRIM(SUBSTITUTE(AW40,CHAR(160),""))),0))-(IFERROR(VALUE(TRIM(SUBSTITUTE(W40,CHAR(160),""))),0)))&lt;=0.01),"OK",(IFERROR(VALUE(TRIM(SUBSTITUTE(AW40,CHAR(160),""))),0))&gt;(IFERROR(VALUE(TRIM(SUBSTITUTE(W40,CHAR(160),""))),0)),"KO : Le montant retenu TTC est supérieur au montant présenté TTC. Merci de revoir la ligne de dépense ou plafonner son montant.",(IFERROR(VALUE(TRIM(SUBSTITUTE(AU40,CHAR(160),""))),0))&gt;(IFERROR(VALUE(TRIM(SUBSTITUTE(U40,CHAR(160),""))),0)),"Attention : Le montant retenu HT est supérieur au montant HT présenté. Merci de revoir la ligne de dépense, plafonner son montant, ou justifier la reventillation HT / TVA.",(IFERROR(VALUE(TRIM(SUBSTITUTE(AV40,CHAR(160),""))),0))&gt;(IFERROR(VALUE(TRIM(SUBSTITUTE(V40,CHAR(160),""))),0)),"Attention : Le montant TVA retenu est supérieur au montant TVA présenté. Merci de revoir la ligne de dépense, plafonner son montant, ou justifier la reventillation HT / TVA.",(IFERROR(VALUE(TRIM(SUBSTITUTE(W40,CHAR(160),""))),0))=0,"",(IFERROR(VALUE(TRIM(SUBSTITUTE(AW40,CHAR(160),""))),0))=(IFERROR(VALUE(TRIM(SUBSTITUTE(W40,CHAR(160),""))),0)),"OK",AND((IFERROR(VALUE(TRIM(SUBSTITUTE(AW40,CHAR(160),""))),0))&lt;(IFERROR(VALUE(TRIM(SUBSTITUTE(W40,CHAR(160),""))),0)),((IFERROR(VALUE(TRIM(SUBSTITUTE(W40,CHAR(160),""))),0))-(IFERROR(VALUE(TRIM(SUBSTITUTE(AW40,CHAR(160),""))),0)))&lt;0.01),"OK",(IFERROR(VALUE(TRIM(SUBSTITUTE(AW40,CHAR(160),""))),0))&lt;(IFERROR(VALUE(TRIM(SUBSTITUTE(W40,CHAR(160),""))),0)),"Montant instruit inférieur au montant présenté.",TRUE,""))</f>
        <v/>
      </c>
      <c r="BA40" s="212" t="str">
        <f t="shared" ref="BA40:BA71" si="51">IF(OR(U40="",AU40=""),"",(IFERROR(VALUE(TRIM(SUBSTITUTE(U40,CHAR(160),""))),0))-(IFERROR(VALUE(TRIM(SUBSTITUTE(AU40,CHAR(160),""))),0)))</f>
        <v/>
      </c>
      <c r="BB40" s="212" t="str">
        <f t="shared" ref="BB40:BB71" si="52">IF(OR(V40="",AV40=""),"",(IFERROR(VALUE(TRIM(SUBSTITUTE(V40,CHAR(160),""))),0))-(IFERROR(VALUE(TRIM(SUBSTITUTE(AV40,CHAR(160),""))),0)))</f>
        <v/>
      </c>
      <c r="BC40" s="93" t="str">
        <f t="shared" ref="BC40:BC71" si="53">IF(OR(W40="",AW40=""),"",(IFERROR(VALUE(TRIM(SUBSTITUTE(W40,CHAR(160),""))),0))-(IFERROR(VALUE(TRIM(SUBSTITUTE(AW40,CHAR(160),""))),0)))</f>
        <v/>
      </c>
    </row>
    <row r="41" spans="1:55" ht="20.149999999999999" customHeight="1">
      <c r="A41" s="294">
        <v>33</v>
      </c>
      <c r="B41" s="2"/>
      <c r="C41" s="39"/>
      <c r="D41" s="2"/>
      <c r="E41" s="2"/>
      <c r="F41" s="89" t="str">
        <f>IF(B41&lt;&gt;"",IF('0-Présentation poste-typeaction'!$B$12&lt;&gt;"",'0-Présentation poste-typeaction'!$B$12,""),"")</f>
        <v/>
      </c>
      <c r="G41" s="21"/>
      <c r="H41" s="15"/>
      <c r="I41" s="38"/>
      <c r="J41" s="13"/>
      <c r="K41" s="4"/>
      <c r="L41" s="3"/>
      <c r="M41" s="196" t="str">
        <f t="shared" si="49"/>
        <v/>
      </c>
      <c r="N41" s="5"/>
      <c r="O41" s="3"/>
      <c r="P41" s="196" t="str">
        <f t="shared" si="27"/>
        <v/>
      </c>
      <c r="Q41" s="6"/>
      <c r="R41" s="3"/>
      <c r="S41" s="295" t="str">
        <f t="shared" si="50"/>
        <v/>
      </c>
      <c r="T41" s="14"/>
      <c r="U41" s="296" t="str" cm="1">
        <f t="array" ref="U41">IF((_xlfn.IFS(TRIM(SUBSTITUTE(T41,CHAR(160),""))="Devis 1",IFERROR(VALUE(TRIM(SUBSTITUTE(K41,CHAR(160),""))),0),TRIM(SUBSTITUTE(T41,CHAR(160),""))="Devis 2",IFERROR(VALUE(TRIM(SUBSTITUTE(N41,CHAR(160),""))),0),TRIM(SUBSTITUTE(T41,CHAR(160),""))="Devis 3",IFERROR(VALUE(TRIM(SUBSTITUTE(Q41,CHAR(160),""))),0),TRUE,0)*IFERROR(VALUE(TRIM(SUBSTITUTE(C41,CHAR(160),""))),0))=0,"",_xlfn.IFS(TRIM(SUBSTITUTE(T41,CHAR(160),""))="Devis 1",IFERROR(VALUE(TRIM(SUBSTITUTE(K41,CHAR(160),""))),0),TRIM(SUBSTITUTE(T41,CHAR(160),""))="Devis 2",IFERROR(VALUE(TRIM(SUBSTITUTE(N41,CHAR(160),""))),0),TRIM(SUBSTITUTE(T41,CHAR(160),""))="Devis 3",IFERROR(VALUE(TRIM(SUBSTITUTE(Q41,CHAR(160),""))),0),TRUE,0)*IFERROR(VALUE(TRIM(SUBSTITUTE(C41,CHAR(160),""))),0))</f>
        <v/>
      </c>
      <c r="V41" s="214" t="str" cm="1">
        <f t="array" ref="V41">IF(ROUND((_xlfn.IFS(TRIM(SUBSTITUTE(T41,CHAR(160),""))="Devis 1",IFERROR(VALUE(TRIM(SUBSTITUTE(L41,CHAR(160),""))),0),TRIM(SUBSTITUTE(T41,CHAR(160),""))="Devis 2",IFERROR(VALUE(TRIM(SUBSTITUTE(O41,CHAR(160),""))),0),TRIM(SUBSTITUTE(T41,CHAR(160),""))="Devis 3",IFERROR(VALUE(TRIM(SUBSTITUTE(R41,CHAR(160),""))),0),TRUE,0)*IFERROR(VALUE(TRIM(SUBSTITUTE(C41,CHAR(160),""))),0)),2)=0,IF(U41&lt;&gt;"",0,""),ROUND((_xlfn.IFS(TRIM(SUBSTITUTE(T41,CHAR(160),""))="Devis 1",IFERROR(VALUE(TRIM(SUBSTITUTE(L41,CHAR(160),""))),0),TRIM(SUBSTITUTE(T41,CHAR(160),""))="Devis 2",IFERROR(VALUE(TRIM(SUBSTITUTE(O41,CHAR(160),""))),0),TRIM(SUBSTITUTE(T41,CHAR(160),""))="Devis 3",IFERROR(VALUE(TRIM(SUBSTITUTE(R41,CHAR(160),""))),0),TRUE,0)*IFERROR(VALUE(TRIM(SUBSTITUTE(C41,CHAR(160),""))),0)),2))</f>
        <v/>
      </c>
      <c r="W41" s="297" t="str">
        <f t="shared" si="29"/>
        <v/>
      </c>
      <c r="X41" s="32"/>
      <c r="Y41" s="298" t="str">
        <f t="shared" ref="Y41:AD72" si="54">IF(B41="","",B41)</f>
        <v/>
      </c>
      <c r="Z41" s="299" t="str">
        <f t="shared" si="54"/>
        <v/>
      </c>
      <c r="AA41" s="300" t="str">
        <f t="shared" si="54"/>
        <v/>
      </c>
      <c r="AB41" s="89" t="str">
        <f t="shared" si="54"/>
        <v/>
      </c>
      <c r="AC41" s="89" t="str">
        <f t="shared" si="54"/>
        <v/>
      </c>
      <c r="AD41" s="89" t="str">
        <f t="shared" si="54"/>
        <v/>
      </c>
      <c r="AE41" s="89" t="str">
        <f t="shared" ref="AE41:AE72" si="55">IF(H41="","",H41)</f>
        <v/>
      </c>
      <c r="AF41" s="89" t="str">
        <f t="shared" ref="AF41:AF72" si="56">IF(I41="","",I41)</f>
        <v/>
      </c>
      <c r="AG41" s="301" t="str">
        <f t="shared" ref="AG41:AG72" si="57">IF(J41="","",J41)</f>
        <v/>
      </c>
      <c r="AH41" s="204" t="str">
        <f t="shared" ref="AH41:AH72" si="58">IF(K41="","",K41)</f>
        <v/>
      </c>
      <c r="AI41" s="90" t="str">
        <f t="shared" ref="AI41:AI72" si="59">IF(L41="","",L41)</f>
        <v/>
      </c>
      <c r="AJ41" s="196" t="str">
        <f t="shared" si="47"/>
        <v/>
      </c>
      <c r="AK41" s="205" t="str">
        <f t="shared" ref="AK41:AK72" si="60">IF(N41="","",N41)</f>
        <v/>
      </c>
      <c r="AL41" s="90" t="str">
        <f t="shared" ref="AL41:AL72" si="61">IF(O41="","",O41)</f>
        <v/>
      </c>
      <c r="AM41" s="196" t="str">
        <f t="shared" si="39"/>
        <v/>
      </c>
      <c r="AN41" s="206" t="str">
        <f t="shared" ref="AN41:AN72" si="62">IF(Q41="","",Q41)</f>
        <v/>
      </c>
      <c r="AO41" s="90" t="str">
        <f t="shared" ref="AO41:AO72" si="63">IF(R41="","",R41)</f>
        <v/>
      </c>
      <c r="AP41" s="207" t="str">
        <f t="shared" si="42"/>
        <v/>
      </c>
      <c r="AQ41" s="208" t="str">
        <f t="shared" si="43"/>
        <v/>
      </c>
      <c r="AR41" s="302"/>
      <c r="AS41" s="212" t="str">
        <f t="shared" si="44"/>
        <v/>
      </c>
      <c r="AT41" s="212" t="str">
        <f t="shared" si="45"/>
        <v/>
      </c>
      <c r="AU41" s="211" t="str" cm="1">
        <f t="array" ref="AU41">IF($Z41="","",IF((IFERROR(_xlfn.IFS($AQ41="Devis 1",(IFERROR(VALUE(TRIM(SUBSTITUTE(AH41,CHAR(160),""))),0)),$AQ41="Devis 2",(IFERROR(VALUE(TRIM(SUBSTITUTE(AK41,CHAR(160),""))),0)),$AQ41="Devis 3",(IFERROR(VALUE(TRIM(SUBSTITUTE(AN41,CHAR(160),""))),0))),0))*(IFERROR(VALUE(TRIM(SUBSTITUTE($Z41,CHAR(160),""))),0))=0,"",(IFERROR(_xlfn.IFS($AQ41="Devis 1",(IFERROR(VALUE(TRIM(SUBSTITUTE(AH41,CHAR(160),""))),0)),$AQ41="Devis 2",(IFERROR(VALUE(TRIM(SUBSTITUTE(AK41,CHAR(160),""))),0)),$AQ41="Devis 3",(IFERROR(VALUE(TRIM(SUBSTITUTE(AN41,CHAR(160),""))),0))),0))*(IFERROR(VALUE(TRIM(SUBSTITUTE($Z41,CHAR(160),""))),0))))</f>
        <v/>
      </c>
      <c r="AV41" s="211" t="str" cm="1">
        <f t="array" ref="AV41">IF($Z41="","",IF(ROUND((IFERROR(_xlfn.IFS(TRIM(SUBSTITUTE($AQ41,CHAR(160),""))="Devis 1",IFERROR(VALUE(TRIM(SUBSTITUTE(AI41,CHAR(160),""))),0),TRIM(SUBSTITUTE($AQ41,CHAR(160),""))="Devis 2",IFERROR(VALUE(TRIM(SUBSTITUTE(AL41,CHAR(160),""))),0),TRIM(SUBSTITUTE($AQ41,CHAR(160),""))="Devis 3",IFERROR(VALUE(TRIM(SUBSTITUTE(AO41,CHAR(160),""))),0)),0))*(IFERROR(VALUE(TRIM(SUBSTITUTE($Z41,CHAR(160),""))),0)),2)=0,IF(AU41&lt;&gt;"",0,""),ROUND((IFERROR(_xlfn.IFS(TRIM(SUBSTITUTE($AQ41,CHAR(160),""))="Devis 1",IFERROR(VALUE(TRIM(SUBSTITUTE(AI41,CHAR(160),""))),0),TRIM(SUBSTITUTE($AQ41,CHAR(160),""))="Devis 2",IFERROR(VALUE(TRIM(SUBSTITUTE(AL41,CHAR(160),""))),0),TRIM(SUBSTITUTE($AQ41,CHAR(160),""))="Devis 3",IFERROR(VALUE(TRIM(SUBSTITUTE(AO41,CHAR(160),""))),0)),0))*(IFERROR(VALUE(TRIM(SUBSTITUTE($Z41,CHAR(160),""))),0)),2)))</f>
        <v/>
      </c>
      <c r="AW41" s="211" t="str">
        <f t="shared" si="46"/>
        <v/>
      </c>
      <c r="AX41" s="303"/>
      <c r="AY41" s="92" t="str" cm="1">
        <f t="array" ref="AY41">IF(OR(AW41="",AT41="",AU41="",AS41=""),"",
    _xlfn.IFS(
        (IFERROR(VALUE(TRIM(SUBSTITUTE(AW41,CHAR(160),""))),0)) &gt; (IFERROR(VALUE(TRIM(SUBSTITUTE(AT41,CHAR(160),""))),0)),
        "KO : Le montant retenu TTC est supérieur au montant raisonnable TTC. Merci de revoir la ligne de dépense ou plafonner son montant.",
        (IFERROR(VALUE(TRIM(SUBSTITUTE(AU41,CHAR(160),""))),0)) &gt; (IFERROR(VALUE(TRIM(SUBSTITUTE(AS41,CHAR(160),""))),0)),
        "Attention : Le montant retenu HT est supérieur au montant HT raisonnable. Merci de revoir la ligne de dépense, plafonner son montant, ou justifier la reventillation HT / TVA.",
        (IFERROR(VALUE(TRIM(SUBSTITUTE(AW41,CHAR(160),""))),0))=0,
        "",
        (IFERROR(VALUE(TRIM(SUBSTITUTE(AT41,CHAR(160),""))),0))=(IFERROR(VALUE(TRIM(SUBSTITUTE(AW41,CHAR(160),""))),0)),
        "OK",
        (IFERROR(VALUE(TRIM(SUBSTITUTE(AT41,CHAR(160),""))),0))&gt;(IFERROR(VALUE(TRIM(SUBSTITUTE(AW41,CHAR(160),""))),0)),
        " OK : Montant instruit inférieur au montant raisonnable.",
        TRUE,
        ""
    )
)</f>
        <v/>
      </c>
      <c r="AZ41" s="92" t="str" cm="1">
        <f t="array" ref="AZ41">IF(OR(AW41="",W41="",AU41="",U41="",AV41="",V41=""),"",_xlfn.IFS(AND((IFERROR(VALUE(TRIM(SUBSTITUTE(AW41,CHAR(160),""))),0))&gt;(IFERROR(VALUE(TRIM(SUBSTITUTE(W41,CHAR(160),""))),0)),((IFERROR(VALUE(TRIM(SUBSTITUTE(AW41,CHAR(160),""))),0))-(IFERROR(VALUE(TRIM(SUBSTITUTE(W41,CHAR(160),""))),0)))&lt;=0.01),"OK",(IFERROR(VALUE(TRIM(SUBSTITUTE(AW41,CHAR(160),""))),0))&gt;(IFERROR(VALUE(TRIM(SUBSTITUTE(W41,CHAR(160),""))),0)),"KO : Le montant retenu TTC est supérieur au montant présenté TTC. Merci de revoir la ligne de dépense ou plafonner son montant.",(IFERROR(VALUE(TRIM(SUBSTITUTE(AU41,CHAR(160),""))),0))&gt;(IFERROR(VALUE(TRIM(SUBSTITUTE(U41,CHAR(160),""))),0)),"Attention : Le montant retenu HT est supérieur au montant HT présenté. Merci de revoir la ligne de dépense, plafonner son montant, ou justifier la reventillation HT / TVA.",(IFERROR(VALUE(TRIM(SUBSTITUTE(AV41,CHAR(160),""))),0))&gt;(IFERROR(VALUE(TRIM(SUBSTITUTE(V41,CHAR(160),""))),0)),"Attention : Le montant TVA retenu est supérieur au montant TVA présenté. Merci de revoir la ligne de dépense, plafonner son montant, ou justifier la reventillation HT / TVA.",(IFERROR(VALUE(TRIM(SUBSTITUTE(W41,CHAR(160),""))),0))=0,"",(IFERROR(VALUE(TRIM(SUBSTITUTE(AW41,CHAR(160),""))),0))=(IFERROR(VALUE(TRIM(SUBSTITUTE(W41,CHAR(160),""))),0)),"OK",AND((IFERROR(VALUE(TRIM(SUBSTITUTE(AW41,CHAR(160),""))),0))&lt;(IFERROR(VALUE(TRIM(SUBSTITUTE(W41,CHAR(160),""))),0)),((IFERROR(VALUE(TRIM(SUBSTITUTE(W41,CHAR(160),""))),0))-(IFERROR(VALUE(TRIM(SUBSTITUTE(AW41,CHAR(160),""))),0)))&lt;0.01),"OK",(IFERROR(VALUE(TRIM(SUBSTITUTE(AW41,CHAR(160),""))),0))&lt;(IFERROR(VALUE(TRIM(SUBSTITUTE(W41,CHAR(160),""))),0)),"Montant instruit inférieur au montant présenté.",TRUE,""))</f>
        <v/>
      </c>
      <c r="BA41" s="212" t="str">
        <f t="shared" si="51"/>
        <v/>
      </c>
      <c r="BB41" s="212" t="str">
        <f t="shared" si="52"/>
        <v/>
      </c>
      <c r="BC41" s="93" t="str">
        <f t="shared" si="53"/>
        <v/>
      </c>
    </row>
    <row r="42" spans="1:55" ht="20.149999999999999" customHeight="1">
      <c r="A42" s="294">
        <v>34</v>
      </c>
      <c r="B42" s="2"/>
      <c r="C42" s="39"/>
      <c r="D42" s="2"/>
      <c r="E42" s="2"/>
      <c r="F42" s="89" t="str">
        <f>IF(B42&lt;&gt;"",IF('0-Présentation poste-typeaction'!$B$12&lt;&gt;"",'0-Présentation poste-typeaction'!$B$12,""),"")</f>
        <v/>
      </c>
      <c r="G42" s="21"/>
      <c r="H42" s="15"/>
      <c r="I42" s="38"/>
      <c r="J42" s="13"/>
      <c r="K42" s="4"/>
      <c r="L42" s="3"/>
      <c r="M42" s="196" t="str">
        <f t="shared" si="49"/>
        <v/>
      </c>
      <c r="N42" s="5"/>
      <c r="O42" s="3"/>
      <c r="P42" s="196" t="str">
        <f t="shared" si="27"/>
        <v/>
      </c>
      <c r="Q42" s="6"/>
      <c r="R42" s="3"/>
      <c r="S42" s="295" t="str">
        <f t="shared" si="50"/>
        <v/>
      </c>
      <c r="T42" s="14"/>
      <c r="U42" s="296" t="str" cm="1">
        <f t="array" ref="U42">IF((_xlfn.IFS(TRIM(SUBSTITUTE(T42,CHAR(160),""))="Devis 1",IFERROR(VALUE(TRIM(SUBSTITUTE(K42,CHAR(160),""))),0),TRIM(SUBSTITUTE(T42,CHAR(160),""))="Devis 2",IFERROR(VALUE(TRIM(SUBSTITUTE(N42,CHAR(160),""))),0),TRIM(SUBSTITUTE(T42,CHAR(160),""))="Devis 3",IFERROR(VALUE(TRIM(SUBSTITUTE(Q42,CHAR(160),""))),0),TRUE,0)*IFERROR(VALUE(TRIM(SUBSTITUTE(C42,CHAR(160),""))),0))=0,"",_xlfn.IFS(TRIM(SUBSTITUTE(T42,CHAR(160),""))="Devis 1",IFERROR(VALUE(TRIM(SUBSTITUTE(K42,CHAR(160),""))),0),TRIM(SUBSTITUTE(T42,CHAR(160),""))="Devis 2",IFERROR(VALUE(TRIM(SUBSTITUTE(N42,CHAR(160),""))),0),TRIM(SUBSTITUTE(T42,CHAR(160),""))="Devis 3",IFERROR(VALUE(TRIM(SUBSTITUTE(Q42,CHAR(160),""))),0),TRUE,0)*IFERROR(VALUE(TRIM(SUBSTITUTE(C42,CHAR(160),""))),0))</f>
        <v/>
      </c>
      <c r="V42" s="214" t="str" cm="1">
        <f t="array" ref="V42">IF(ROUND((_xlfn.IFS(TRIM(SUBSTITUTE(T42,CHAR(160),""))="Devis 1",IFERROR(VALUE(TRIM(SUBSTITUTE(L42,CHAR(160),""))),0),TRIM(SUBSTITUTE(T42,CHAR(160),""))="Devis 2",IFERROR(VALUE(TRIM(SUBSTITUTE(O42,CHAR(160),""))),0),TRIM(SUBSTITUTE(T42,CHAR(160),""))="Devis 3",IFERROR(VALUE(TRIM(SUBSTITUTE(R42,CHAR(160),""))),0),TRUE,0)*IFERROR(VALUE(TRIM(SUBSTITUTE(C42,CHAR(160),""))),0)),2)=0,IF(U42&lt;&gt;"",0,""),ROUND((_xlfn.IFS(TRIM(SUBSTITUTE(T42,CHAR(160),""))="Devis 1",IFERROR(VALUE(TRIM(SUBSTITUTE(L42,CHAR(160),""))),0),TRIM(SUBSTITUTE(T42,CHAR(160),""))="Devis 2",IFERROR(VALUE(TRIM(SUBSTITUTE(O42,CHAR(160),""))),0),TRIM(SUBSTITUTE(T42,CHAR(160),""))="Devis 3",IFERROR(VALUE(TRIM(SUBSTITUTE(R42,CHAR(160),""))),0),TRUE,0)*IFERROR(VALUE(TRIM(SUBSTITUTE(C42,CHAR(160),""))),0)),2))</f>
        <v/>
      </c>
      <c r="W42" s="297" t="str">
        <f t="shared" si="29"/>
        <v/>
      </c>
      <c r="X42" s="32"/>
      <c r="Y42" s="298" t="str">
        <f t="shared" si="54"/>
        <v/>
      </c>
      <c r="Z42" s="299" t="str">
        <f t="shared" si="54"/>
        <v/>
      </c>
      <c r="AA42" s="300" t="str">
        <f t="shared" si="54"/>
        <v/>
      </c>
      <c r="AB42" s="89" t="str">
        <f t="shared" si="54"/>
        <v/>
      </c>
      <c r="AC42" s="89" t="str">
        <f t="shared" si="54"/>
        <v/>
      </c>
      <c r="AD42" s="89" t="str">
        <f t="shared" si="54"/>
        <v/>
      </c>
      <c r="AE42" s="89" t="str">
        <f t="shared" si="55"/>
        <v/>
      </c>
      <c r="AF42" s="89" t="str">
        <f t="shared" si="56"/>
        <v/>
      </c>
      <c r="AG42" s="301" t="str">
        <f t="shared" si="57"/>
        <v/>
      </c>
      <c r="AH42" s="204" t="str">
        <f t="shared" si="58"/>
        <v/>
      </c>
      <c r="AI42" s="90" t="str">
        <f t="shared" si="59"/>
        <v/>
      </c>
      <c r="AJ42" s="196" t="str">
        <f t="shared" si="47"/>
        <v/>
      </c>
      <c r="AK42" s="205" t="str">
        <f t="shared" si="60"/>
        <v/>
      </c>
      <c r="AL42" s="90" t="str">
        <f t="shared" si="61"/>
        <v/>
      </c>
      <c r="AM42" s="196" t="str">
        <f t="shared" si="39"/>
        <v/>
      </c>
      <c r="AN42" s="206" t="str">
        <f t="shared" si="62"/>
        <v/>
      </c>
      <c r="AO42" s="90" t="str">
        <f t="shared" si="63"/>
        <v/>
      </c>
      <c r="AP42" s="207" t="str">
        <f t="shared" si="42"/>
        <v/>
      </c>
      <c r="AQ42" s="208" t="str">
        <f t="shared" si="43"/>
        <v/>
      </c>
      <c r="AR42" s="302"/>
      <c r="AS42" s="212" t="str">
        <f t="shared" si="44"/>
        <v/>
      </c>
      <c r="AT42" s="212" t="str">
        <f t="shared" si="45"/>
        <v/>
      </c>
      <c r="AU42" s="211" t="str" cm="1">
        <f t="array" ref="AU42">IF($Z42="","",IF((IFERROR(_xlfn.IFS($AQ42="Devis 1",(IFERROR(VALUE(TRIM(SUBSTITUTE(AH42,CHAR(160),""))),0)),$AQ42="Devis 2",(IFERROR(VALUE(TRIM(SUBSTITUTE(AK42,CHAR(160),""))),0)),$AQ42="Devis 3",(IFERROR(VALUE(TRIM(SUBSTITUTE(AN42,CHAR(160),""))),0))),0))*(IFERROR(VALUE(TRIM(SUBSTITUTE($Z42,CHAR(160),""))),0))=0,"",(IFERROR(_xlfn.IFS($AQ42="Devis 1",(IFERROR(VALUE(TRIM(SUBSTITUTE(AH42,CHAR(160),""))),0)),$AQ42="Devis 2",(IFERROR(VALUE(TRIM(SUBSTITUTE(AK42,CHAR(160),""))),0)),$AQ42="Devis 3",(IFERROR(VALUE(TRIM(SUBSTITUTE(AN42,CHAR(160),""))),0))),0))*(IFERROR(VALUE(TRIM(SUBSTITUTE($Z42,CHAR(160),""))),0))))</f>
        <v/>
      </c>
      <c r="AV42" s="211" t="str" cm="1">
        <f t="array" ref="AV42">IF($Z42="","",IF(ROUND((IFERROR(_xlfn.IFS(TRIM(SUBSTITUTE($AQ42,CHAR(160),""))="Devis 1",IFERROR(VALUE(TRIM(SUBSTITUTE(AI42,CHAR(160),""))),0),TRIM(SUBSTITUTE($AQ42,CHAR(160),""))="Devis 2",IFERROR(VALUE(TRIM(SUBSTITUTE(AL42,CHAR(160),""))),0),TRIM(SUBSTITUTE($AQ42,CHAR(160),""))="Devis 3",IFERROR(VALUE(TRIM(SUBSTITUTE(AO42,CHAR(160),""))),0)),0))*(IFERROR(VALUE(TRIM(SUBSTITUTE($Z42,CHAR(160),""))),0)),2)=0,IF(AU42&lt;&gt;"",0,""),ROUND((IFERROR(_xlfn.IFS(TRIM(SUBSTITUTE($AQ42,CHAR(160),""))="Devis 1",IFERROR(VALUE(TRIM(SUBSTITUTE(AI42,CHAR(160),""))),0),TRIM(SUBSTITUTE($AQ42,CHAR(160),""))="Devis 2",IFERROR(VALUE(TRIM(SUBSTITUTE(AL42,CHAR(160),""))),0),TRIM(SUBSTITUTE($AQ42,CHAR(160),""))="Devis 3",IFERROR(VALUE(TRIM(SUBSTITUTE(AO42,CHAR(160),""))),0)),0))*(IFERROR(VALUE(TRIM(SUBSTITUTE($Z42,CHAR(160),""))),0)),2)))</f>
        <v/>
      </c>
      <c r="AW42" s="211" t="str">
        <f t="shared" si="46"/>
        <v/>
      </c>
      <c r="AX42" s="303"/>
      <c r="AY42" s="92" t="str" cm="1">
        <f t="array" ref="AY42">IF(OR(AW42="",AT42="",AU42="",AS42=""),"",
    _xlfn.IFS(
        (IFERROR(VALUE(TRIM(SUBSTITUTE(AW42,CHAR(160),""))),0)) &gt; (IFERROR(VALUE(TRIM(SUBSTITUTE(AT42,CHAR(160),""))),0)),
        "KO : Le montant retenu TTC est supérieur au montant raisonnable TTC. Merci de revoir la ligne de dépense ou plafonner son montant.",
        (IFERROR(VALUE(TRIM(SUBSTITUTE(AU42,CHAR(160),""))),0)) &gt; (IFERROR(VALUE(TRIM(SUBSTITUTE(AS42,CHAR(160),""))),0)),
        "Attention : Le montant retenu HT est supérieur au montant HT raisonnable. Merci de revoir la ligne de dépense, plafonner son montant, ou justifier la reventillation HT / TVA.",
        (IFERROR(VALUE(TRIM(SUBSTITUTE(AW42,CHAR(160),""))),0))=0,
        "",
        (IFERROR(VALUE(TRIM(SUBSTITUTE(AT42,CHAR(160),""))),0))=(IFERROR(VALUE(TRIM(SUBSTITUTE(AW42,CHAR(160),""))),0)),
        "OK",
        (IFERROR(VALUE(TRIM(SUBSTITUTE(AT42,CHAR(160),""))),0))&gt;(IFERROR(VALUE(TRIM(SUBSTITUTE(AW42,CHAR(160),""))),0)),
        " OK : Montant instruit inférieur au montant raisonnable.",
        TRUE,
        ""
    )
)</f>
        <v/>
      </c>
      <c r="AZ42" s="92" t="str" cm="1">
        <f t="array" ref="AZ42">IF(OR(AW42="",W42="",AU42="",U42="",AV42="",V42=""),"",_xlfn.IFS(AND((IFERROR(VALUE(TRIM(SUBSTITUTE(AW42,CHAR(160),""))),0))&gt;(IFERROR(VALUE(TRIM(SUBSTITUTE(W42,CHAR(160),""))),0)),((IFERROR(VALUE(TRIM(SUBSTITUTE(AW42,CHAR(160),""))),0))-(IFERROR(VALUE(TRIM(SUBSTITUTE(W42,CHAR(160),""))),0)))&lt;=0.01),"OK",(IFERROR(VALUE(TRIM(SUBSTITUTE(AW42,CHAR(160),""))),0))&gt;(IFERROR(VALUE(TRIM(SUBSTITUTE(W42,CHAR(160),""))),0)),"KO : Le montant retenu TTC est supérieur au montant présenté TTC. Merci de revoir la ligne de dépense ou plafonner son montant.",(IFERROR(VALUE(TRIM(SUBSTITUTE(AU42,CHAR(160),""))),0))&gt;(IFERROR(VALUE(TRIM(SUBSTITUTE(U42,CHAR(160),""))),0)),"Attention : Le montant retenu HT est supérieur au montant HT présenté. Merci de revoir la ligne de dépense, plafonner son montant, ou justifier la reventillation HT / TVA.",(IFERROR(VALUE(TRIM(SUBSTITUTE(AV42,CHAR(160),""))),0))&gt;(IFERROR(VALUE(TRIM(SUBSTITUTE(V42,CHAR(160),""))),0)),"Attention : Le montant TVA retenu est supérieur au montant TVA présenté. Merci de revoir la ligne de dépense, plafonner son montant, ou justifier la reventillation HT / TVA.",(IFERROR(VALUE(TRIM(SUBSTITUTE(W42,CHAR(160),""))),0))=0,"",(IFERROR(VALUE(TRIM(SUBSTITUTE(AW42,CHAR(160),""))),0))=(IFERROR(VALUE(TRIM(SUBSTITUTE(W42,CHAR(160),""))),0)),"OK",AND((IFERROR(VALUE(TRIM(SUBSTITUTE(AW42,CHAR(160),""))),0))&lt;(IFERROR(VALUE(TRIM(SUBSTITUTE(W42,CHAR(160),""))),0)),((IFERROR(VALUE(TRIM(SUBSTITUTE(W42,CHAR(160),""))),0))-(IFERROR(VALUE(TRIM(SUBSTITUTE(AW42,CHAR(160),""))),0)))&lt;0.01),"OK",(IFERROR(VALUE(TRIM(SUBSTITUTE(AW42,CHAR(160),""))),0))&lt;(IFERROR(VALUE(TRIM(SUBSTITUTE(W42,CHAR(160),""))),0)),"Montant instruit inférieur au montant présenté.",TRUE,""))</f>
        <v/>
      </c>
      <c r="BA42" s="212" t="str">
        <f t="shared" si="51"/>
        <v/>
      </c>
      <c r="BB42" s="212" t="str">
        <f t="shared" si="52"/>
        <v/>
      </c>
      <c r="BC42" s="93" t="str">
        <f t="shared" si="53"/>
        <v/>
      </c>
    </row>
    <row r="43" spans="1:55" ht="20.149999999999999" customHeight="1">
      <c r="A43" s="294">
        <v>35</v>
      </c>
      <c r="B43" s="2"/>
      <c r="C43" s="39"/>
      <c r="D43" s="2"/>
      <c r="E43" s="2"/>
      <c r="F43" s="89" t="str">
        <f>IF(B43&lt;&gt;"",IF('0-Présentation poste-typeaction'!$B$12&lt;&gt;"",'0-Présentation poste-typeaction'!$B$12,""),"")</f>
        <v/>
      </c>
      <c r="G43" s="21"/>
      <c r="H43" s="15"/>
      <c r="I43" s="38"/>
      <c r="J43" s="13"/>
      <c r="K43" s="4"/>
      <c r="L43" s="3"/>
      <c r="M43" s="196" t="str">
        <f t="shared" si="49"/>
        <v/>
      </c>
      <c r="N43" s="5"/>
      <c r="O43" s="3"/>
      <c r="P43" s="196" t="str">
        <f t="shared" si="27"/>
        <v/>
      </c>
      <c r="Q43" s="6"/>
      <c r="R43" s="3"/>
      <c r="S43" s="295" t="str">
        <f t="shared" si="50"/>
        <v/>
      </c>
      <c r="T43" s="14"/>
      <c r="U43" s="296" t="str" cm="1">
        <f t="array" ref="U43">IF((_xlfn.IFS(TRIM(SUBSTITUTE(T43,CHAR(160),""))="Devis 1",IFERROR(VALUE(TRIM(SUBSTITUTE(K43,CHAR(160),""))),0),TRIM(SUBSTITUTE(T43,CHAR(160),""))="Devis 2",IFERROR(VALUE(TRIM(SUBSTITUTE(N43,CHAR(160),""))),0),TRIM(SUBSTITUTE(T43,CHAR(160),""))="Devis 3",IFERROR(VALUE(TRIM(SUBSTITUTE(Q43,CHAR(160),""))),0),TRUE,0)*IFERROR(VALUE(TRIM(SUBSTITUTE(C43,CHAR(160),""))),0))=0,"",_xlfn.IFS(TRIM(SUBSTITUTE(T43,CHAR(160),""))="Devis 1",IFERROR(VALUE(TRIM(SUBSTITUTE(K43,CHAR(160),""))),0),TRIM(SUBSTITUTE(T43,CHAR(160),""))="Devis 2",IFERROR(VALUE(TRIM(SUBSTITUTE(N43,CHAR(160),""))),0),TRIM(SUBSTITUTE(T43,CHAR(160),""))="Devis 3",IFERROR(VALUE(TRIM(SUBSTITUTE(Q43,CHAR(160),""))),0),TRUE,0)*IFERROR(VALUE(TRIM(SUBSTITUTE(C43,CHAR(160),""))),0))</f>
        <v/>
      </c>
      <c r="V43" s="214" t="str" cm="1">
        <f t="array" ref="V43">IF(ROUND((_xlfn.IFS(TRIM(SUBSTITUTE(T43,CHAR(160),""))="Devis 1",IFERROR(VALUE(TRIM(SUBSTITUTE(L43,CHAR(160),""))),0),TRIM(SUBSTITUTE(T43,CHAR(160),""))="Devis 2",IFERROR(VALUE(TRIM(SUBSTITUTE(O43,CHAR(160),""))),0),TRIM(SUBSTITUTE(T43,CHAR(160),""))="Devis 3",IFERROR(VALUE(TRIM(SUBSTITUTE(R43,CHAR(160),""))),0),TRUE,0)*IFERROR(VALUE(TRIM(SUBSTITUTE(C43,CHAR(160),""))),0)),2)=0,IF(U43&lt;&gt;"",0,""),ROUND((_xlfn.IFS(TRIM(SUBSTITUTE(T43,CHAR(160),""))="Devis 1",IFERROR(VALUE(TRIM(SUBSTITUTE(L43,CHAR(160),""))),0),TRIM(SUBSTITUTE(T43,CHAR(160),""))="Devis 2",IFERROR(VALUE(TRIM(SUBSTITUTE(O43,CHAR(160),""))),0),TRIM(SUBSTITUTE(T43,CHAR(160),""))="Devis 3",IFERROR(VALUE(TRIM(SUBSTITUTE(R43,CHAR(160),""))),0),TRUE,0)*IFERROR(VALUE(TRIM(SUBSTITUTE(C43,CHAR(160),""))),0)),2))</f>
        <v/>
      </c>
      <c r="W43" s="297" t="str">
        <f t="shared" si="29"/>
        <v/>
      </c>
      <c r="X43" s="32"/>
      <c r="Y43" s="298" t="str">
        <f t="shared" si="54"/>
        <v/>
      </c>
      <c r="Z43" s="299" t="str">
        <f t="shared" si="54"/>
        <v/>
      </c>
      <c r="AA43" s="300" t="str">
        <f t="shared" si="54"/>
        <v/>
      </c>
      <c r="AB43" s="89" t="str">
        <f t="shared" si="54"/>
        <v/>
      </c>
      <c r="AC43" s="89" t="str">
        <f t="shared" si="54"/>
        <v/>
      </c>
      <c r="AD43" s="89" t="str">
        <f t="shared" si="54"/>
        <v/>
      </c>
      <c r="AE43" s="89" t="str">
        <f t="shared" si="55"/>
        <v/>
      </c>
      <c r="AF43" s="89" t="str">
        <f t="shared" si="56"/>
        <v/>
      </c>
      <c r="AG43" s="301" t="str">
        <f t="shared" si="57"/>
        <v/>
      </c>
      <c r="AH43" s="204" t="str">
        <f t="shared" si="58"/>
        <v/>
      </c>
      <c r="AI43" s="90" t="str">
        <f t="shared" si="59"/>
        <v/>
      </c>
      <c r="AJ43" s="196" t="str">
        <f t="shared" si="47"/>
        <v/>
      </c>
      <c r="AK43" s="205" t="str">
        <f t="shared" si="60"/>
        <v/>
      </c>
      <c r="AL43" s="90" t="str">
        <f t="shared" si="61"/>
        <v/>
      </c>
      <c r="AM43" s="196" t="str">
        <f t="shared" si="39"/>
        <v/>
      </c>
      <c r="AN43" s="206" t="str">
        <f t="shared" si="62"/>
        <v/>
      </c>
      <c r="AO43" s="90" t="str">
        <f t="shared" si="63"/>
        <v/>
      </c>
      <c r="AP43" s="207" t="str">
        <f t="shared" si="42"/>
        <v/>
      </c>
      <c r="AQ43" s="208" t="str">
        <f t="shared" si="43"/>
        <v/>
      </c>
      <c r="AR43" s="302"/>
      <c r="AS43" s="212" t="str">
        <f t="shared" si="44"/>
        <v/>
      </c>
      <c r="AT43" s="212" t="str">
        <f t="shared" si="45"/>
        <v/>
      </c>
      <c r="AU43" s="211" t="str" cm="1">
        <f t="array" ref="AU43">IF($Z43="","",IF((IFERROR(_xlfn.IFS($AQ43="Devis 1",(IFERROR(VALUE(TRIM(SUBSTITUTE(AH43,CHAR(160),""))),0)),$AQ43="Devis 2",(IFERROR(VALUE(TRIM(SUBSTITUTE(AK43,CHAR(160),""))),0)),$AQ43="Devis 3",(IFERROR(VALUE(TRIM(SUBSTITUTE(AN43,CHAR(160),""))),0))),0))*(IFERROR(VALUE(TRIM(SUBSTITUTE($Z43,CHAR(160),""))),0))=0,"",(IFERROR(_xlfn.IFS($AQ43="Devis 1",(IFERROR(VALUE(TRIM(SUBSTITUTE(AH43,CHAR(160),""))),0)),$AQ43="Devis 2",(IFERROR(VALUE(TRIM(SUBSTITUTE(AK43,CHAR(160),""))),0)),$AQ43="Devis 3",(IFERROR(VALUE(TRIM(SUBSTITUTE(AN43,CHAR(160),""))),0))),0))*(IFERROR(VALUE(TRIM(SUBSTITUTE($Z43,CHAR(160),""))),0))))</f>
        <v/>
      </c>
      <c r="AV43" s="211" t="str" cm="1">
        <f t="array" ref="AV43">IF($Z43="","",IF(ROUND((IFERROR(_xlfn.IFS(TRIM(SUBSTITUTE($AQ43,CHAR(160),""))="Devis 1",IFERROR(VALUE(TRIM(SUBSTITUTE(AI43,CHAR(160),""))),0),TRIM(SUBSTITUTE($AQ43,CHAR(160),""))="Devis 2",IFERROR(VALUE(TRIM(SUBSTITUTE(AL43,CHAR(160),""))),0),TRIM(SUBSTITUTE($AQ43,CHAR(160),""))="Devis 3",IFERROR(VALUE(TRIM(SUBSTITUTE(AO43,CHAR(160),""))),0)),0))*(IFERROR(VALUE(TRIM(SUBSTITUTE($Z43,CHAR(160),""))),0)),2)=0,IF(AU43&lt;&gt;"",0,""),ROUND((IFERROR(_xlfn.IFS(TRIM(SUBSTITUTE($AQ43,CHAR(160),""))="Devis 1",IFERROR(VALUE(TRIM(SUBSTITUTE(AI43,CHAR(160),""))),0),TRIM(SUBSTITUTE($AQ43,CHAR(160),""))="Devis 2",IFERROR(VALUE(TRIM(SUBSTITUTE(AL43,CHAR(160),""))),0),TRIM(SUBSTITUTE($AQ43,CHAR(160),""))="Devis 3",IFERROR(VALUE(TRIM(SUBSTITUTE(AO43,CHAR(160),""))),0)),0))*(IFERROR(VALUE(TRIM(SUBSTITUTE($Z43,CHAR(160),""))),0)),2)))</f>
        <v/>
      </c>
      <c r="AW43" s="211" t="str">
        <f t="shared" si="46"/>
        <v/>
      </c>
      <c r="AX43" s="303"/>
      <c r="AY43" s="92" t="str" cm="1">
        <f t="array" ref="AY43">IF(OR(AW43="",AT43="",AU43="",AS43=""),"",
    _xlfn.IFS(
        (IFERROR(VALUE(TRIM(SUBSTITUTE(AW43,CHAR(160),""))),0)) &gt; (IFERROR(VALUE(TRIM(SUBSTITUTE(AT43,CHAR(160),""))),0)),
        "KO : Le montant retenu TTC est supérieur au montant raisonnable TTC. Merci de revoir la ligne de dépense ou plafonner son montant.",
        (IFERROR(VALUE(TRIM(SUBSTITUTE(AU43,CHAR(160),""))),0)) &gt; (IFERROR(VALUE(TRIM(SUBSTITUTE(AS43,CHAR(160),""))),0)),
        "Attention : Le montant retenu HT est supérieur au montant HT raisonnable. Merci de revoir la ligne de dépense, plafonner son montant, ou justifier la reventillation HT / TVA.",
        (IFERROR(VALUE(TRIM(SUBSTITUTE(AW43,CHAR(160),""))),0))=0,
        "",
        (IFERROR(VALUE(TRIM(SUBSTITUTE(AT43,CHAR(160),""))),0))=(IFERROR(VALUE(TRIM(SUBSTITUTE(AW43,CHAR(160),""))),0)),
        "OK",
        (IFERROR(VALUE(TRIM(SUBSTITUTE(AT43,CHAR(160),""))),0))&gt;(IFERROR(VALUE(TRIM(SUBSTITUTE(AW43,CHAR(160),""))),0)),
        " OK : Montant instruit inférieur au montant raisonnable.",
        TRUE,
        ""
    )
)</f>
        <v/>
      </c>
      <c r="AZ43" s="92" t="str" cm="1">
        <f t="array" ref="AZ43">IF(OR(AW43="",W43="",AU43="",U43="",AV43="",V43=""),"",_xlfn.IFS(AND((IFERROR(VALUE(TRIM(SUBSTITUTE(AW43,CHAR(160),""))),0))&gt;(IFERROR(VALUE(TRIM(SUBSTITUTE(W43,CHAR(160),""))),0)),((IFERROR(VALUE(TRIM(SUBSTITUTE(AW43,CHAR(160),""))),0))-(IFERROR(VALUE(TRIM(SUBSTITUTE(W43,CHAR(160),""))),0)))&lt;=0.01),"OK",(IFERROR(VALUE(TRIM(SUBSTITUTE(AW43,CHAR(160),""))),0))&gt;(IFERROR(VALUE(TRIM(SUBSTITUTE(W43,CHAR(160),""))),0)),"KO : Le montant retenu TTC est supérieur au montant présenté TTC. Merci de revoir la ligne de dépense ou plafonner son montant.",(IFERROR(VALUE(TRIM(SUBSTITUTE(AU43,CHAR(160),""))),0))&gt;(IFERROR(VALUE(TRIM(SUBSTITUTE(U43,CHAR(160),""))),0)),"Attention : Le montant retenu HT est supérieur au montant HT présenté. Merci de revoir la ligne de dépense, plafonner son montant, ou justifier la reventillation HT / TVA.",(IFERROR(VALUE(TRIM(SUBSTITUTE(AV43,CHAR(160),""))),0))&gt;(IFERROR(VALUE(TRIM(SUBSTITUTE(V43,CHAR(160),""))),0)),"Attention : Le montant TVA retenu est supérieur au montant TVA présenté. Merci de revoir la ligne de dépense, plafonner son montant, ou justifier la reventillation HT / TVA.",(IFERROR(VALUE(TRIM(SUBSTITUTE(W43,CHAR(160),""))),0))=0,"",(IFERROR(VALUE(TRIM(SUBSTITUTE(AW43,CHAR(160),""))),0))=(IFERROR(VALUE(TRIM(SUBSTITUTE(W43,CHAR(160),""))),0)),"OK",AND((IFERROR(VALUE(TRIM(SUBSTITUTE(AW43,CHAR(160),""))),0))&lt;(IFERROR(VALUE(TRIM(SUBSTITUTE(W43,CHAR(160),""))),0)),((IFERROR(VALUE(TRIM(SUBSTITUTE(W43,CHAR(160),""))),0))-(IFERROR(VALUE(TRIM(SUBSTITUTE(AW43,CHAR(160),""))),0)))&lt;0.01),"OK",(IFERROR(VALUE(TRIM(SUBSTITUTE(AW43,CHAR(160),""))),0))&lt;(IFERROR(VALUE(TRIM(SUBSTITUTE(W43,CHAR(160),""))),0)),"Montant instruit inférieur au montant présenté.",TRUE,""))</f>
        <v/>
      </c>
      <c r="BA43" s="212" t="str">
        <f t="shared" si="51"/>
        <v/>
      </c>
      <c r="BB43" s="212" t="str">
        <f t="shared" si="52"/>
        <v/>
      </c>
      <c r="BC43" s="93" t="str">
        <f t="shared" si="53"/>
        <v/>
      </c>
    </row>
    <row r="44" spans="1:55" ht="20.149999999999999" customHeight="1">
      <c r="A44" s="294">
        <v>36</v>
      </c>
      <c r="B44" s="2"/>
      <c r="C44" s="39"/>
      <c r="D44" s="2"/>
      <c r="E44" s="2"/>
      <c r="F44" s="89" t="str">
        <f>IF(B44&lt;&gt;"",IF('0-Présentation poste-typeaction'!$B$12&lt;&gt;"",'0-Présentation poste-typeaction'!$B$12,""),"")</f>
        <v/>
      </c>
      <c r="G44" s="21"/>
      <c r="H44" s="15"/>
      <c r="I44" s="38"/>
      <c r="J44" s="13"/>
      <c r="K44" s="4"/>
      <c r="L44" s="3"/>
      <c r="M44" s="196" t="str">
        <f t="shared" si="49"/>
        <v/>
      </c>
      <c r="N44" s="5"/>
      <c r="O44" s="3"/>
      <c r="P44" s="196" t="str">
        <f t="shared" si="27"/>
        <v/>
      </c>
      <c r="Q44" s="6"/>
      <c r="R44" s="3"/>
      <c r="S44" s="295" t="str">
        <f t="shared" si="50"/>
        <v/>
      </c>
      <c r="T44" s="14"/>
      <c r="U44" s="296" t="str" cm="1">
        <f t="array" ref="U44">IF((_xlfn.IFS(TRIM(SUBSTITUTE(T44,CHAR(160),""))="Devis 1",IFERROR(VALUE(TRIM(SUBSTITUTE(K44,CHAR(160),""))),0),TRIM(SUBSTITUTE(T44,CHAR(160),""))="Devis 2",IFERROR(VALUE(TRIM(SUBSTITUTE(N44,CHAR(160),""))),0),TRIM(SUBSTITUTE(T44,CHAR(160),""))="Devis 3",IFERROR(VALUE(TRIM(SUBSTITUTE(Q44,CHAR(160),""))),0),TRUE,0)*IFERROR(VALUE(TRIM(SUBSTITUTE(C44,CHAR(160),""))),0))=0,"",_xlfn.IFS(TRIM(SUBSTITUTE(T44,CHAR(160),""))="Devis 1",IFERROR(VALUE(TRIM(SUBSTITUTE(K44,CHAR(160),""))),0),TRIM(SUBSTITUTE(T44,CHAR(160),""))="Devis 2",IFERROR(VALUE(TRIM(SUBSTITUTE(N44,CHAR(160),""))),0),TRIM(SUBSTITUTE(T44,CHAR(160),""))="Devis 3",IFERROR(VALUE(TRIM(SUBSTITUTE(Q44,CHAR(160),""))),0),TRUE,0)*IFERROR(VALUE(TRIM(SUBSTITUTE(C44,CHAR(160),""))),0))</f>
        <v/>
      </c>
      <c r="V44" s="214" t="str" cm="1">
        <f t="array" ref="V44">IF(ROUND((_xlfn.IFS(TRIM(SUBSTITUTE(T44,CHAR(160),""))="Devis 1",IFERROR(VALUE(TRIM(SUBSTITUTE(L44,CHAR(160),""))),0),TRIM(SUBSTITUTE(T44,CHAR(160),""))="Devis 2",IFERROR(VALUE(TRIM(SUBSTITUTE(O44,CHAR(160),""))),0),TRIM(SUBSTITUTE(T44,CHAR(160),""))="Devis 3",IFERROR(VALUE(TRIM(SUBSTITUTE(R44,CHAR(160),""))),0),TRUE,0)*IFERROR(VALUE(TRIM(SUBSTITUTE(C44,CHAR(160),""))),0)),2)=0,IF(U44&lt;&gt;"",0,""),ROUND((_xlfn.IFS(TRIM(SUBSTITUTE(T44,CHAR(160),""))="Devis 1",IFERROR(VALUE(TRIM(SUBSTITUTE(L44,CHAR(160),""))),0),TRIM(SUBSTITUTE(T44,CHAR(160),""))="Devis 2",IFERROR(VALUE(TRIM(SUBSTITUTE(O44,CHAR(160),""))),0),TRIM(SUBSTITUTE(T44,CHAR(160),""))="Devis 3",IFERROR(VALUE(TRIM(SUBSTITUTE(R44,CHAR(160),""))),0),TRUE,0)*IFERROR(VALUE(TRIM(SUBSTITUTE(C44,CHAR(160),""))),0)),2))</f>
        <v/>
      </c>
      <c r="W44" s="297" t="str">
        <f t="shared" si="29"/>
        <v/>
      </c>
      <c r="X44" s="32"/>
      <c r="Y44" s="298" t="str">
        <f t="shared" si="54"/>
        <v/>
      </c>
      <c r="Z44" s="299" t="str">
        <f t="shared" si="54"/>
        <v/>
      </c>
      <c r="AA44" s="300" t="str">
        <f t="shared" si="54"/>
        <v/>
      </c>
      <c r="AB44" s="89" t="str">
        <f t="shared" si="54"/>
        <v/>
      </c>
      <c r="AC44" s="89" t="str">
        <f t="shared" si="54"/>
        <v/>
      </c>
      <c r="AD44" s="89" t="str">
        <f t="shared" si="54"/>
        <v/>
      </c>
      <c r="AE44" s="89" t="str">
        <f t="shared" si="55"/>
        <v/>
      </c>
      <c r="AF44" s="89" t="str">
        <f t="shared" si="56"/>
        <v/>
      </c>
      <c r="AG44" s="301" t="str">
        <f t="shared" si="57"/>
        <v/>
      </c>
      <c r="AH44" s="204" t="str">
        <f t="shared" si="58"/>
        <v/>
      </c>
      <c r="AI44" s="90" t="str">
        <f t="shared" si="59"/>
        <v/>
      </c>
      <c r="AJ44" s="196" t="str">
        <f t="shared" si="47"/>
        <v/>
      </c>
      <c r="AK44" s="205" t="str">
        <f t="shared" si="60"/>
        <v/>
      </c>
      <c r="AL44" s="90" t="str">
        <f t="shared" si="61"/>
        <v/>
      </c>
      <c r="AM44" s="196" t="str">
        <f t="shared" si="39"/>
        <v/>
      </c>
      <c r="AN44" s="206" t="str">
        <f t="shared" si="62"/>
        <v/>
      </c>
      <c r="AO44" s="90" t="str">
        <f t="shared" si="63"/>
        <v/>
      </c>
      <c r="AP44" s="207" t="str">
        <f t="shared" si="42"/>
        <v/>
      </c>
      <c r="AQ44" s="208" t="str">
        <f t="shared" si="43"/>
        <v/>
      </c>
      <c r="AR44" s="302"/>
      <c r="AS44" s="212" t="str">
        <f t="shared" si="44"/>
        <v/>
      </c>
      <c r="AT44" s="212" t="str">
        <f t="shared" si="45"/>
        <v/>
      </c>
      <c r="AU44" s="211" t="str" cm="1">
        <f t="array" ref="AU44">IF($Z44="","",IF((IFERROR(_xlfn.IFS($AQ44="Devis 1",(IFERROR(VALUE(TRIM(SUBSTITUTE(AH44,CHAR(160),""))),0)),$AQ44="Devis 2",(IFERROR(VALUE(TRIM(SUBSTITUTE(AK44,CHAR(160),""))),0)),$AQ44="Devis 3",(IFERROR(VALUE(TRIM(SUBSTITUTE(AN44,CHAR(160),""))),0))),0))*(IFERROR(VALUE(TRIM(SUBSTITUTE($Z44,CHAR(160),""))),0))=0,"",(IFERROR(_xlfn.IFS($AQ44="Devis 1",(IFERROR(VALUE(TRIM(SUBSTITUTE(AH44,CHAR(160),""))),0)),$AQ44="Devis 2",(IFERROR(VALUE(TRIM(SUBSTITUTE(AK44,CHAR(160),""))),0)),$AQ44="Devis 3",(IFERROR(VALUE(TRIM(SUBSTITUTE(AN44,CHAR(160),""))),0))),0))*(IFERROR(VALUE(TRIM(SUBSTITUTE($Z44,CHAR(160),""))),0))))</f>
        <v/>
      </c>
      <c r="AV44" s="211" t="str" cm="1">
        <f t="array" ref="AV44">IF($Z44="","",IF(ROUND((IFERROR(_xlfn.IFS(TRIM(SUBSTITUTE($AQ44,CHAR(160),""))="Devis 1",IFERROR(VALUE(TRIM(SUBSTITUTE(AI44,CHAR(160),""))),0),TRIM(SUBSTITUTE($AQ44,CHAR(160),""))="Devis 2",IFERROR(VALUE(TRIM(SUBSTITUTE(AL44,CHAR(160),""))),0),TRIM(SUBSTITUTE($AQ44,CHAR(160),""))="Devis 3",IFERROR(VALUE(TRIM(SUBSTITUTE(AO44,CHAR(160),""))),0)),0))*(IFERROR(VALUE(TRIM(SUBSTITUTE($Z44,CHAR(160),""))),0)),2)=0,IF(AU44&lt;&gt;"",0,""),ROUND((IFERROR(_xlfn.IFS(TRIM(SUBSTITUTE($AQ44,CHAR(160),""))="Devis 1",IFERROR(VALUE(TRIM(SUBSTITUTE(AI44,CHAR(160),""))),0),TRIM(SUBSTITUTE($AQ44,CHAR(160),""))="Devis 2",IFERROR(VALUE(TRIM(SUBSTITUTE(AL44,CHAR(160),""))),0),TRIM(SUBSTITUTE($AQ44,CHAR(160),""))="Devis 3",IFERROR(VALUE(TRIM(SUBSTITUTE(AO44,CHAR(160),""))),0)),0))*(IFERROR(VALUE(TRIM(SUBSTITUTE($Z44,CHAR(160),""))),0)),2)))</f>
        <v/>
      </c>
      <c r="AW44" s="211" t="str">
        <f t="shared" si="46"/>
        <v/>
      </c>
      <c r="AX44" s="303"/>
      <c r="AY44" s="92" t="str" cm="1">
        <f t="array" ref="AY44">IF(OR(AW44="",AT44="",AU44="",AS44=""),"",
    _xlfn.IFS(
        (IFERROR(VALUE(TRIM(SUBSTITUTE(AW44,CHAR(160),""))),0)) &gt; (IFERROR(VALUE(TRIM(SUBSTITUTE(AT44,CHAR(160),""))),0)),
        "KO : Le montant retenu TTC est supérieur au montant raisonnable TTC. Merci de revoir la ligne de dépense ou plafonner son montant.",
        (IFERROR(VALUE(TRIM(SUBSTITUTE(AU44,CHAR(160),""))),0)) &gt; (IFERROR(VALUE(TRIM(SUBSTITUTE(AS44,CHAR(160),""))),0)),
        "Attention : Le montant retenu HT est supérieur au montant HT raisonnable. Merci de revoir la ligne de dépense, plafonner son montant, ou justifier la reventillation HT / TVA.",
        (IFERROR(VALUE(TRIM(SUBSTITUTE(AW44,CHAR(160),""))),0))=0,
        "",
        (IFERROR(VALUE(TRIM(SUBSTITUTE(AT44,CHAR(160),""))),0))=(IFERROR(VALUE(TRIM(SUBSTITUTE(AW44,CHAR(160),""))),0)),
        "OK",
        (IFERROR(VALUE(TRIM(SUBSTITUTE(AT44,CHAR(160),""))),0))&gt;(IFERROR(VALUE(TRIM(SUBSTITUTE(AW44,CHAR(160),""))),0)),
        " OK : Montant instruit inférieur au montant raisonnable.",
        TRUE,
        ""
    )
)</f>
        <v/>
      </c>
      <c r="AZ44" s="92" t="str" cm="1">
        <f t="array" ref="AZ44">IF(OR(AW44="",W44="",AU44="",U44="",AV44="",V44=""),"",_xlfn.IFS(AND((IFERROR(VALUE(TRIM(SUBSTITUTE(AW44,CHAR(160),""))),0))&gt;(IFERROR(VALUE(TRIM(SUBSTITUTE(W44,CHAR(160),""))),0)),((IFERROR(VALUE(TRIM(SUBSTITUTE(AW44,CHAR(160),""))),0))-(IFERROR(VALUE(TRIM(SUBSTITUTE(W44,CHAR(160),""))),0)))&lt;=0.01),"OK",(IFERROR(VALUE(TRIM(SUBSTITUTE(AW44,CHAR(160),""))),0))&gt;(IFERROR(VALUE(TRIM(SUBSTITUTE(W44,CHAR(160),""))),0)),"KO : Le montant retenu TTC est supérieur au montant présenté TTC. Merci de revoir la ligne de dépense ou plafonner son montant.",(IFERROR(VALUE(TRIM(SUBSTITUTE(AU44,CHAR(160),""))),0))&gt;(IFERROR(VALUE(TRIM(SUBSTITUTE(U44,CHAR(160),""))),0)),"Attention : Le montant retenu HT est supérieur au montant HT présenté. Merci de revoir la ligne de dépense, plafonner son montant, ou justifier la reventillation HT / TVA.",(IFERROR(VALUE(TRIM(SUBSTITUTE(AV44,CHAR(160),""))),0))&gt;(IFERROR(VALUE(TRIM(SUBSTITUTE(V44,CHAR(160),""))),0)),"Attention : Le montant TVA retenu est supérieur au montant TVA présenté. Merci de revoir la ligne de dépense, plafonner son montant, ou justifier la reventillation HT / TVA.",(IFERROR(VALUE(TRIM(SUBSTITUTE(W44,CHAR(160),""))),0))=0,"",(IFERROR(VALUE(TRIM(SUBSTITUTE(AW44,CHAR(160),""))),0))=(IFERROR(VALUE(TRIM(SUBSTITUTE(W44,CHAR(160),""))),0)),"OK",AND((IFERROR(VALUE(TRIM(SUBSTITUTE(AW44,CHAR(160),""))),0))&lt;(IFERROR(VALUE(TRIM(SUBSTITUTE(W44,CHAR(160),""))),0)),((IFERROR(VALUE(TRIM(SUBSTITUTE(W44,CHAR(160),""))),0))-(IFERROR(VALUE(TRIM(SUBSTITUTE(AW44,CHAR(160),""))),0)))&lt;0.01),"OK",(IFERROR(VALUE(TRIM(SUBSTITUTE(AW44,CHAR(160),""))),0))&lt;(IFERROR(VALUE(TRIM(SUBSTITUTE(W44,CHAR(160),""))),0)),"Montant instruit inférieur au montant présenté.",TRUE,""))</f>
        <v/>
      </c>
      <c r="BA44" s="212" t="str">
        <f t="shared" si="51"/>
        <v/>
      </c>
      <c r="BB44" s="212" t="str">
        <f t="shared" si="52"/>
        <v/>
      </c>
      <c r="BC44" s="93" t="str">
        <f t="shared" si="53"/>
        <v/>
      </c>
    </row>
    <row r="45" spans="1:55" ht="20.149999999999999" customHeight="1">
      <c r="A45" s="294">
        <v>37</v>
      </c>
      <c r="B45" s="2"/>
      <c r="C45" s="39"/>
      <c r="D45" s="2"/>
      <c r="E45" s="2"/>
      <c r="F45" s="89" t="str">
        <f>IF(B45&lt;&gt;"",IF('0-Présentation poste-typeaction'!$B$12&lt;&gt;"",'0-Présentation poste-typeaction'!$B$12,""),"")</f>
        <v/>
      </c>
      <c r="G45" s="21"/>
      <c r="H45" s="15"/>
      <c r="I45" s="38"/>
      <c r="J45" s="13"/>
      <c r="K45" s="4"/>
      <c r="L45" s="3"/>
      <c r="M45" s="196" t="str">
        <f t="shared" si="49"/>
        <v/>
      </c>
      <c r="N45" s="5"/>
      <c r="O45" s="3"/>
      <c r="P45" s="196" t="str">
        <f t="shared" si="27"/>
        <v/>
      </c>
      <c r="Q45" s="6"/>
      <c r="R45" s="3"/>
      <c r="S45" s="295" t="str">
        <f t="shared" si="50"/>
        <v/>
      </c>
      <c r="T45" s="14"/>
      <c r="U45" s="296" t="str" cm="1">
        <f t="array" ref="U45">IF((_xlfn.IFS(TRIM(SUBSTITUTE(T45,CHAR(160),""))="Devis 1",IFERROR(VALUE(TRIM(SUBSTITUTE(K45,CHAR(160),""))),0),TRIM(SUBSTITUTE(T45,CHAR(160),""))="Devis 2",IFERROR(VALUE(TRIM(SUBSTITUTE(N45,CHAR(160),""))),0),TRIM(SUBSTITUTE(T45,CHAR(160),""))="Devis 3",IFERROR(VALUE(TRIM(SUBSTITUTE(Q45,CHAR(160),""))),0),TRUE,0)*IFERROR(VALUE(TRIM(SUBSTITUTE(C45,CHAR(160),""))),0))=0,"",_xlfn.IFS(TRIM(SUBSTITUTE(T45,CHAR(160),""))="Devis 1",IFERROR(VALUE(TRIM(SUBSTITUTE(K45,CHAR(160),""))),0),TRIM(SUBSTITUTE(T45,CHAR(160),""))="Devis 2",IFERROR(VALUE(TRIM(SUBSTITUTE(N45,CHAR(160),""))),0),TRIM(SUBSTITUTE(T45,CHAR(160),""))="Devis 3",IFERROR(VALUE(TRIM(SUBSTITUTE(Q45,CHAR(160),""))),0),TRUE,0)*IFERROR(VALUE(TRIM(SUBSTITUTE(C45,CHAR(160),""))),0))</f>
        <v/>
      </c>
      <c r="V45" s="214" t="str" cm="1">
        <f t="array" ref="V45">IF(ROUND((_xlfn.IFS(TRIM(SUBSTITUTE(T45,CHAR(160),""))="Devis 1",IFERROR(VALUE(TRIM(SUBSTITUTE(L45,CHAR(160),""))),0),TRIM(SUBSTITUTE(T45,CHAR(160),""))="Devis 2",IFERROR(VALUE(TRIM(SUBSTITUTE(O45,CHAR(160),""))),0),TRIM(SUBSTITUTE(T45,CHAR(160),""))="Devis 3",IFERROR(VALUE(TRIM(SUBSTITUTE(R45,CHAR(160),""))),0),TRUE,0)*IFERROR(VALUE(TRIM(SUBSTITUTE(C45,CHAR(160),""))),0)),2)=0,IF(U45&lt;&gt;"",0,""),ROUND((_xlfn.IFS(TRIM(SUBSTITUTE(T45,CHAR(160),""))="Devis 1",IFERROR(VALUE(TRIM(SUBSTITUTE(L45,CHAR(160),""))),0),TRIM(SUBSTITUTE(T45,CHAR(160),""))="Devis 2",IFERROR(VALUE(TRIM(SUBSTITUTE(O45,CHAR(160),""))),0),TRIM(SUBSTITUTE(T45,CHAR(160),""))="Devis 3",IFERROR(VALUE(TRIM(SUBSTITUTE(R45,CHAR(160),""))),0),TRUE,0)*IFERROR(VALUE(TRIM(SUBSTITUTE(C45,CHAR(160),""))),0)),2))</f>
        <v/>
      </c>
      <c r="W45" s="297" t="str">
        <f t="shared" si="29"/>
        <v/>
      </c>
      <c r="X45" s="32"/>
      <c r="Y45" s="298" t="str">
        <f t="shared" si="54"/>
        <v/>
      </c>
      <c r="Z45" s="299" t="str">
        <f t="shared" si="54"/>
        <v/>
      </c>
      <c r="AA45" s="300" t="str">
        <f t="shared" si="54"/>
        <v/>
      </c>
      <c r="AB45" s="89" t="str">
        <f t="shared" si="54"/>
        <v/>
      </c>
      <c r="AC45" s="89" t="str">
        <f t="shared" si="54"/>
        <v/>
      </c>
      <c r="AD45" s="89" t="str">
        <f t="shared" si="54"/>
        <v/>
      </c>
      <c r="AE45" s="89" t="str">
        <f t="shared" si="55"/>
        <v/>
      </c>
      <c r="AF45" s="89" t="str">
        <f t="shared" si="56"/>
        <v/>
      </c>
      <c r="AG45" s="301" t="str">
        <f t="shared" si="57"/>
        <v/>
      </c>
      <c r="AH45" s="204" t="str">
        <f t="shared" si="58"/>
        <v/>
      </c>
      <c r="AI45" s="90" t="str">
        <f t="shared" si="59"/>
        <v/>
      </c>
      <c r="AJ45" s="196" t="str">
        <f t="shared" si="47"/>
        <v/>
      </c>
      <c r="AK45" s="205" t="str">
        <f t="shared" si="60"/>
        <v/>
      </c>
      <c r="AL45" s="90" t="str">
        <f t="shared" si="61"/>
        <v/>
      </c>
      <c r="AM45" s="196" t="str">
        <f t="shared" si="39"/>
        <v/>
      </c>
      <c r="AN45" s="206" t="str">
        <f t="shared" si="62"/>
        <v/>
      </c>
      <c r="AO45" s="90" t="str">
        <f t="shared" si="63"/>
        <v/>
      </c>
      <c r="AP45" s="207" t="str">
        <f t="shared" si="42"/>
        <v/>
      </c>
      <c r="AQ45" s="208" t="str">
        <f t="shared" si="43"/>
        <v/>
      </c>
      <c r="AR45" s="302"/>
      <c r="AS45" s="212" t="str">
        <f t="shared" si="44"/>
        <v/>
      </c>
      <c r="AT45" s="212" t="str">
        <f t="shared" si="45"/>
        <v/>
      </c>
      <c r="AU45" s="211" t="str" cm="1">
        <f t="array" ref="AU45">IF($Z45="","",IF((IFERROR(_xlfn.IFS($AQ45="Devis 1",(IFERROR(VALUE(TRIM(SUBSTITUTE(AH45,CHAR(160),""))),0)),$AQ45="Devis 2",(IFERROR(VALUE(TRIM(SUBSTITUTE(AK45,CHAR(160),""))),0)),$AQ45="Devis 3",(IFERROR(VALUE(TRIM(SUBSTITUTE(AN45,CHAR(160),""))),0))),0))*(IFERROR(VALUE(TRIM(SUBSTITUTE($Z45,CHAR(160),""))),0))=0,"",(IFERROR(_xlfn.IFS($AQ45="Devis 1",(IFERROR(VALUE(TRIM(SUBSTITUTE(AH45,CHAR(160),""))),0)),$AQ45="Devis 2",(IFERROR(VALUE(TRIM(SUBSTITUTE(AK45,CHAR(160),""))),0)),$AQ45="Devis 3",(IFERROR(VALUE(TRIM(SUBSTITUTE(AN45,CHAR(160),""))),0))),0))*(IFERROR(VALUE(TRIM(SUBSTITUTE($Z45,CHAR(160),""))),0))))</f>
        <v/>
      </c>
      <c r="AV45" s="211" t="str" cm="1">
        <f t="array" ref="AV45">IF($Z45="","",IF(ROUND((IFERROR(_xlfn.IFS(TRIM(SUBSTITUTE($AQ45,CHAR(160),""))="Devis 1",IFERROR(VALUE(TRIM(SUBSTITUTE(AI45,CHAR(160),""))),0),TRIM(SUBSTITUTE($AQ45,CHAR(160),""))="Devis 2",IFERROR(VALUE(TRIM(SUBSTITUTE(AL45,CHAR(160),""))),0),TRIM(SUBSTITUTE($AQ45,CHAR(160),""))="Devis 3",IFERROR(VALUE(TRIM(SUBSTITUTE(AO45,CHAR(160),""))),0)),0))*(IFERROR(VALUE(TRIM(SUBSTITUTE($Z45,CHAR(160),""))),0)),2)=0,IF(AU45&lt;&gt;"",0,""),ROUND((IFERROR(_xlfn.IFS(TRIM(SUBSTITUTE($AQ45,CHAR(160),""))="Devis 1",IFERROR(VALUE(TRIM(SUBSTITUTE(AI45,CHAR(160),""))),0),TRIM(SUBSTITUTE($AQ45,CHAR(160),""))="Devis 2",IFERROR(VALUE(TRIM(SUBSTITUTE(AL45,CHAR(160),""))),0),TRIM(SUBSTITUTE($AQ45,CHAR(160),""))="Devis 3",IFERROR(VALUE(TRIM(SUBSTITUTE(AO45,CHAR(160),""))),0)),0))*(IFERROR(VALUE(TRIM(SUBSTITUTE($Z45,CHAR(160),""))),0)),2)))</f>
        <v/>
      </c>
      <c r="AW45" s="211" t="str">
        <f t="shared" si="46"/>
        <v/>
      </c>
      <c r="AX45" s="303"/>
      <c r="AY45" s="92" t="str" cm="1">
        <f t="array" ref="AY45">IF(OR(AW45="",AT45="",AU45="",AS45=""),"",
    _xlfn.IFS(
        (IFERROR(VALUE(TRIM(SUBSTITUTE(AW45,CHAR(160),""))),0)) &gt; (IFERROR(VALUE(TRIM(SUBSTITUTE(AT45,CHAR(160),""))),0)),
        "KO : Le montant retenu TTC est supérieur au montant raisonnable TTC. Merci de revoir la ligne de dépense ou plafonner son montant.",
        (IFERROR(VALUE(TRIM(SUBSTITUTE(AU45,CHAR(160),""))),0)) &gt; (IFERROR(VALUE(TRIM(SUBSTITUTE(AS45,CHAR(160),""))),0)),
        "Attention : Le montant retenu HT est supérieur au montant HT raisonnable. Merci de revoir la ligne de dépense, plafonner son montant, ou justifier la reventillation HT / TVA.",
        (IFERROR(VALUE(TRIM(SUBSTITUTE(AW45,CHAR(160),""))),0))=0,
        "",
        (IFERROR(VALUE(TRIM(SUBSTITUTE(AT45,CHAR(160),""))),0))=(IFERROR(VALUE(TRIM(SUBSTITUTE(AW45,CHAR(160),""))),0)),
        "OK",
        (IFERROR(VALUE(TRIM(SUBSTITUTE(AT45,CHAR(160),""))),0))&gt;(IFERROR(VALUE(TRIM(SUBSTITUTE(AW45,CHAR(160),""))),0)),
        " OK : Montant instruit inférieur au montant raisonnable.",
        TRUE,
        ""
    )
)</f>
        <v/>
      </c>
      <c r="AZ45" s="92" t="str" cm="1">
        <f t="array" ref="AZ45">IF(OR(AW45="",W45="",AU45="",U45="",AV45="",V45=""),"",_xlfn.IFS(AND((IFERROR(VALUE(TRIM(SUBSTITUTE(AW45,CHAR(160),""))),0))&gt;(IFERROR(VALUE(TRIM(SUBSTITUTE(W45,CHAR(160),""))),0)),((IFERROR(VALUE(TRIM(SUBSTITUTE(AW45,CHAR(160),""))),0))-(IFERROR(VALUE(TRIM(SUBSTITUTE(W45,CHAR(160),""))),0)))&lt;=0.01),"OK",(IFERROR(VALUE(TRIM(SUBSTITUTE(AW45,CHAR(160),""))),0))&gt;(IFERROR(VALUE(TRIM(SUBSTITUTE(W45,CHAR(160),""))),0)),"KO : Le montant retenu TTC est supérieur au montant présenté TTC. Merci de revoir la ligne de dépense ou plafonner son montant.",(IFERROR(VALUE(TRIM(SUBSTITUTE(AU45,CHAR(160),""))),0))&gt;(IFERROR(VALUE(TRIM(SUBSTITUTE(U45,CHAR(160),""))),0)),"Attention : Le montant retenu HT est supérieur au montant HT présenté. Merci de revoir la ligne de dépense, plafonner son montant, ou justifier la reventillation HT / TVA.",(IFERROR(VALUE(TRIM(SUBSTITUTE(AV45,CHAR(160),""))),0))&gt;(IFERROR(VALUE(TRIM(SUBSTITUTE(V45,CHAR(160),""))),0)),"Attention : Le montant TVA retenu est supérieur au montant TVA présenté. Merci de revoir la ligne de dépense, plafonner son montant, ou justifier la reventillation HT / TVA.",(IFERROR(VALUE(TRIM(SUBSTITUTE(W45,CHAR(160),""))),0))=0,"",(IFERROR(VALUE(TRIM(SUBSTITUTE(AW45,CHAR(160),""))),0))=(IFERROR(VALUE(TRIM(SUBSTITUTE(W45,CHAR(160),""))),0)),"OK",AND((IFERROR(VALUE(TRIM(SUBSTITUTE(AW45,CHAR(160),""))),0))&lt;(IFERROR(VALUE(TRIM(SUBSTITUTE(W45,CHAR(160),""))),0)),((IFERROR(VALUE(TRIM(SUBSTITUTE(W45,CHAR(160),""))),0))-(IFERROR(VALUE(TRIM(SUBSTITUTE(AW45,CHAR(160),""))),0)))&lt;0.01),"OK",(IFERROR(VALUE(TRIM(SUBSTITUTE(AW45,CHAR(160),""))),0))&lt;(IFERROR(VALUE(TRIM(SUBSTITUTE(W45,CHAR(160),""))),0)),"Montant instruit inférieur au montant présenté.",TRUE,""))</f>
        <v/>
      </c>
      <c r="BA45" s="212" t="str">
        <f t="shared" si="51"/>
        <v/>
      </c>
      <c r="BB45" s="212" t="str">
        <f t="shared" si="52"/>
        <v/>
      </c>
      <c r="BC45" s="93" t="str">
        <f t="shared" si="53"/>
        <v/>
      </c>
    </row>
    <row r="46" spans="1:55" ht="20.149999999999999" customHeight="1">
      <c r="A46" s="294">
        <v>38</v>
      </c>
      <c r="B46" s="2"/>
      <c r="C46" s="39"/>
      <c r="D46" s="2"/>
      <c r="E46" s="2"/>
      <c r="F46" s="89" t="str">
        <f>IF(B46&lt;&gt;"",IF('0-Présentation poste-typeaction'!$B$12&lt;&gt;"",'0-Présentation poste-typeaction'!$B$12,""),"")</f>
        <v/>
      </c>
      <c r="G46" s="21"/>
      <c r="H46" s="15"/>
      <c r="I46" s="38"/>
      <c r="J46" s="13"/>
      <c r="K46" s="4"/>
      <c r="L46" s="3"/>
      <c r="M46" s="196" t="str">
        <f t="shared" si="49"/>
        <v/>
      </c>
      <c r="N46" s="5"/>
      <c r="O46" s="3"/>
      <c r="P46" s="196" t="str">
        <f t="shared" si="27"/>
        <v/>
      </c>
      <c r="Q46" s="6"/>
      <c r="R46" s="3"/>
      <c r="S46" s="295" t="str">
        <f t="shared" si="50"/>
        <v/>
      </c>
      <c r="T46" s="14"/>
      <c r="U46" s="296" t="str" cm="1">
        <f t="array" ref="U46">IF((_xlfn.IFS(TRIM(SUBSTITUTE(T46,CHAR(160),""))="Devis 1",IFERROR(VALUE(TRIM(SUBSTITUTE(K46,CHAR(160),""))),0),TRIM(SUBSTITUTE(T46,CHAR(160),""))="Devis 2",IFERROR(VALUE(TRIM(SUBSTITUTE(N46,CHAR(160),""))),0),TRIM(SUBSTITUTE(T46,CHAR(160),""))="Devis 3",IFERROR(VALUE(TRIM(SUBSTITUTE(Q46,CHAR(160),""))),0),TRUE,0)*IFERROR(VALUE(TRIM(SUBSTITUTE(C46,CHAR(160),""))),0))=0,"",_xlfn.IFS(TRIM(SUBSTITUTE(T46,CHAR(160),""))="Devis 1",IFERROR(VALUE(TRIM(SUBSTITUTE(K46,CHAR(160),""))),0),TRIM(SUBSTITUTE(T46,CHAR(160),""))="Devis 2",IFERROR(VALUE(TRIM(SUBSTITUTE(N46,CHAR(160),""))),0),TRIM(SUBSTITUTE(T46,CHAR(160),""))="Devis 3",IFERROR(VALUE(TRIM(SUBSTITUTE(Q46,CHAR(160),""))),0),TRUE,0)*IFERROR(VALUE(TRIM(SUBSTITUTE(C46,CHAR(160),""))),0))</f>
        <v/>
      </c>
      <c r="V46" s="214" t="str" cm="1">
        <f t="array" ref="V46">IF(ROUND((_xlfn.IFS(TRIM(SUBSTITUTE(T46,CHAR(160),""))="Devis 1",IFERROR(VALUE(TRIM(SUBSTITUTE(L46,CHAR(160),""))),0),TRIM(SUBSTITUTE(T46,CHAR(160),""))="Devis 2",IFERROR(VALUE(TRIM(SUBSTITUTE(O46,CHAR(160),""))),0),TRIM(SUBSTITUTE(T46,CHAR(160),""))="Devis 3",IFERROR(VALUE(TRIM(SUBSTITUTE(R46,CHAR(160),""))),0),TRUE,0)*IFERROR(VALUE(TRIM(SUBSTITUTE(C46,CHAR(160),""))),0)),2)=0,IF(U46&lt;&gt;"",0,""),ROUND((_xlfn.IFS(TRIM(SUBSTITUTE(T46,CHAR(160),""))="Devis 1",IFERROR(VALUE(TRIM(SUBSTITUTE(L46,CHAR(160),""))),0),TRIM(SUBSTITUTE(T46,CHAR(160),""))="Devis 2",IFERROR(VALUE(TRIM(SUBSTITUTE(O46,CHAR(160),""))),0),TRIM(SUBSTITUTE(T46,CHAR(160),""))="Devis 3",IFERROR(VALUE(TRIM(SUBSTITUTE(R46,CHAR(160),""))),0),TRUE,0)*IFERROR(VALUE(TRIM(SUBSTITUTE(C46,CHAR(160),""))),0)),2))</f>
        <v/>
      </c>
      <c r="W46" s="297" t="str">
        <f t="shared" si="29"/>
        <v/>
      </c>
      <c r="X46" s="32"/>
      <c r="Y46" s="298" t="str">
        <f t="shared" si="54"/>
        <v/>
      </c>
      <c r="Z46" s="299" t="str">
        <f t="shared" si="54"/>
        <v/>
      </c>
      <c r="AA46" s="300" t="str">
        <f t="shared" si="54"/>
        <v/>
      </c>
      <c r="AB46" s="89" t="str">
        <f t="shared" si="54"/>
        <v/>
      </c>
      <c r="AC46" s="89" t="str">
        <f t="shared" si="54"/>
        <v/>
      </c>
      <c r="AD46" s="89" t="str">
        <f t="shared" si="54"/>
        <v/>
      </c>
      <c r="AE46" s="89" t="str">
        <f t="shared" si="55"/>
        <v/>
      </c>
      <c r="AF46" s="89" t="str">
        <f t="shared" si="56"/>
        <v/>
      </c>
      <c r="AG46" s="301" t="str">
        <f t="shared" si="57"/>
        <v/>
      </c>
      <c r="AH46" s="204" t="str">
        <f t="shared" si="58"/>
        <v/>
      </c>
      <c r="AI46" s="90" t="str">
        <f t="shared" si="59"/>
        <v/>
      </c>
      <c r="AJ46" s="196" t="str">
        <f t="shared" si="47"/>
        <v/>
      </c>
      <c r="AK46" s="205" t="str">
        <f t="shared" si="60"/>
        <v/>
      </c>
      <c r="AL46" s="90" t="str">
        <f t="shared" si="61"/>
        <v/>
      </c>
      <c r="AM46" s="196" t="str">
        <f t="shared" si="39"/>
        <v/>
      </c>
      <c r="AN46" s="206" t="str">
        <f t="shared" si="62"/>
        <v/>
      </c>
      <c r="AO46" s="90" t="str">
        <f t="shared" si="63"/>
        <v/>
      </c>
      <c r="AP46" s="207" t="str">
        <f t="shared" si="42"/>
        <v/>
      </c>
      <c r="AQ46" s="208" t="str">
        <f t="shared" si="43"/>
        <v/>
      </c>
      <c r="AR46" s="302"/>
      <c r="AS46" s="212" t="str">
        <f t="shared" si="44"/>
        <v/>
      </c>
      <c r="AT46" s="212" t="str">
        <f t="shared" si="45"/>
        <v/>
      </c>
      <c r="AU46" s="211" t="str" cm="1">
        <f t="array" ref="AU46">IF($Z46="","",IF((IFERROR(_xlfn.IFS($AQ46="Devis 1",(IFERROR(VALUE(TRIM(SUBSTITUTE(AH46,CHAR(160),""))),0)),$AQ46="Devis 2",(IFERROR(VALUE(TRIM(SUBSTITUTE(AK46,CHAR(160),""))),0)),$AQ46="Devis 3",(IFERROR(VALUE(TRIM(SUBSTITUTE(AN46,CHAR(160),""))),0))),0))*(IFERROR(VALUE(TRIM(SUBSTITUTE($Z46,CHAR(160),""))),0))=0,"",(IFERROR(_xlfn.IFS($AQ46="Devis 1",(IFERROR(VALUE(TRIM(SUBSTITUTE(AH46,CHAR(160),""))),0)),$AQ46="Devis 2",(IFERROR(VALUE(TRIM(SUBSTITUTE(AK46,CHAR(160),""))),0)),$AQ46="Devis 3",(IFERROR(VALUE(TRIM(SUBSTITUTE(AN46,CHAR(160),""))),0))),0))*(IFERROR(VALUE(TRIM(SUBSTITUTE($Z46,CHAR(160),""))),0))))</f>
        <v/>
      </c>
      <c r="AV46" s="211" t="str" cm="1">
        <f t="array" ref="AV46">IF($Z46="","",IF(ROUND((IFERROR(_xlfn.IFS(TRIM(SUBSTITUTE($AQ46,CHAR(160),""))="Devis 1",IFERROR(VALUE(TRIM(SUBSTITUTE(AI46,CHAR(160),""))),0),TRIM(SUBSTITUTE($AQ46,CHAR(160),""))="Devis 2",IFERROR(VALUE(TRIM(SUBSTITUTE(AL46,CHAR(160),""))),0),TRIM(SUBSTITUTE($AQ46,CHAR(160),""))="Devis 3",IFERROR(VALUE(TRIM(SUBSTITUTE(AO46,CHAR(160),""))),0)),0))*(IFERROR(VALUE(TRIM(SUBSTITUTE($Z46,CHAR(160),""))),0)),2)=0,IF(AU46&lt;&gt;"",0,""),ROUND((IFERROR(_xlfn.IFS(TRIM(SUBSTITUTE($AQ46,CHAR(160),""))="Devis 1",IFERROR(VALUE(TRIM(SUBSTITUTE(AI46,CHAR(160),""))),0),TRIM(SUBSTITUTE($AQ46,CHAR(160),""))="Devis 2",IFERROR(VALUE(TRIM(SUBSTITUTE(AL46,CHAR(160),""))),0),TRIM(SUBSTITUTE($AQ46,CHAR(160),""))="Devis 3",IFERROR(VALUE(TRIM(SUBSTITUTE(AO46,CHAR(160),""))),0)),0))*(IFERROR(VALUE(TRIM(SUBSTITUTE($Z46,CHAR(160),""))),0)),2)))</f>
        <v/>
      </c>
      <c r="AW46" s="211" t="str">
        <f t="shared" si="46"/>
        <v/>
      </c>
      <c r="AX46" s="303"/>
      <c r="AY46" s="92" t="str" cm="1">
        <f t="array" ref="AY46">IF(OR(AW46="",AT46="",AU46="",AS46=""),"",
    _xlfn.IFS(
        (IFERROR(VALUE(TRIM(SUBSTITUTE(AW46,CHAR(160),""))),0)) &gt; (IFERROR(VALUE(TRIM(SUBSTITUTE(AT46,CHAR(160),""))),0)),
        "KO : Le montant retenu TTC est supérieur au montant raisonnable TTC. Merci de revoir la ligne de dépense ou plafonner son montant.",
        (IFERROR(VALUE(TRIM(SUBSTITUTE(AU46,CHAR(160),""))),0)) &gt; (IFERROR(VALUE(TRIM(SUBSTITUTE(AS46,CHAR(160),""))),0)),
        "Attention : Le montant retenu HT est supérieur au montant HT raisonnable. Merci de revoir la ligne de dépense, plafonner son montant, ou justifier la reventillation HT / TVA.",
        (IFERROR(VALUE(TRIM(SUBSTITUTE(AW46,CHAR(160),""))),0))=0,
        "",
        (IFERROR(VALUE(TRIM(SUBSTITUTE(AT46,CHAR(160),""))),0))=(IFERROR(VALUE(TRIM(SUBSTITUTE(AW46,CHAR(160),""))),0)),
        "OK",
        (IFERROR(VALUE(TRIM(SUBSTITUTE(AT46,CHAR(160),""))),0))&gt;(IFERROR(VALUE(TRIM(SUBSTITUTE(AW46,CHAR(160),""))),0)),
        " OK : Montant instruit inférieur au montant raisonnable.",
        TRUE,
        ""
    )
)</f>
        <v/>
      </c>
      <c r="AZ46" s="92" t="str" cm="1">
        <f t="array" ref="AZ46">IF(OR(AW46="",W46="",AU46="",U46="",AV46="",V46=""),"",_xlfn.IFS(AND((IFERROR(VALUE(TRIM(SUBSTITUTE(AW46,CHAR(160),""))),0))&gt;(IFERROR(VALUE(TRIM(SUBSTITUTE(W46,CHAR(160),""))),0)),((IFERROR(VALUE(TRIM(SUBSTITUTE(AW46,CHAR(160),""))),0))-(IFERROR(VALUE(TRIM(SUBSTITUTE(W46,CHAR(160),""))),0)))&lt;=0.01),"OK",(IFERROR(VALUE(TRIM(SUBSTITUTE(AW46,CHAR(160),""))),0))&gt;(IFERROR(VALUE(TRIM(SUBSTITUTE(W46,CHAR(160),""))),0)),"KO : Le montant retenu TTC est supérieur au montant présenté TTC. Merci de revoir la ligne de dépense ou plafonner son montant.",(IFERROR(VALUE(TRIM(SUBSTITUTE(AU46,CHAR(160),""))),0))&gt;(IFERROR(VALUE(TRIM(SUBSTITUTE(U46,CHAR(160),""))),0)),"Attention : Le montant retenu HT est supérieur au montant HT présenté. Merci de revoir la ligne de dépense, plafonner son montant, ou justifier la reventillation HT / TVA.",(IFERROR(VALUE(TRIM(SUBSTITUTE(AV46,CHAR(160),""))),0))&gt;(IFERROR(VALUE(TRIM(SUBSTITUTE(V46,CHAR(160),""))),0)),"Attention : Le montant TVA retenu est supérieur au montant TVA présenté. Merci de revoir la ligne de dépense, plafonner son montant, ou justifier la reventillation HT / TVA.",(IFERROR(VALUE(TRIM(SUBSTITUTE(W46,CHAR(160),""))),0))=0,"",(IFERROR(VALUE(TRIM(SUBSTITUTE(AW46,CHAR(160),""))),0))=(IFERROR(VALUE(TRIM(SUBSTITUTE(W46,CHAR(160),""))),0)),"OK",AND((IFERROR(VALUE(TRIM(SUBSTITUTE(AW46,CHAR(160),""))),0))&lt;(IFERROR(VALUE(TRIM(SUBSTITUTE(W46,CHAR(160),""))),0)),((IFERROR(VALUE(TRIM(SUBSTITUTE(W46,CHAR(160),""))),0))-(IFERROR(VALUE(TRIM(SUBSTITUTE(AW46,CHAR(160),""))),0)))&lt;0.01),"OK",(IFERROR(VALUE(TRIM(SUBSTITUTE(AW46,CHAR(160),""))),0))&lt;(IFERROR(VALUE(TRIM(SUBSTITUTE(W46,CHAR(160),""))),0)),"Montant instruit inférieur au montant présenté.",TRUE,""))</f>
        <v/>
      </c>
      <c r="BA46" s="212" t="str">
        <f t="shared" si="51"/>
        <v/>
      </c>
      <c r="BB46" s="212" t="str">
        <f t="shared" si="52"/>
        <v/>
      </c>
      <c r="BC46" s="93" t="str">
        <f t="shared" si="53"/>
        <v/>
      </c>
    </row>
    <row r="47" spans="1:55" ht="20.149999999999999" customHeight="1">
      <c r="A47" s="294">
        <v>39</v>
      </c>
      <c r="B47" s="2"/>
      <c r="C47" s="39"/>
      <c r="D47" s="2"/>
      <c r="E47" s="2"/>
      <c r="F47" s="89" t="str">
        <f>IF(B47&lt;&gt;"",IF('0-Présentation poste-typeaction'!$B$12&lt;&gt;"",'0-Présentation poste-typeaction'!$B$12,""),"")</f>
        <v/>
      </c>
      <c r="G47" s="21"/>
      <c r="H47" s="15"/>
      <c r="I47" s="38"/>
      <c r="J47" s="13"/>
      <c r="K47" s="4"/>
      <c r="L47" s="3"/>
      <c r="M47" s="196" t="str">
        <f t="shared" si="49"/>
        <v/>
      </c>
      <c r="N47" s="5"/>
      <c r="O47" s="3"/>
      <c r="P47" s="196" t="str">
        <f t="shared" si="27"/>
        <v/>
      </c>
      <c r="Q47" s="6"/>
      <c r="R47" s="3"/>
      <c r="S47" s="295" t="str">
        <f t="shared" si="50"/>
        <v/>
      </c>
      <c r="T47" s="14"/>
      <c r="U47" s="296" t="str" cm="1">
        <f t="array" ref="U47">IF((_xlfn.IFS(TRIM(SUBSTITUTE(T47,CHAR(160),""))="Devis 1",IFERROR(VALUE(TRIM(SUBSTITUTE(K47,CHAR(160),""))),0),TRIM(SUBSTITUTE(T47,CHAR(160),""))="Devis 2",IFERROR(VALUE(TRIM(SUBSTITUTE(N47,CHAR(160),""))),0),TRIM(SUBSTITUTE(T47,CHAR(160),""))="Devis 3",IFERROR(VALUE(TRIM(SUBSTITUTE(Q47,CHAR(160),""))),0),TRUE,0)*IFERROR(VALUE(TRIM(SUBSTITUTE(C47,CHAR(160),""))),0))=0,"",_xlfn.IFS(TRIM(SUBSTITUTE(T47,CHAR(160),""))="Devis 1",IFERROR(VALUE(TRIM(SUBSTITUTE(K47,CHAR(160),""))),0),TRIM(SUBSTITUTE(T47,CHAR(160),""))="Devis 2",IFERROR(VALUE(TRIM(SUBSTITUTE(N47,CHAR(160),""))),0),TRIM(SUBSTITUTE(T47,CHAR(160),""))="Devis 3",IFERROR(VALUE(TRIM(SUBSTITUTE(Q47,CHAR(160),""))),0),TRUE,0)*IFERROR(VALUE(TRIM(SUBSTITUTE(C47,CHAR(160),""))),0))</f>
        <v/>
      </c>
      <c r="V47" s="214" t="str" cm="1">
        <f t="array" ref="V47">IF(ROUND((_xlfn.IFS(TRIM(SUBSTITUTE(T47,CHAR(160),""))="Devis 1",IFERROR(VALUE(TRIM(SUBSTITUTE(L47,CHAR(160),""))),0),TRIM(SUBSTITUTE(T47,CHAR(160),""))="Devis 2",IFERROR(VALUE(TRIM(SUBSTITUTE(O47,CHAR(160),""))),0),TRIM(SUBSTITUTE(T47,CHAR(160),""))="Devis 3",IFERROR(VALUE(TRIM(SUBSTITUTE(R47,CHAR(160),""))),0),TRUE,0)*IFERROR(VALUE(TRIM(SUBSTITUTE(C47,CHAR(160),""))),0)),2)=0,IF(U47&lt;&gt;"",0,""),ROUND((_xlfn.IFS(TRIM(SUBSTITUTE(T47,CHAR(160),""))="Devis 1",IFERROR(VALUE(TRIM(SUBSTITUTE(L47,CHAR(160),""))),0),TRIM(SUBSTITUTE(T47,CHAR(160),""))="Devis 2",IFERROR(VALUE(TRIM(SUBSTITUTE(O47,CHAR(160),""))),0),TRIM(SUBSTITUTE(T47,CHAR(160),""))="Devis 3",IFERROR(VALUE(TRIM(SUBSTITUTE(R47,CHAR(160),""))),0),TRUE,0)*IFERROR(VALUE(TRIM(SUBSTITUTE(C47,CHAR(160),""))),0)),2))</f>
        <v/>
      </c>
      <c r="W47" s="297" t="str">
        <f t="shared" si="29"/>
        <v/>
      </c>
      <c r="X47" s="32"/>
      <c r="Y47" s="298" t="str">
        <f t="shared" si="54"/>
        <v/>
      </c>
      <c r="Z47" s="299" t="str">
        <f t="shared" si="54"/>
        <v/>
      </c>
      <c r="AA47" s="300" t="str">
        <f t="shared" si="54"/>
        <v/>
      </c>
      <c r="AB47" s="89" t="str">
        <f t="shared" si="54"/>
        <v/>
      </c>
      <c r="AC47" s="89" t="str">
        <f t="shared" si="54"/>
        <v/>
      </c>
      <c r="AD47" s="89" t="str">
        <f t="shared" si="54"/>
        <v/>
      </c>
      <c r="AE47" s="89" t="str">
        <f t="shared" si="55"/>
        <v/>
      </c>
      <c r="AF47" s="89" t="str">
        <f t="shared" si="56"/>
        <v/>
      </c>
      <c r="AG47" s="301" t="str">
        <f t="shared" si="57"/>
        <v/>
      </c>
      <c r="AH47" s="204" t="str">
        <f t="shared" si="58"/>
        <v/>
      </c>
      <c r="AI47" s="90" t="str">
        <f t="shared" si="59"/>
        <v/>
      </c>
      <c r="AJ47" s="196" t="str">
        <f t="shared" si="47"/>
        <v/>
      </c>
      <c r="AK47" s="205" t="str">
        <f t="shared" si="60"/>
        <v/>
      </c>
      <c r="AL47" s="90" t="str">
        <f t="shared" si="61"/>
        <v/>
      </c>
      <c r="AM47" s="196" t="str">
        <f t="shared" si="39"/>
        <v/>
      </c>
      <c r="AN47" s="206" t="str">
        <f t="shared" si="62"/>
        <v/>
      </c>
      <c r="AO47" s="90" t="str">
        <f t="shared" si="63"/>
        <v/>
      </c>
      <c r="AP47" s="207" t="str">
        <f t="shared" si="42"/>
        <v/>
      </c>
      <c r="AQ47" s="208" t="str">
        <f t="shared" si="43"/>
        <v/>
      </c>
      <c r="AR47" s="302"/>
      <c r="AS47" s="212" t="str">
        <f t="shared" si="44"/>
        <v/>
      </c>
      <c r="AT47" s="212" t="str">
        <f t="shared" si="45"/>
        <v/>
      </c>
      <c r="AU47" s="211" t="str" cm="1">
        <f t="array" ref="AU47">IF($Z47="","",IF((IFERROR(_xlfn.IFS($AQ47="Devis 1",(IFERROR(VALUE(TRIM(SUBSTITUTE(AH47,CHAR(160),""))),0)),$AQ47="Devis 2",(IFERROR(VALUE(TRIM(SUBSTITUTE(AK47,CHAR(160),""))),0)),$AQ47="Devis 3",(IFERROR(VALUE(TRIM(SUBSTITUTE(AN47,CHAR(160),""))),0))),0))*(IFERROR(VALUE(TRIM(SUBSTITUTE($Z47,CHAR(160),""))),0))=0,"",(IFERROR(_xlfn.IFS($AQ47="Devis 1",(IFERROR(VALUE(TRIM(SUBSTITUTE(AH47,CHAR(160),""))),0)),$AQ47="Devis 2",(IFERROR(VALUE(TRIM(SUBSTITUTE(AK47,CHAR(160),""))),0)),$AQ47="Devis 3",(IFERROR(VALUE(TRIM(SUBSTITUTE(AN47,CHAR(160),""))),0))),0))*(IFERROR(VALUE(TRIM(SUBSTITUTE($Z47,CHAR(160),""))),0))))</f>
        <v/>
      </c>
      <c r="AV47" s="211" t="str" cm="1">
        <f t="array" ref="AV47">IF($Z47="","",IF(ROUND((IFERROR(_xlfn.IFS(TRIM(SUBSTITUTE($AQ47,CHAR(160),""))="Devis 1",IFERROR(VALUE(TRIM(SUBSTITUTE(AI47,CHAR(160),""))),0),TRIM(SUBSTITUTE($AQ47,CHAR(160),""))="Devis 2",IFERROR(VALUE(TRIM(SUBSTITUTE(AL47,CHAR(160),""))),0),TRIM(SUBSTITUTE($AQ47,CHAR(160),""))="Devis 3",IFERROR(VALUE(TRIM(SUBSTITUTE(AO47,CHAR(160),""))),0)),0))*(IFERROR(VALUE(TRIM(SUBSTITUTE($Z47,CHAR(160),""))),0)),2)=0,IF(AU47&lt;&gt;"",0,""),ROUND((IFERROR(_xlfn.IFS(TRIM(SUBSTITUTE($AQ47,CHAR(160),""))="Devis 1",IFERROR(VALUE(TRIM(SUBSTITUTE(AI47,CHAR(160),""))),0),TRIM(SUBSTITUTE($AQ47,CHAR(160),""))="Devis 2",IFERROR(VALUE(TRIM(SUBSTITUTE(AL47,CHAR(160),""))),0),TRIM(SUBSTITUTE($AQ47,CHAR(160),""))="Devis 3",IFERROR(VALUE(TRIM(SUBSTITUTE(AO47,CHAR(160),""))),0)),0))*(IFERROR(VALUE(TRIM(SUBSTITUTE($Z47,CHAR(160),""))),0)),2)))</f>
        <v/>
      </c>
      <c r="AW47" s="211" t="str">
        <f t="shared" si="46"/>
        <v/>
      </c>
      <c r="AX47" s="303"/>
      <c r="AY47" s="92" t="str" cm="1">
        <f t="array" ref="AY47">IF(OR(AW47="",AT47="",AU47="",AS47=""),"",
    _xlfn.IFS(
        (IFERROR(VALUE(TRIM(SUBSTITUTE(AW47,CHAR(160),""))),0)) &gt; (IFERROR(VALUE(TRIM(SUBSTITUTE(AT47,CHAR(160),""))),0)),
        "KO : Le montant retenu TTC est supérieur au montant raisonnable TTC. Merci de revoir la ligne de dépense ou plafonner son montant.",
        (IFERROR(VALUE(TRIM(SUBSTITUTE(AU47,CHAR(160),""))),0)) &gt; (IFERROR(VALUE(TRIM(SUBSTITUTE(AS47,CHAR(160),""))),0)),
        "Attention : Le montant retenu HT est supérieur au montant HT raisonnable. Merci de revoir la ligne de dépense, plafonner son montant, ou justifier la reventillation HT / TVA.",
        (IFERROR(VALUE(TRIM(SUBSTITUTE(AW47,CHAR(160),""))),0))=0,
        "",
        (IFERROR(VALUE(TRIM(SUBSTITUTE(AT47,CHAR(160),""))),0))=(IFERROR(VALUE(TRIM(SUBSTITUTE(AW47,CHAR(160),""))),0)),
        "OK",
        (IFERROR(VALUE(TRIM(SUBSTITUTE(AT47,CHAR(160),""))),0))&gt;(IFERROR(VALUE(TRIM(SUBSTITUTE(AW47,CHAR(160),""))),0)),
        " OK : Montant instruit inférieur au montant raisonnable.",
        TRUE,
        ""
    )
)</f>
        <v/>
      </c>
      <c r="AZ47" s="92" t="str" cm="1">
        <f t="array" ref="AZ47">IF(OR(AW47="",W47="",AU47="",U47="",AV47="",V47=""),"",_xlfn.IFS(AND((IFERROR(VALUE(TRIM(SUBSTITUTE(AW47,CHAR(160),""))),0))&gt;(IFERROR(VALUE(TRIM(SUBSTITUTE(W47,CHAR(160),""))),0)),((IFERROR(VALUE(TRIM(SUBSTITUTE(AW47,CHAR(160),""))),0))-(IFERROR(VALUE(TRIM(SUBSTITUTE(W47,CHAR(160),""))),0)))&lt;=0.01),"OK",(IFERROR(VALUE(TRIM(SUBSTITUTE(AW47,CHAR(160),""))),0))&gt;(IFERROR(VALUE(TRIM(SUBSTITUTE(W47,CHAR(160),""))),0)),"KO : Le montant retenu TTC est supérieur au montant présenté TTC. Merci de revoir la ligne de dépense ou plafonner son montant.",(IFERROR(VALUE(TRIM(SUBSTITUTE(AU47,CHAR(160),""))),0))&gt;(IFERROR(VALUE(TRIM(SUBSTITUTE(U47,CHAR(160),""))),0)),"Attention : Le montant retenu HT est supérieur au montant HT présenté. Merci de revoir la ligne de dépense, plafonner son montant, ou justifier la reventillation HT / TVA.",(IFERROR(VALUE(TRIM(SUBSTITUTE(AV47,CHAR(160),""))),0))&gt;(IFERROR(VALUE(TRIM(SUBSTITUTE(V47,CHAR(160),""))),0)),"Attention : Le montant TVA retenu est supérieur au montant TVA présenté. Merci de revoir la ligne de dépense, plafonner son montant, ou justifier la reventillation HT / TVA.",(IFERROR(VALUE(TRIM(SUBSTITUTE(W47,CHAR(160),""))),0))=0,"",(IFERROR(VALUE(TRIM(SUBSTITUTE(AW47,CHAR(160),""))),0))=(IFERROR(VALUE(TRIM(SUBSTITUTE(W47,CHAR(160),""))),0)),"OK",AND((IFERROR(VALUE(TRIM(SUBSTITUTE(AW47,CHAR(160),""))),0))&lt;(IFERROR(VALUE(TRIM(SUBSTITUTE(W47,CHAR(160),""))),0)),((IFERROR(VALUE(TRIM(SUBSTITUTE(W47,CHAR(160),""))),0))-(IFERROR(VALUE(TRIM(SUBSTITUTE(AW47,CHAR(160),""))),0)))&lt;0.01),"OK",(IFERROR(VALUE(TRIM(SUBSTITUTE(AW47,CHAR(160),""))),0))&lt;(IFERROR(VALUE(TRIM(SUBSTITUTE(W47,CHAR(160),""))),0)),"Montant instruit inférieur au montant présenté.",TRUE,""))</f>
        <v/>
      </c>
      <c r="BA47" s="212" t="str">
        <f t="shared" si="51"/>
        <v/>
      </c>
      <c r="BB47" s="212" t="str">
        <f t="shared" si="52"/>
        <v/>
      </c>
      <c r="BC47" s="93" t="str">
        <f t="shared" si="53"/>
        <v/>
      </c>
    </row>
    <row r="48" spans="1:55" ht="20.149999999999999" customHeight="1">
      <c r="A48" s="294">
        <v>40</v>
      </c>
      <c r="B48" s="2"/>
      <c r="C48" s="39"/>
      <c r="D48" s="2"/>
      <c r="E48" s="2"/>
      <c r="F48" s="89" t="str">
        <f>IF(B48&lt;&gt;"",IF('0-Présentation poste-typeaction'!$B$12&lt;&gt;"",'0-Présentation poste-typeaction'!$B$12,""),"")</f>
        <v/>
      </c>
      <c r="G48" s="21"/>
      <c r="H48" s="15"/>
      <c r="I48" s="38"/>
      <c r="J48" s="13"/>
      <c r="K48" s="4"/>
      <c r="L48" s="3"/>
      <c r="M48" s="196" t="str">
        <f t="shared" si="49"/>
        <v/>
      </c>
      <c r="N48" s="5"/>
      <c r="O48" s="3"/>
      <c r="P48" s="196" t="str">
        <f t="shared" si="27"/>
        <v/>
      </c>
      <c r="Q48" s="6"/>
      <c r="R48" s="3"/>
      <c r="S48" s="295" t="str">
        <f t="shared" si="50"/>
        <v/>
      </c>
      <c r="T48" s="14"/>
      <c r="U48" s="296" t="str" cm="1">
        <f t="array" ref="U48">IF((_xlfn.IFS(TRIM(SUBSTITUTE(T48,CHAR(160),""))="Devis 1",IFERROR(VALUE(TRIM(SUBSTITUTE(K48,CHAR(160),""))),0),TRIM(SUBSTITUTE(T48,CHAR(160),""))="Devis 2",IFERROR(VALUE(TRIM(SUBSTITUTE(N48,CHAR(160),""))),0),TRIM(SUBSTITUTE(T48,CHAR(160),""))="Devis 3",IFERROR(VALUE(TRIM(SUBSTITUTE(Q48,CHAR(160),""))),0),TRUE,0)*IFERROR(VALUE(TRIM(SUBSTITUTE(C48,CHAR(160),""))),0))=0,"",_xlfn.IFS(TRIM(SUBSTITUTE(T48,CHAR(160),""))="Devis 1",IFERROR(VALUE(TRIM(SUBSTITUTE(K48,CHAR(160),""))),0),TRIM(SUBSTITUTE(T48,CHAR(160),""))="Devis 2",IFERROR(VALUE(TRIM(SUBSTITUTE(N48,CHAR(160),""))),0),TRIM(SUBSTITUTE(T48,CHAR(160),""))="Devis 3",IFERROR(VALUE(TRIM(SUBSTITUTE(Q48,CHAR(160),""))),0),TRUE,0)*IFERROR(VALUE(TRIM(SUBSTITUTE(C48,CHAR(160),""))),0))</f>
        <v/>
      </c>
      <c r="V48" s="214" t="str" cm="1">
        <f t="array" ref="V48">IF(ROUND((_xlfn.IFS(TRIM(SUBSTITUTE(T48,CHAR(160),""))="Devis 1",IFERROR(VALUE(TRIM(SUBSTITUTE(L48,CHAR(160),""))),0),TRIM(SUBSTITUTE(T48,CHAR(160),""))="Devis 2",IFERROR(VALUE(TRIM(SUBSTITUTE(O48,CHAR(160),""))),0),TRIM(SUBSTITUTE(T48,CHAR(160),""))="Devis 3",IFERROR(VALUE(TRIM(SUBSTITUTE(R48,CHAR(160),""))),0),TRUE,0)*IFERROR(VALUE(TRIM(SUBSTITUTE(C48,CHAR(160),""))),0)),2)=0,IF(U48&lt;&gt;"",0,""),ROUND((_xlfn.IFS(TRIM(SUBSTITUTE(T48,CHAR(160),""))="Devis 1",IFERROR(VALUE(TRIM(SUBSTITUTE(L48,CHAR(160),""))),0),TRIM(SUBSTITUTE(T48,CHAR(160),""))="Devis 2",IFERROR(VALUE(TRIM(SUBSTITUTE(O48,CHAR(160),""))),0),TRIM(SUBSTITUTE(T48,CHAR(160),""))="Devis 3",IFERROR(VALUE(TRIM(SUBSTITUTE(R48,CHAR(160),""))),0),TRUE,0)*IFERROR(VALUE(TRIM(SUBSTITUTE(C48,CHAR(160),""))),0)),2))</f>
        <v/>
      </c>
      <c r="W48" s="297" t="str">
        <f t="shared" si="29"/>
        <v/>
      </c>
      <c r="X48" s="32"/>
      <c r="Y48" s="298" t="str">
        <f t="shared" si="54"/>
        <v/>
      </c>
      <c r="Z48" s="299" t="str">
        <f t="shared" si="54"/>
        <v/>
      </c>
      <c r="AA48" s="300" t="str">
        <f t="shared" si="54"/>
        <v/>
      </c>
      <c r="AB48" s="89" t="str">
        <f t="shared" si="54"/>
        <v/>
      </c>
      <c r="AC48" s="89" t="str">
        <f t="shared" si="54"/>
        <v/>
      </c>
      <c r="AD48" s="89" t="str">
        <f t="shared" si="54"/>
        <v/>
      </c>
      <c r="AE48" s="89" t="str">
        <f t="shared" si="55"/>
        <v/>
      </c>
      <c r="AF48" s="89" t="str">
        <f t="shared" si="56"/>
        <v/>
      </c>
      <c r="AG48" s="301" t="str">
        <f t="shared" si="57"/>
        <v/>
      </c>
      <c r="AH48" s="204" t="str">
        <f t="shared" si="58"/>
        <v/>
      </c>
      <c r="AI48" s="90" t="str">
        <f t="shared" si="59"/>
        <v/>
      </c>
      <c r="AJ48" s="196" t="str">
        <f t="shared" si="47"/>
        <v/>
      </c>
      <c r="AK48" s="205" t="str">
        <f t="shared" si="60"/>
        <v/>
      </c>
      <c r="AL48" s="90" t="str">
        <f t="shared" si="61"/>
        <v/>
      </c>
      <c r="AM48" s="196" t="str">
        <f t="shared" si="39"/>
        <v/>
      </c>
      <c r="AN48" s="206" t="str">
        <f t="shared" si="62"/>
        <v/>
      </c>
      <c r="AO48" s="90" t="str">
        <f t="shared" si="63"/>
        <v/>
      </c>
      <c r="AP48" s="207" t="str">
        <f t="shared" si="42"/>
        <v/>
      </c>
      <c r="AQ48" s="208" t="str">
        <f t="shared" si="43"/>
        <v/>
      </c>
      <c r="AR48" s="302"/>
      <c r="AS48" s="212" t="str">
        <f t="shared" si="44"/>
        <v/>
      </c>
      <c r="AT48" s="212" t="str">
        <f t="shared" si="45"/>
        <v/>
      </c>
      <c r="AU48" s="211" t="str" cm="1">
        <f t="array" ref="AU48">IF($Z48="","",IF((IFERROR(_xlfn.IFS($AQ48="Devis 1",(IFERROR(VALUE(TRIM(SUBSTITUTE(AH48,CHAR(160),""))),0)),$AQ48="Devis 2",(IFERROR(VALUE(TRIM(SUBSTITUTE(AK48,CHAR(160),""))),0)),$AQ48="Devis 3",(IFERROR(VALUE(TRIM(SUBSTITUTE(AN48,CHAR(160),""))),0))),0))*(IFERROR(VALUE(TRIM(SUBSTITUTE($Z48,CHAR(160),""))),0))=0,"",(IFERROR(_xlfn.IFS($AQ48="Devis 1",(IFERROR(VALUE(TRIM(SUBSTITUTE(AH48,CHAR(160),""))),0)),$AQ48="Devis 2",(IFERROR(VALUE(TRIM(SUBSTITUTE(AK48,CHAR(160),""))),0)),$AQ48="Devis 3",(IFERROR(VALUE(TRIM(SUBSTITUTE(AN48,CHAR(160),""))),0))),0))*(IFERROR(VALUE(TRIM(SUBSTITUTE($Z48,CHAR(160),""))),0))))</f>
        <v/>
      </c>
      <c r="AV48" s="211" t="str" cm="1">
        <f t="array" ref="AV48">IF($Z48="","",IF(ROUND((IFERROR(_xlfn.IFS(TRIM(SUBSTITUTE($AQ48,CHAR(160),""))="Devis 1",IFERROR(VALUE(TRIM(SUBSTITUTE(AI48,CHAR(160),""))),0),TRIM(SUBSTITUTE($AQ48,CHAR(160),""))="Devis 2",IFERROR(VALUE(TRIM(SUBSTITUTE(AL48,CHAR(160),""))),0),TRIM(SUBSTITUTE($AQ48,CHAR(160),""))="Devis 3",IFERROR(VALUE(TRIM(SUBSTITUTE(AO48,CHAR(160),""))),0)),0))*(IFERROR(VALUE(TRIM(SUBSTITUTE($Z48,CHAR(160),""))),0)),2)=0,IF(AU48&lt;&gt;"",0,""),ROUND((IFERROR(_xlfn.IFS(TRIM(SUBSTITUTE($AQ48,CHAR(160),""))="Devis 1",IFERROR(VALUE(TRIM(SUBSTITUTE(AI48,CHAR(160),""))),0),TRIM(SUBSTITUTE($AQ48,CHAR(160),""))="Devis 2",IFERROR(VALUE(TRIM(SUBSTITUTE(AL48,CHAR(160),""))),0),TRIM(SUBSTITUTE($AQ48,CHAR(160),""))="Devis 3",IFERROR(VALUE(TRIM(SUBSTITUTE(AO48,CHAR(160),""))),0)),0))*(IFERROR(VALUE(TRIM(SUBSTITUTE($Z48,CHAR(160),""))),0)),2)))</f>
        <v/>
      </c>
      <c r="AW48" s="211" t="str">
        <f t="shared" si="46"/>
        <v/>
      </c>
      <c r="AX48" s="303"/>
      <c r="AY48" s="92" t="str" cm="1">
        <f t="array" ref="AY48">IF(OR(AW48="",AT48="",AU48="",AS48=""),"",
    _xlfn.IFS(
        (IFERROR(VALUE(TRIM(SUBSTITUTE(AW48,CHAR(160),""))),0)) &gt; (IFERROR(VALUE(TRIM(SUBSTITUTE(AT48,CHAR(160),""))),0)),
        "KO : Le montant retenu TTC est supérieur au montant raisonnable TTC. Merci de revoir la ligne de dépense ou plafonner son montant.",
        (IFERROR(VALUE(TRIM(SUBSTITUTE(AU48,CHAR(160),""))),0)) &gt; (IFERROR(VALUE(TRIM(SUBSTITUTE(AS48,CHAR(160),""))),0)),
        "Attention : Le montant retenu HT est supérieur au montant HT raisonnable. Merci de revoir la ligne de dépense, plafonner son montant, ou justifier la reventillation HT / TVA.",
        (IFERROR(VALUE(TRIM(SUBSTITUTE(AW48,CHAR(160),""))),0))=0,
        "",
        (IFERROR(VALUE(TRIM(SUBSTITUTE(AT48,CHAR(160),""))),0))=(IFERROR(VALUE(TRIM(SUBSTITUTE(AW48,CHAR(160),""))),0)),
        "OK",
        (IFERROR(VALUE(TRIM(SUBSTITUTE(AT48,CHAR(160),""))),0))&gt;(IFERROR(VALUE(TRIM(SUBSTITUTE(AW48,CHAR(160),""))),0)),
        " OK : Montant instruit inférieur au montant raisonnable.",
        TRUE,
        ""
    )
)</f>
        <v/>
      </c>
      <c r="AZ48" s="92" t="str" cm="1">
        <f t="array" ref="AZ48">IF(OR(AW48="",W48="",AU48="",U48="",AV48="",V48=""),"",_xlfn.IFS(AND((IFERROR(VALUE(TRIM(SUBSTITUTE(AW48,CHAR(160),""))),0))&gt;(IFERROR(VALUE(TRIM(SUBSTITUTE(W48,CHAR(160),""))),0)),((IFERROR(VALUE(TRIM(SUBSTITUTE(AW48,CHAR(160),""))),0))-(IFERROR(VALUE(TRIM(SUBSTITUTE(W48,CHAR(160),""))),0)))&lt;=0.01),"OK",(IFERROR(VALUE(TRIM(SUBSTITUTE(AW48,CHAR(160),""))),0))&gt;(IFERROR(VALUE(TRIM(SUBSTITUTE(W48,CHAR(160),""))),0)),"KO : Le montant retenu TTC est supérieur au montant présenté TTC. Merci de revoir la ligne de dépense ou plafonner son montant.",(IFERROR(VALUE(TRIM(SUBSTITUTE(AU48,CHAR(160),""))),0))&gt;(IFERROR(VALUE(TRIM(SUBSTITUTE(U48,CHAR(160),""))),0)),"Attention : Le montant retenu HT est supérieur au montant HT présenté. Merci de revoir la ligne de dépense, plafonner son montant, ou justifier la reventillation HT / TVA.",(IFERROR(VALUE(TRIM(SUBSTITUTE(AV48,CHAR(160),""))),0))&gt;(IFERROR(VALUE(TRIM(SUBSTITUTE(V48,CHAR(160),""))),0)),"Attention : Le montant TVA retenu est supérieur au montant TVA présenté. Merci de revoir la ligne de dépense, plafonner son montant, ou justifier la reventillation HT / TVA.",(IFERROR(VALUE(TRIM(SUBSTITUTE(W48,CHAR(160),""))),0))=0,"",(IFERROR(VALUE(TRIM(SUBSTITUTE(AW48,CHAR(160),""))),0))=(IFERROR(VALUE(TRIM(SUBSTITUTE(W48,CHAR(160),""))),0)),"OK",AND((IFERROR(VALUE(TRIM(SUBSTITUTE(AW48,CHAR(160),""))),0))&lt;(IFERROR(VALUE(TRIM(SUBSTITUTE(W48,CHAR(160),""))),0)),((IFERROR(VALUE(TRIM(SUBSTITUTE(W48,CHAR(160),""))),0))-(IFERROR(VALUE(TRIM(SUBSTITUTE(AW48,CHAR(160),""))),0)))&lt;0.01),"OK",(IFERROR(VALUE(TRIM(SUBSTITUTE(AW48,CHAR(160),""))),0))&lt;(IFERROR(VALUE(TRIM(SUBSTITUTE(W48,CHAR(160),""))),0)),"Montant instruit inférieur au montant présenté.",TRUE,""))</f>
        <v/>
      </c>
      <c r="BA48" s="212" t="str">
        <f t="shared" si="51"/>
        <v/>
      </c>
      <c r="BB48" s="212" t="str">
        <f t="shared" si="52"/>
        <v/>
      </c>
      <c r="BC48" s="93" t="str">
        <f t="shared" si="53"/>
        <v/>
      </c>
    </row>
    <row r="49" spans="1:55" ht="20.149999999999999" customHeight="1">
      <c r="A49" s="294">
        <v>41</v>
      </c>
      <c r="B49" s="2"/>
      <c r="C49" s="39"/>
      <c r="D49" s="2"/>
      <c r="E49" s="2"/>
      <c r="F49" s="89" t="str">
        <f>IF(B49&lt;&gt;"",IF('0-Présentation poste-typeaction'!$B$12&lt;&gt;"",'0-Présentation poste-typeaction'!$B$12,""),"")</f>
        <v/>
      </c>
      <c r="G49" s="21"/>
      <c r="H49" s="15"/>
      <c r="I49" s="38"/>
      <c r="J49" s="13"/>
      <c r="K49" s="4"/>
      <c r="L49" s="3"/>
      <c r="M49" s="196" t="str">
        <f t="shared" si="49"/>
        <v/>
      </c>
      <c r="N49" s="5"/>
      <c r="O49" s="3"/>
      <c r="P49" s="196" t="str">
        <f t="shared" si="27"/>
        <v/>
      </c>
      <c r="Q49" s="6"/>
      <c r="R49" s="3"/>
      <c r="S49" s="295" t="str">
        <f t="shared" si="50"/>
        <v/>
      </c>
      <c r="T49" s="14"/>
      <c r="U49" s="296" t="str" cm="1">
        <f t="array" ref="U49">IF((_xlfn.IFS(TRIM(SUBSTITUTE(T49,CHAR(160),""))="Devis 1",IFERROR(VALUE(TRIM(SUBSTITUTE(K49,CHAR(160),""))),0),TRIM(SUBSTITUTE(T49,CHAR(160),""))="Devis 2",IFERROR(VALUE(TRIM(SUBSTITUTE(N49,CHAR(160),""))),0),TRIM(SUBSTITUTE(T49,CHAR(160),""))="Devis 3",IFERROR(VALUE(TRIM(SUBSTITUTE(Q49,CHAR(160),""))),0),TRUE,0)*IFERROR(VALUE(TRIM(SUBSTITUTE(C49,CHAR(160),""))),0))=0,"",_xlfn.IFS(TRIM(SUBSTITUTE(T49,CHAR(160),""))="Devis 1",IFERROR(VALUE(TRIM(SUBSTITUTE(K49,CHAR(160),""))),0),TRIM(SUBSTITUTE(T49,CHAR(160),""))="Devis 2",IFERROR(VALUE(TRIM(SUBSTITUTE(N49,CHAR(160),""))),0),TRIM(SUBSTITUTE(T49,CHAR(160),""))="Devis 3",IFERROR(VALUE(TRIM(SUBSTITUTE(Q49,CHAR(160),""))),0),TRUE,0)*IFERROR(VALUE(TRIM(SUBSTITUTE(C49,CHAR(160),""))),0))</f>
        <v/>
      </c>
      <c r="V49" s="214" t="str" cm="1">
        <f t="array" ref="V49">IF(ROUND((_xlfn.IFS(TRIM(SUBSTITUTE(T49,CHAR(160),""))="Devis 1",IFERROR(VALUE(TRIM(SUBSTITUTE(L49,CHAR(160),""))),0),TRIM(SUBSTITUTE(T49,CHAR(160),""))="Devis 2",IFERROR(VALUE(TRIM(SUBSTITUTE(O49,CHAR(160),""))),0),TRIM(SUBSTITUTE(T49,CHAR(160),""))="Devis 3",IFERROR(VALUE(TRIM(SUBSTITUTE(R49,CHAR(160),""))),0),TRUE,0)*IFERROR(VALUE(TRIM(SUBSTITUTE(C49,CHAR(160),""))),0)),2)=0,IF(U49&lt;&gt;"",0,""),ROUND((_xlfn.IFS(TRIM(SUBSTITUTE(T49,CHAR(160),""))="Devis 1",IFERROR(VALUE(TRIM(SUBSTITUTE(L49,CHAR(160),""))),0),TRIM(SUBSTITUTE(T49,CHAR(160),""))="Devis 2",IFERROR(VALUE(TRIM(SUBSTITUTE(O49,CHAR(160),""))),0),TRIM(SUBSTITUTE(T49,CHAR(160),""))="Devis 3",IFERROR(VALUE(TRIM(SUBSTITUTE(R49,CHAR(160),""))),0),TRUE,0)*IFERROR(VALUE(TRIM(SUBSTITUTE(C49,CHAR(160),""))),0)),2))</f>
        <v/>
      </c>
      <c r="W49" s="297" t="str">
        <f t="shared" si="29"/>
        <v/>
      </c>
      <c r="X49" s="32"/>
      <c r="Y49" s="298" t="str">
        <f t="shared" si="54"/>
        <v/>
      </c>
      <c r="Z49" s="299" t="str">
        <f t="shared" si="54"/>
        <v/>
      </c>
      <c r="AA49" s="300" t="str">
        <f t="shared" si="54"/>
        <v/>
      </c>
      <c r="AB49" s="89" t="str">
        <f t="shared" si="54"/>
        <v/>
      </c>
      <c r="AC49" s="89" t="str">
        <f t="shared" si="54"/>
        <v/>
      </c>
      <c r="AD49" s="89" t="str">
        <f t="shared" si="54"/>
        <v/>
      </c>
      <c r="AE49" s="89" t="str">
        <f t="shared" si="55"/>
        <v/>
      </c>
      <c r="AF49" s="89" t="str">
        <f t="shared" si="56"/>
        <v/>
      </c>
      <c r="AG49" s="301" t="str">
        <f t="shared" si="57"/>
        <v/>
      </c>
      <c r="AH49" s="204" t="str">
        <f t="shared" si="58"/>
        <v/>
      </c>
      <c r="AI49" s="90" t="str">
        <f t="shared" si="59"/>
        <v/>
      </c>
      <c r="AJ49" s="196" t="str">
        <f t="shared" si="47"/>
        <v/>
      </c>
      <c r="AK49" s="205" t="str">
        <f t="shared" si="60"/>
        <v/>
      </c>
      <c r="AL49" s="90" t="str">
        <f t="shared" si="61"/>
        <v/>
      </c>
      <c r="AM49" s="196" t="str">
        <f t="shared" si="39"/>
        <v/>
      </c>
      <c r="AN49" s="206" t="str">
        <f t="shared" si="62"/>
        <v/>
      </c>
      <c r="AO49" s="90" t="str">
        <f t="shared" si="63"/>
        <v/>
      </c>
      <c r="AP49" s="207" t="str">
        <f t="shared" si="42"/>
        <v/>
      </c>
      <c r="AQ49" s="208" t="str">
        <f t="shared" si="43"/>
        <v/>
      </c>
      <c r="AR49" s="302"/>
      <c r="AS49" s="212" t="str">
        <f t="shared" si="44"/>
        <v/>
      </c>
      <c r="AT49" s="212" t="str">
        <f t="shared" si="45"/>
        <v/>
      </c>
      <c r="AU49" s="211" t="str" cm="1">
        <f t="array" ref="AU49">IF($Z49="","",IF((IFERROR(_xlfn.IFS($AQ49="Devis 1",(IFERROR(VALUE(TRIM(SUBSTITUTE(AH49,CHAR(160),""))),0)),$AQ49="Devis 2",(IFERROR(VALUE(TRIM(SUBSTITUTE(AK49,CHAR(160),""))),0)),$AQ49="Devis 3",(IFERROR(VALUE(TRIM(SUBSTITUTE(AN49,CHAR(160),""))),0))),0))*(IFERROR(VALUE(TRIM(SUBSTITUTE($Z49,CHAR(160),""))),0))=0,"",(IFERROR(_xlfn.IFS($AQ49="Devis 1",(IFERROR(VALUE(TRIM(SUBSTITUTE(AH49,CHAR(160),""))),0)),$AQ49="Devis 2",(IFERROR(VALUE(TRIM(SUBSTITUTE(AK49,CHAR(160),""))),0)),$AQ49="Devis 3",(IFERROR(VALUE(TRIM(SUBSTITUTE(AN49,CHAR(160),""))),0))),0))*(IFERROR(VALUE(TRIM(SUBSTITUTE($Z49,CHAR(160),""))),0))))</f>
        <v/>
      </c>
      <c r="AV49" s="211" t="str" cm="1">
        <f t="array" ref="AV49">IF($Z49="","",IF(ROUND((IFERROR(_xlfn.IFS(TRIM(SUBSTITUTE($AQ49,CHAR(160),""))="Devis 1",IFERROR(VALUE(TRIM(SUBSTITUTE(AI49,CHAR(160),""))),0),TRIM(SUBSTITUTE($AQ49,CHAR(160),""))="Devis 2",IFERROR(VALUE(TRIM(SUBSTITUTE(AL49,CHAR(160),""))),0),TRIM(SUBSTITUTE($AQ49,CHAR(160),""))="Devis 3",IFERROR(VALUE(TRIM(SUBSTITUTE(AO49,CHAR(160),""))),0)),0))*(IFERROR(VALUE(TRIM(SUBSTITUTE($Z49,CHAR(160),""))),0)),2)=0,IF(AU49&lt;&gt;"",0,""),ROUND((IFERROR(_xlfn.IFS(TRIM(SUBSTITUTE($AQ49,CHAR(160),""))="Devis 1",IFERROR(VALUE(TRIM(SUBSTITUTE(AI49,CHAR(160),""))),0),TRIM(SUBSTITUTE($AQ49,CHAR(160),""))="Devis 2",IFERROR(VALUE(TRIM(SUBSTITUTE(AL49,CHAR(160),""))),0),TRIM(SUBSTITUTE($AQ49,CHAR(160),""))="Devis 3",IFERROR(VALUE(TRIM(SUBSTITUTE(AO49,CHAR(160),""))),0)),0))*(IFERROR(VALUE(TRIM(SUBSTITUTE($Z49,CHAR(160),""))),0)),2)))</f>
        <v/>
      </c>
      <c r="AW49" s="211" t="str">
        <f t="shared" si="46"/>
        <v/>
      </c>
      <c r="AX49" s="303"/>
      <c r="AY49" s="92" t="str" cm="1">
        <f t="array" ref="AY49">IF(OR(AW49="",AT49="",AU49="",AS49=""),"",
    _xlfn.IFS(
        (IFERROR(VALUE(TRIM(SUBSTITUTE(AW49,CHAR(160),""))),0)) &gt; (IFERROR(VALUE(TRIM(SUBSTITUTE(AT49,CHAR(160),""))),0)),
        "KO : Le montant retenu TTC est supérieur au montant raisonnable TTC. Merci de revoir la ligne de dépense ou plafonner son montant.",
        (IFERROR(VALUE(TRIM(SUBSTITUTE(AU49,CHAR(160),""))),0)) &gt; (IFERROR(VALUE(TRIM(SUBSTITUTE(AS49,CHAR(160),""))),0)),
        "Attention : Le montant retenu HT est supérieur au montant HT raisonnable. Merci de revoir la ligne de dépense, plafonner son montant, ou justifier la reventillation HT / TVA.",
        (IFERROR(VALUE(TRIM(SUBSTITUTE(AW49,CHAR(160),""))),0))=0,
        "",
        (IFERROR(VALUE(TRIM(SUBSTITUTE(AT49,CHAR(160),""))),0))=(IFERROR(VALUE(TRIM(SUBSTITUTE(AW49,CHAR(160),""))),0)),
        "OK",
        (IFERROR(VALUE(TRIM(SUBSTITUTE(AT49,CHAR(160),""))),0))&gt;(IFERROR(VALUE(TRIM(SUBSTITUTE(AW49,CHAR(160),""))),0)),
        " OK : Montant instruit inférieur au montant raisonnable.",
        TRUE,
        ""
    )
)</f>
        <v/>
      </c>
      <c r="AZ49" s="92" t="str" cm="1">
        <f t="array" ref="AZ49">IF(OR(AW49="",W49="",AU49="",U49="",AV49="",V49=""),"",_xlfn.IFS(AND((IFERROR(VALUE(TRIM(SUBSTITUTE(AW49,CHAR(160),""))),0))&gt;(IFERROR(VALUE(TRIM(SUBSTITUTE(W49,CHAR(160),""))),0)),((IFERROR(VALUE(TRIM(SUBSTITUTE(AW49,CHAR(160),""))),0))-(IFERROR(VALUE(TRIM(SUBSTITUTE(W49,CHAR(160),""))),0)))&lt;=0.01),"OK",(IFERROR(VALUE(TRIM(SUBSTITUTE(AW49,CHAR(160),""))),0))&gt;(IFERROR(VALUE(TRIM(SUBSTITUTE(W49,CHAR(160),""))),0)),"KO : Le montant retenu TTC est supérieur au montant présenté TTC. Merci de revoir la ligne de dépense ou plafonner son montant.",(IFERROR(VALUE(TRIM(SUBSTITUTE(AU49,CHAR(160),""))),0))&gt;(IFERROR(VALUE(TRIM(SUBSTITUTE(U49,CHAR(160),""))),0)),"Attention : Le montant retenu HT est supérieur au montant HT présenté. Merci de revoir la ligne de dépense, plafonner son montant, ou justifier la reventillation HT / TVA.",(IFERROR(VALUE(TRIM(SUBSTITUTE(AV49,CHAR(160),""))),0))&gt;(IFERROR(VALUE(TRIM(SUBSTITUTE(V49,CHAR(160),""))),0)),"Attention : Le montant TVA retenu est supérieur au montant TVA présenté. Merci de revoir la ligne de dépense, plafonner son montant, ou justifier la reventillation HT / TVA.",(IFERROR(VALUE(TRIM(SUBSTITUTE(W49,CHAR(160),""))),0))=0,"",(IFERROR(VALUE(TRIM(SUBSTITUTE(AW49,CHAR(160),""))),0))=(IFERROR(VALUE(TRIM(SUBSTITUTE(W49,CHAR(160),""))),0)),"OK",AND((IFERROR(VALUE(TRIM(SUBSTITUTE(AW49,CHAR(160),""))),0))&lt;(IFERROR(VALUE(TRIM(SUBSTITUTE(W49,CHAR(160),""))),0)),((IFERROR(VALUE(TRIM(SUBSTITUTE(W49,CHAR(160),""))),0))-(IFERROR(VALUE(TRIM(SUBSTITUTE(AW49,CHAR(160),""))),0)))&lt;0.01),"OK",(IFERROR(VALUE(TRIM(SUBSTITUTE(AW49,CHAR(160),""))),0))&lt;(IFERROR(VALUE(TRIM(SUBSTITUTE(W49,CHAR(160),""))),0)),"Montant instruit inférieur au montant présenté.",TRUE,""))</f>
        <v/>
      </c>
      <c r="BA49" s="212" t="str">
        <f t="shared" si="51"/>
        <v/>
      </c>
      <c r="BB49" s="212" t="str">
        <f t="shared" si="52"/>
        <v/>
      </c>
      <c r="BC49" s="93" t="str">
        <f t="shared" si="53"/>
        <v/>
      </c>
    </row>
    <row r="50" spans="1:55" ht="20.149999999999999" customHeight="1">
      <c r="A50" s="294">
        <v>42</v>
      </c>
      <c r="B50" s="2"/>
      <c r="C50" s="39"/>
      <c r="D50" s="2"/>
      <c r="E50" s="2"/>
      <c r="F50" s="89" t="str">
        <f>IF(B50&lt;&gt;"",IF('0-Présentation poste-typeaction'!$B$12&lt;&gt;"",'0-Présentation poste-typeaction'!$B$12,""),"")</f>
        <v/>
      </c>
      <c r="G50" s="21"/>
      <c r="H50" s="15"/>
      <c r="I50" s="38"/>
      <c r="J50" s="13"/>
      <c r="K50" s="4"/>
      <c r="L50" s="3"/>
      <c r="M50" s="196" t="str">
        <f t="shared" si="49"/>
        <v/>
      </c>
      <c r="N50" s="5"/>
      <c r="O50" s="3"/>
      <c r="P50" s="196" t="str">
        <f t="shared" si="27"/>
        <v/>
      </c>
      <c r="Q50" s="6"/>
      <c r="R50" s="3"/>
      <c r="S50" s="295" t="str">
        <f t="shared" si="50"/>
        <v/>
      </c>
      <c r="T50" s="14"/>
      <c r="U50" s="296" t="str" cm="1">
        <f t="array" ref="U50">IF((_xlfn.IFS(TRIM(SUBSTITUTE(T50,CHAR(160),""))="Devis 1",IFERROR(VALUE(TRIM(SUBSTITUTE(K50,CHAR(160),""))),0),TRIM(SUBSTITUTE(T50,CHAR(160),""))="Devis 2",IFERROR(VALUE(TRIM(SUBSTITUTE(N50,CHAR(160),""))),0),TRIM(SUBSTITUTE(T50,CHAR(160),""))="Devis 3",IFERROR(VALUE(TRIM(SUBSTITUTE(Q50,CHAR(160),""))),0),TRUE,0)*IFERROR(VALUE(TRIM(SUBSTITUTE(C50,CHAR(160),""))),0))=0,"",_xlfn.IFS(TRIM(SUBSTITUTE(T50,CHAR(160),""))="Devis 1",IFERROR(VALUE(TRIM(SUBSTITUTE(K50,CHAR(160),""))),0),TRIM(SUBSTITUTE(T50,CHAR(160),""))="Devis 2",IFERROR(VALUE(TRIM(SUBSTITUTE(N50,CHAR(160),""))),0),TRIM(SUBSTITUTE(T50,CHAR(160),""))="Devis 3",IFERROR(VALUE(TRIM(SUBSTITUTE(Q50,CHAR(160),""))),0),TRUE,0)*IFERROR(VALUE(TRIM(SUBSTITUTE(C50,CHAR(160),""))),0))</f>
        <v/>
      </c>
      <c r="V50" s="214" t="str" cm="1">
        <f t="array" ref="V50">IF(ROUND((_xlfn.IFS(TRIM(SUBSTITUTE(T50,CHAR(160),""))="Devis 1",IFERROR(VALUE(TRIM(SUBSTITUTE(L50,CHAR(160),""))),0),TRIM(SUBSTITUTE(T50,CHAR(160),""))="Devis 2",IFERROR(VALUE(TRIM(SUBSTITUTE(O50,CHAR(160),""))),0),TRIM(SUBSTITUTE(T50,CHAR(160),""))="Devis 3",IFERROR(VALUE(TRIM(SUBSTITUTE(R50,CHAR(160),""))),0),TRUE,0)*IFERROR(VALUE(TRIM(SUBSTITUTE(C50,CHAR(160),""))),0)),2)=0,IF(U50&lt;&gt;"",0,""),ROUND((_xlfn.IFS(TRIM(SUBSTITUTE(T50,CHAR(160),""))="Devis 1",IFERROR(VALUE(TRIM(SUBSTITUTE(L50,CHAR(160),""))),0),TRIM(SUBSTITUTE(T50,CHAR(160),""))="Devis 2",IFERROR(VALUE(TRIM(SUBSTITUTE(O50,CHAR(160),""))),0),TRIM(SUBSTITUTE(T50,CHAR(160),""))="Devis 3",IFERROR(VALUE(TRIM(SUBSTITUTE(R50,CHAR(160),""))),0),TRUE,0)*IFERROR(VALUE(TRIM(SUBSTITUTE(C50,CHAR(160),""))),0)),2))</f>
        <v/>
      </c>
      <c r="W50" s="297" t="str">
        <f t="shared" si="29"/>
        <v/>
      </c>
      <c r="X50" s="32"/>
      <c r="Y50" s="298" t="str">
        <f t="shared" si="54"/>
        <v/>
      </c>
      <c r="Z50" s="299" t="str">
        <f t="shared" si="54"/>
        <v/>
      </c>
      <c r="AA50" s="300" t="str">
        <f t="shared" si="54"/>
        <v/>
      </c>
      <c r="AB50" s="89" t="str">
        <f t="shared" si="54"/>
        <v/>
      </c>
      <c r="AC50" s="89" t="str">
        <f t="shared" si="54"/>
        <v/>
      </c>
      <c r="AD50" s="89" t="str">
        <f t="shared" si="54"/>
        <v/>
      </c>
      <c r="AE50" s="89" t="str">
        <f t="shared" si="55"/>
        <v/>
      </c>
      <c r="AF50" s="89" t="str">
        <f t="shared" si="56"/>
        <v/>
      </c>
      <c r="AG50" s="301" t="str">
        <f t="shared" si="57"/>
        <v/>
      </c>
      <c r="AH50" s="204" t="str">
        <f t="shared" si="58"/>
        <v/>
      </c>
      <c r="AI50" s="90" t="str">
        <f t="shared" si="59"/>
        <v/>
      </c>
      <c r="AJ50" s="196" t="str">
        <f t="shared" si="47"/>
        <v/>
      </c>
      <c r="AK50" s="205" t="str">
        <f t="shared" si="60"/>
        <v/>
      </c>
      <c r="AL50" s="90" t="str">
        <f t="shared" si="61"/>
        <v/>
      </c>
      <c r="AM50" s="196" t="str">
        <f t="shared" si="39"/>
        <v/>
      </c>
      <c r="AN50" s="206" t="str">
        <f t="shared" si="62"/>
        <v/>
      </c>
      <c r="AO50" s="90" t="str">
        <f t="shared" si="63"/>
        <v/>
      </c>
      <c r="AP50" s="207" t="str">
        <f t="shared" si="42"/>
        <v/>
      </c>
      <c r="AQ50" s="208" t="str">
        <f t="shared" si="43"/>
        <v/>
      </c>
      <c r="AR50" s="302"/>
      <c r="AS50" s="212" t="str">
        <f t="shared" si="44"/>
        <v/>
      </c>
      <c r="AT50" s="212" t="str">
        <f t="shared" si="45"/>
        <v/>
      </c>
      <c r="AU50" s="211" t="str" cm="1">
        <f t="array" ref="AU50">IF($Z50="","",IF((IFERROR(_xlfn.IFS($AQ50="Devis 1",(IFERROR(VALUE(TRIM(SUBSTITUTE(AH50,CHAR(160),""))),0)),$AQ50="Devis 2",(IFERROR(VALUE(TRIM(SUBSTITUTE(AK50,CHAR(160),""))),0)),$AQ50="Devis 3",(IFERROR(VALUE(TRIM(SUBSTITUTE(AN50,CHAR(160),""))),0))),0))*(IFERROR(VALUE(TRIM(SUBSTITUTE($Z50,CHAR(160),""))),0))=0,"",(IFERROR(_xlfn.IFS($AQ50="Devis 1",(IFERROR(VALUE(TRIM(SUBSTITUTE(AH50,CHAR(160),""))),0)),$AQ50="Devis 2",(IFERROR(VALUE(TRIM(SUBSTITUTE(AK50,CHAR(160),""))),0)),$AQ50="Devis 3",(IFERROR(VALUE(TRIM(SUBSTITUTE(AN50,CHAR(160),""))),0))),0))*(IFERROR(VALUE(TRIM(SUBSTITUTE($Z50,CHAR(160),""))),0))))</f>
        <v/>
      </c>
      <c r="AV50" s="211" t="str" cm="1">
        <f t="array" ref="AV50">IF($Z50="","",IF(ROUND((IFERROR(_xlfn.IFS(TRIM(SUBSTITUTE($AQ50,CHAR(160),""))="Devis 1",IFERROR(VALUE(TRIM(SUBSTITUTE(AI50,CHAR(160),""))),0),TRIM(SUBSTITUTE($AQ50,CHAR(160),""))="Devis 2",IFERROR(VALUE(TRIM(SUBSTITUTE(AL50,CHAR(160),""))),0),TRIM(SUBSTITUTE($AQ50,CHAR(160),""))="Devis 3",IFERROR(VALUE(TRIM(SUBSTITUTE(AO50,CHAR(160),""))),0)),0))*(IFERROR(VALUE(TRIM(SUBSTITUTE($Z50,CHAR(160),""))),0)),2)=0,IF(AU50&lt;&gt;"",0,""),ROUND((IFERROR(_xlfn.IFS(TRIM(SUBSTITUTE($AQ50,CHAR(160),""))="Devis 1",IFERROR(VALUE(TRIM(SUBSTITUTE(AI50,CHAR(160),""))),0),TRIM(SUBSTITUTE($AQ50,CHAR(160),""))="Devis 2",IFERROR(VALUE(TRIM(SUBSTITUTE(AL50,CHAR(160),""))),0),TRIM(SUBSTITUTE($AQ50,CHAR(160),""))="Devis 3",IFERROR(VALUE(TRIM(SUBSTITUTE(AO50,CHAR(160),""))),0)),0))*(IFERROR(VALUE(TRIM(SUBSTITUTE($Z50,CHAR(160),""))),0)),2)))</f>
        <v/>
      </c>
      <c r="AW50" s="211" t="str">
        <f t="shared" si="46"/>
        <v/>
      </c>
      <c r="AX50" s="303"/>
      <c r="AY50" s="92" t="str" cm="1">
        <f t="array" ref="AY50">IF(OR(AW50="",AT50="",AU50="",AS50=""),"",
    _xlfn.IFS(
        (IFERROR(VALUE(TRIM(SUBSTITUTE(AW50,CHAR(160),""))),0)) &gt; (IFERROR(VALUE(TRIM(SUBSTITUTE(AT50,CHAR(160),""))),0)),
        "KO : Le montant retenu TTC est supérieur au montant raisonnable TTC. Merci de revoir la ligne de dépense ou plafonner son montant.",
        (IFERROR(VALUE(TRIM(SUBSTITUTE(AU50,CHAR(160),""))),0)) &gt; (IFERROR(VALUE(TRIM(SUBSTITUTE(AS50,CHAR(160),""))),0)),
        "Attention : Le montant retenu HT est supérieur au montant HT raisonnable. Merci de revoir la ligne de dépense, plafonner son montant, ou justifier la reventillation HT / TVA.",
        (IFERROR(VALUE(TRIM(SUBSTITUTE(AW50,CHAR(160),""))),0))=0,
        "",
        (IFERROR(VALUE(TRIM(SUBSTITUTE(AT50,CHAR(160),""))),0))=(IFERROR(VALUE(TRIM(SUBSTITUTE(AW50,CHAR(160),""))),0)),
        "OK",
        (IFERROR(VALUE(TRIM(SUBSTITUTE(AT50,CHAR(160),""))),0))&gt;(IFERROR(VALUE(TRIM(SUBSTITUTE(AW50,CHAR(160),""))),0)),
        " OK : Montant instruit inférieur au montant raisonnable.",
        TRUE,
        ""
    )
)</f>
        <v/>
      </c>
      <c r="AZ50" s="92" t="str" cm="1">
        <f t="array" ref="AZ50">IF(OR(AW50="",W50="",AU50="",U50="",AV50="",V50=""),"",_xlfn.IFS(AND((IFERROR(VALUE(TRIM(SUBSTITUTE(AW50,CHAR(160),""))),0))&gt;(IFERROR(VALUE(TRIM(SUBSTITUTE(W50,CHAR(160),""))),0)),((IFERROR(VALUE(TRIM(SUBSTITUTE(AW50,CHAR(160),""))),0))-(IFERROR(VALUE(TRIM(SUBSTITUTE(W50,CHAR(160),""))),0)))&lt;=0.01),"OK",(IFERROR(VALUE(TRIM(SUBSTITUTE(AW50,CHAR(160),""))),0))&gt;(IFERROR(VALUE(TRIM(SUBSTITUTE(W50,CHAR(160),""))),0)),"KO : Le montant retenu TTC est supérieur au montant présenté TTC. Merci de revoir la ligne de dépense ou plafonner son montant.",(IFERROR(VALUE(TRIM(SUBSTITUTE(AU50,CHAR(160),""))),0))&gt;(IFERROR(VALUE(TRIM(SUBSTITUTE(U50,CHAR(160),""))),0)),"Attention : Le montant retenu HT est supérieur au montant HT présenté. Merci de revoir la ligne de dépense, plafonner son montant, ou justifier la reventillation HT / TVA.",(IFERROR(VALUE(TRIM(SUBSTITUTE(AV50,CHAR(160),""))),0))&gt;(IFERROR(VALUE(TRIM(SUBSTITUTE(V50,CHAR(160),""))),0)),"Attention : Le montant TVA retenu est supérieur au montant TVA présenté. Merci de revoir la ligne de dépense, plafonner son montant, ou justifier la reventillation HT / TVA.",(IFERROR(VALUE(TRIM(SUBSTITUTE(W50,CHAR(160),""))),0))=0,"",(IFERROR(VALUE(TRIM(SUBSTITUTE(AW50,CHAR(160),""))),0))=(IFERROR(VALUE(TRIM(SUBSTITUTE(W50,CHAR(160),""))),0)),"OK",AND((IFERROR(VALUE(TRIM(SUBSTITUTE(AW50,CHAR(160),""))),0))&lt;(IFERROR(VALUE(TRIM(SUBSTITUTE(W50,CHAR(160),""))),0)),((IFERROR(VALUE(TRIM(SUBSTITUTE(W50,CHAR(160),""))),0))-(IFERROR(VALUE(TRIM(SUBSTITUTE(AW50,CHAR(160),""))),0)))&lt;0.01),"OK",(IFERROR(VALUE(TRIM(SUBSTITUTE(AW50,CHAR(160),""))),0))&lt;(IFERROR(VALUE(TRIM(SUBSTITUTE(W50,CHAR(160),""))),0)),"Montant instruit inférieur au montant présenté.",TRUE,""))</f>
        <v/>
      </c>
      <c r="BA50" s="212" t="str">
        <f t="shared" si="51"/>
        <v/>
      </c>
      <c r="BB50" s="212" t="str">
        <f t="shared" si="52"/>
        <v/>
      </c>
      <c r="BC50" s="93" t="str">
        <f t="shared" si="53"/>
        <v/>
      </c>
    </row>
    <row r="51" spans="1:55" ht="20.149999999999999" customHeight="1">
      <c r="A51" s="294">
        <v>43</v>
      </c>
      <c r="B51" s="2"/>
      <c r="C51" s="39"/>
      <c r="D51" s="2"/>
      <c r="E51" s="2"/>
      <c r="F51" s="89" t="str">
        <f>IF(B51&lt;&gt;"",IF('0-Présentation poste-typeaction'!$B$12&lt;&gt;"",'0-Présentation poste-typeaction'!$B$12,""),"")</f>
        <v/>
      </c>
      <c r="G51" s="21"/>
      <c r="H51" s="15"/>
      <c r="I51" s="38"/>
      <c r="J51" s="13"/>
      <c r="K51" s="4"/>
      <c r="L51" s="3"/>
      <c r="M51" s="196" t="str">
        <f t="shared" si="49"/>
        <v/>
      </c>
      <c r="N51" s="5"/>
      <c r="O51" s="3"/>
      <c r="P51" s="196" t="str">
        <f t="shared" si="27"/>
        <v/>
      </c>
      <c r="Q51" s="6"/>
      <c r="R51" s="3"/>
      <c r="S51" s="295" t="str">
        <f t="shared" si="50"/>
        <v/>
      </c>
      <c r="T51" s="14"/>
      <c r="U51" s="296" t="str" cm="1">
        <f t="array" ref="U51">IF((_xlfn.IFS(TRIM(SUBSTITUTE(T51,CHAR(160),""))="Devis 1",IFERROR(VALUE(TRIM(SUBSTITUTE(K51,CHAR(160),""))),0),TRIM(SUBSTITUTE(T51,CHAR(160),""))="Devis 2",IFERROR(VALUE(TRIM(SUBSTITUTE(N51,CHAR(160),""))),0),TRIM(SUBSTITUTE(T51,CHAR(160),""))="Devis 3",IFERROR(VALUE(TRIM(SUBSTITUTE(Q51,CHAR(160),""))),0),TRUE,0)*IFERROR(VALUE(TRIM(SUBSTITUTE(C51,CHAR(160),""))),0))=0,"",_xlfn.IFS(TRIM(SUBSTITUTE(T51,CHAR(160),""))="Devis 1",IFERROR(VALUE(TRIM(SUBSTITUTE(K51,CHAR(160),""))),0),TRIM(SUBSTITUTE(T51,CHAR(160),""))="Devis 2",IFERROR(VALUE(TRIM(SUBSTITUTE(N51,CHAR(160),""))),0),TRIM(SUBSTITUTE(T51,CHAR(160),""))="Devis 3",IFERROR(VALUE(TRIM(SUBSTITUTE(Q51,CHAR(160),""))),0),TRUE,0)*IFERROR(VALUE(TRIM(SUBSTITUTE(C51,CHAR(160),""))),0))</f>
        <v/>
      </c>
      <c r="V51" s="214" t="str" cm="1">
        <f t="array" ref="V51">IF(ROUND((_xlfn.IFS(TRIM(SUBSTITUTE(T51,CHAR(160),""))="Devis 1",IFERROR(VALUE(TRIM(SUBSTITUTE(L51,CHAR(160),""))),0),TRIM(SUBSTITUTE(T51,CHAR(160),""))="Devis 2",IFERROR(VALUE(TRIM(SUBSTITUTE(O51,CHAR(160),""))),0),TRIM(SUBSTITUTE(T51,CHAR(160),""))="Devis 3",IFERROR(VALUE(TRIM(SUBSTITUTE(R51,CHAR(160),""))),0),TRUE,0)*IFERROR(VALUE(TRIM(SUBSTITUTE(C51,CHAR(160),""))),0)),2)=0,IF(U51&lt;&gt;"",0,""),ROUND((_xlfn.IFS(TRIM(SUBSTITUTE(T51,CHAR(160),""))="Devis 1",IFERROR(VALUE(TRIM(SUBSTITUTE(L51,CHAR(160),""))),0),TRIM(SUBSTITUTE(T51,CHAR(160),""))="Devis 2",IFERROR(VALUE(TRIM(SUBSTITUTE(O51,CHAR(160),""))),0),TRIM(SUBSTITUTE(T51,CHAR(160),""))="Devis 3",IFERROR(VALUE(TRIM(SUBSTITUTE(R51,CHAR(160),""))),0),TRUE,0)*IFERROR(VALUE(TRIM(SUBSTITUTE(C51,CHAR(160),""))),0)),2))</f>
        <v/>
      </c>
      <c r="W51" s="297" t="str">
        <f t="shared" si="29"/>
        <v/>
      </c>
      <c r="X51" s="32"/>
      <c r="Y51" s="298" t="str">
        <f t="shared" si="54"/>
        <v/>
      </c>
      <c r="Z51" s="299" t="str">
        <f t="shared" si="54"/>
        <v/>
      </c>
      <c r="AA51" s="300" t="str">
        <f t="shared" si="54"/>
        <v/>
      </c>
      <c r="AB51" s="89" t="str">
        <f t="shared" si="54"/>
        <v/>
      </c>
      <c r="AC51" s="89" t="str">
        <f t="shared" si="54"/>
        <v/>
      </c>
      <c r="AD51" s="89" t="str">
        <f t="shared" si="54"/>
        <v/>
      </c>
      <c r="AE51" s="89" t="str">
        <f t="shared" si="55"/>
        <v/>
      </c>
      <c r="AF51" s="89" t="str">
        <f t="shared" si="56"/>
        <v/>
      </c>
      <c r="AG51" s="301" t="str">
        <f t="shared" si="57"/>
        <v/>
      </c>
      <c r="AH51" s="204" t="str">
        <f t="shared" si="58"/>
        <v/>
      </c>
      <c r="AI51" s="90" t="str">
        <f t="shared" si="59"/>
        <v/>
      </c>
      <c r="AJ51" s="196" t="str">
        <f t="shared" si="47"/>
        <v/>
      </c>
      <c r="AK51" s="205" t="str">
        <f t="shared" si="60"/>
        <v/>
      </c>
      <c r="AL51" s="90" t="str">
        <f t="shared" si="61"/>
        <v/>
      </c>
      <c r="AM51" s="196" t="str">
        <f t="shared" si="39"/>
        <v/>
      </c>
      <c r="AN51" s="206" t="str">
        <f t="shared" si="62"/>
        <v/>
      </c>
      <c r="AO51" s="90" t="str">
        <f t="shared" si="63"/>
        <v/>
      </c>
      <c r="AP51" s="207" t="str">
        <f t="shared" si="42"/>
        <v/>
      </c>
      <c r="AQ51" s="208" t="str">
        <f t="shared" si="43"/>
        <v/>
      </c>
      <c r="AR51" s="302"/>
      <c r="AS51" s="212" t="str">
        <f t="shared" si="44"/>
        <v/>
      </c>
      <c r="AT51" s="212" t="str">
        <f t="shared" si="45"/>
        <v/>
      </c>
      <c r="AU51" s="211" t="str" cm="1">
        <f t="array" ref="AU51">IF($Z51="","",IF((IFERROR(_xlfn.IFS($AQ51="Devis 1",(IFERROR(VALUE(TRIM(SUBSTITUTE(AH51,CHAR(160),""))),0)),$AQ51="Devis 2",(IFERROR(VALUE(TRIM(SUBSTITUTE(AK51,CHAR(160),""))),0)),$AQ51="Devis 3",(IFERROR(VALUE(TRIM(SUBSTITUTE(AN51,CHAR(160),""))),0))),0))*(IFERROR(VALUE(TRIM(SUBSTITUTE($Z51,CHAR(160),""))),0))=0,"",(IFERROR(_xlfn.IFS($AQ51="Devis 1",(IFERROR(VALUE(TRIM(SUBSTITUTE(AH51,CHAR(160),""))),0)),$AQ51="Devis 2",(IFERROR(VALUE(TRIM(SUBSTITUTE(AK51,CHAR(160),""))),0)),$AQ51="Devis 3",(IFERROR(VALUE(TRIM(SUBSTITUTE(AN51,CHAR(160),""))),0))),0))*(IFERROR(VALUE(TRIM(SUBSTITUTE($Z51,CHAR(160),""))),0))))</f>
        <v/>
      </c>
      <c r="AV51" s="211" t="str" cm="1">
        <f t="array" ref="AV51">IF($Z51="","",IF(ROUND((IFERROR(_xlfn.IFS(TRIM(SUBSTITUTE($AQ51,CHAR(160),""))="Devis 1",IFERROR(VALUE(TRIM(SUBSTITUTE(AI51,CHAR(160),""))),0),TRIM(SUBSTITUTE($AQ51,CHAR(160),""))="Devis 2",IFERROR(VALUE(TRIM(SUBSTITUTE(AL51,CHAR(160),""))),0),TRIM(SUBSTITUTE($AQ51,CHAR(160),""))="Devis 3",IFERROR(VALUE(TRIM(SUBSTITUTE(AO51,CHAR(160),""))),0)),0))*(IFERROR(VALUE(TRIM(SUBSTITUTE($Z51,CHAR(160),""))),0)),2)=0,IF(AU51&lt;&gt;"",0,""),ROUND((IFERROR(_xlfn.IFS(TRIM(SUBSTITUTE($AQ51,CHAR(160),""))="Devis 1",IFERROR(VALUE(TRIM(SUBSTITUTE(AI51,CHAR(160),""))),0),TRIM(SUBSTITUTE($AQ51,CHAR(160),""))="Devis 2",IFERROR(VALUE(TRIM(SUBSTITUTE(AL51,CHAR(160),""))),0),TRIM(SUBSTITUTE($AQ51,CHAR(160),""))="Devis 3",IFERROR(VALUE(TRIM(SUBSTITUTE(AO51,CHAR(160),""))),0)),0))*(IFERROR(VALUE(TRIM(SUBSTITUTE($Z51,CHAR(160),""))),0)),2)))</f>
        <v/>
      </c>
      <c r="AW51" s="211" t="str">
        <f t="shared" si="46"/>
        <v/>
      </c>
      <c r="AX51" s="303"/>
      <c r="AY51" s="92" t="str" cm="1">
        <f t="array" ref="AY51">IF(OR(AW51="",AT51="",AU51="",AS51=""),"",
    _xlfn.IFS(
        (IFERROR(VALUE(TRIM(SUBSTITUTE(AW51,CHAR(160),""))),0)) &gt; (IFERROR(VALUE(TRIM(SUBSTITUTE(AT51,CHAR(160),""))),0)),
        "KO : Le montant retenu TTC est supérieur au montant raisonnable TTC. Merci de revoir la ligne de dépense ou plafonner son montant.",
        (IFERROR(VALUE(TRIM(SUBSTITUTE(AU51,CHAR(160),""))),0)) &gt; (IFERROR(VALUE(TRIM(SUBSTITUTE(AS51,CHAR(160),""))),0)),
        "Attention : Le montant retenu HT est supérieur au montant HT raisonnable. Merci de revoir la ligne de dépense, plafonner son montant, ou justifier la reventillation HT / TVA.",
        (IFERROR(VALUE(TRIM(SUBSTITUTE(AW51,CHAR(160),""))),0))=0,
        "",
        (IFERROR(VALUE(TRIM(SUBSTITUTE(AT51,CHAR(160),""))),0))=(IFERROR(VALUE(TRIM(SUBSTITUTE(AW51,CHAR(160),""))),0)),
        "OK",
        (IFERROR(VALUE(TRIM(SUBSTITUTE(AT51,CHAR(160),""))),0))&gt;(IFERROR(VALUE(TRIM(SUBSTITUTE(AW51,CHAR(160),""))),0)),
        " OK : Montant instruit inférieur au montant raisonnable.",
        TRUE,
        ""
    )
)</f>
        <v/>
      </c>
      <c r="AZ51" s="92" t="str" cm="1">
        <f t="array" ref="AZ51">IF(OR(AW51="",W51="",AU51="",U51="",AV51="",V51=""),"",_xlfn.IFS(AND((IFERROR(VALUE(TRIM(SUBSTITUTE(AW51,CHAR(160),""))),0))&gt;(IFERROR(VALUE(TRIM(SUBSTITUTE(W51,CHAR(160),""))),0)),((IFERROR(VALUE(TRIM(SUBSTITUTE(AW51,CHAR(160),""))),0))-(IFERROR(VALUE(TRIM(SUBSTITUTE(W51,CHAR(160),""))),0)))&lt;=0.01),"OK",(IFERROR(VALUE(TRIM(SUBSTITUTE(AW51,CHAR(160),""))),0))&gt;(IFERROR(VALUE(TRIM(SUBSTITUTE(W51,CHAR(160),""))),0)),"KO : Le montant retenu TTC est supérieur au montant présenté TTC. Merci de revoir la ligne de dépense ou plafonner son montant.",(IFERROR(VALUE(TRIM(SUBSTITUTE(AU51,CHAR(160),""))),0))&gt;(IFERROR(VALUE(TRIM(SUBSTITUTE(U51,CHAR(160),""))),0)),"Attention : Le montant retenu HT est supérieur au montant HT présenté. Merci de revoir la ligne de dépense, plafonner son montant, ou justifier la reventillation HT / TVA.",(IFERROR(VALUE(TRIM(SUBSTITUTE(AV51,CHAR(160),""))),0))&gt;(IFERROR(VALUE(TRIM(SUBSTITUTE(V51,CHAR(160),""))),0)),"Attention : Le montant TVA retenu est supérieur au montant TVA présenté. Merci de revoir la ligne de dépense, plafonner son montant, ou justifier la reventillation HT / TVA.",(IFERROR(VALUE(TRIM(SUBSTITUTE(W51,CHAR(160),""))),0))=0,"",(IFERROR(VALUE(TRIM(SUBSTITUTE(AW51,CHAR(160),""))),0))=(IFERROR(VALUE(TRIM(SUBSTITUTE(W51,CHAR(160),""))),0)),"OK",AND((IFERROR(VALUE(TRIM(SUBSTITUTE(AW51,CHAR(160),""))),0))&lt;(IFERROR(VALUE(TRIM(SUBSTITUTE(W51,CHAR(160),""))),0)),((IFERROR(VALUE(TRIM(SUBSTITUTE(W51,CHAR(160),""))),0))-(IFERROR(VALUE(TRIM(SUBSTITUTE(AW51,CHAR(160),""))),0)))&lt;0.01),"OK",(IFERROR(VALUE(TRIM(SUBSTITUTE(AW51,CHAR(160),""))),0))&lt;(IFERROR(VALUE(TRIM(SUBSTITUTE(W51,CHAR(160),""))),0)),"Montant instruit inférieur au montant présenté.",TRUE,""))</f>
        <v/>
      </c>
      <c r="BA51" s="212" t="str">
        <f t="shared" si="51"/>
        <v/>
      </c>
      <c r="BB51" s="212" t="str">
        <f t="shared" si="52"/>
        <v/>
      </c>
      <c r="BC51" s="93" t="str">
        <f t="shared" si="53"/>
        <v/>
      </c>
    </row>
    <row r="52" spans="1:55" ht="20.149999999999999" customHeight="1">
      <c r="A52" s="294">
        <v>44</v>
      </c>
      <c r="B52" s="2"/>
      <c r="C52" s="39"/>
      <c r="D52" s="2"/>
      <c r="E52" s="2"/>
      <c r="F52" s="89" t="str">
        <f>IF(B52&lt;&gt;"",IF('0-Présentation poste-typeaction'!$B$12&lt;&gt;"",'0-Présentation poste-typeaction'!$B$12,""),"")</f>
        <v/>
      </c>
      <c r="G52" s="21"/>
      <c r="H52" s="15"/>
      <c r="I52" s="38"/>
      <c r="J52" s="13"/>
      <c r="K52" s="4"/>
      <c r="L52" s="3"/>
      <c r="M52" s="196" t="str">
        <f t="shared" si="49"/>
        <v/>
      </c>
      <c r="N52" s="5"/>
      <c r="O52" s="3"/>
      <c r="P52" s="196" t="str">
        <f t="shared" si="27"/>
        <v/>
      </c>
      <c r="Q52" s="6"/>
      <c r="R52" s="3"/>
      <c r="S52" s="295" t="str">
        <f t="shared" si="50"/>
        <v/>
      </c>
      <c r="T52" s="14"/>
      <c r="U52" s="296" t="str" cm="1">
        <f t="array" ref="U52">IF((_xlfn.IFS(TRIM(SUBSTITUTE(T52,CHAR(160),""))="Devis 1",IFERROR(VALUE(TRIM(SUBSTITUTE(K52,CHAR(160),""))),0),TRIM(SUBSTITUTE(T52,CHAR(160),""))="Devis 2",IFERROR(VALUE(TRIM(SUBSTITUTE(N52,CHAR(160),""))),0),TRIM(SUBSTITUTE(T52,CHAR(160),""))="Devis 3",IFERROR(VALUE(TRIM(SUBSTITUTE(Q52,CHAR(160),""))),0),TRUE,0)*IFERROR(VALUE(TRIM(SUBSTITUTE(C52,CHAR(160),""))),0))=0,"",_xlfn.IFS(TRIM(SUBSTITUTE(T52,CHAR(160),""))="Devis 1",IFERROR(VALUE(TRIM(SUBSTITUTE(K52,CHAR(160),""))),0),TRIM(SUBSTITUTE(T52,CHAR(160),""))="Devis 2",IFERROR(VALUE(TRIM(SUBSTITUTE(N52,CHAR(160),""))),0),TRIM(SUBSTITUTE(T52,CHAR(160),""))="Devis 3",IFERROR(VALUE(TRIM(SUBSTITUTE(Q52,CHAR(160),""))),0),TRUE,0)*IFERROR(VALUE(TRIM(SUBSTITUTE(C52,CHAR(160),""))),0))</f>
        <v/>
      </c>
      <c r="V52" s="214" t="str" cm="1">
        <f t="array" ref="V52">IF(ROUND((_xlfn.IFS(TRIM(SUBSTITUTE(T52,CHAR(160),""))="Devis 1",IFERROR(VALUE(TRIM(SUBSTITUTE(L52,CHAR(160),""))),0),TRIM(SUBSTITUTE(T52,CHAR(160),""))="Devis 2",IFERROR(VALUE(TRIM(SUBSTITUTE(O52,CHAR(160),""))),0),TRIM(SUBSTITUTE(T52,CHAR(160),""))="Devis 3",IFERROR(VALUE(TRIM(SUBSTITUTE(R52,CHAR(160),""))),0),TRUE,0)*IFERROR(VALUE(TRIM(SUBSTITUTE(C52,CHAR(160),""))),0)),2)=0,IF(U52&lt;&gt;"",0,""),ROUND((_xlfn.IFS(TRIM(SUBSTITUTE(T52,CHAR(160),""))="Devis 1",IFERROR(VALUE(TRIM(SUBSTITUTE(L52,CHAR(160),""))),0),TRIM(SUBSTITUTE(T52,CHAR(160),""))="Devis 2",IFERROR(VALUE(TRIM(SUBSTITUTE(O52,CHAR(160),""))),0),TRIM(SUBSTITUTE(T52,CHAR(160),""))="Devis 3",IFERROR(VALUE(TRIM(SUBSTITUTE(R52,CHAR(160),""))),0),TRUE,0)*IFERROR(VALUE(TRIM(SUBSTITUTE(C52,CHAR(160),""))),0)),2))</f>
        <v/>
      </c>
      <c r="W52" s="297" t="str">
        <f t="shared" si="29"/>
        <v/>
      </c>
      <c r="X52" s="32"/>
      <c r="Y52" s="298" t="str">
        <f t="shared" si="54"/>
        <v/>
      </c>
      <c r="Z52" s="299" t="str">
        <f t="shared" si="54"/>
        <v/>
      </c>
      <c r="AA52" s="300" t="str">
        <f t="shared" si="54"/>
        <v/>
      </c>
      <c r="AB52" s="89" t="str">
        <f t="shared" si="54"/>
        <v/>
      </c>
      <c r="AC52" s="89" t="str">
        <f t="shared" si="54"/>
        <v/>
      </c>
      <c r="AD52" s="89" t="str">
        <f t="shared" si="54"/>
        <v/>
      </c>
      <c r="AE52" s="89" t="str">
        <f t="shared" si="55"/>
        <v/>
      </c>
      <c r="AF52" s="89" t="str">
        <f t="shared" si="56"/>
        <v/>
      </c>
      <c r="AG52" s="301" t="str">
        <f t="shared" si="57"/>
        <v/>
      </c>
      <c r="AH52" s="204" t="str">
        <f t="shared" si="58"/>
        <v/>
      </c>
      <c r="AI52" s="90" t="str">
        <f t="shared" si="59"/>
        <v/>
      </c>
      <c r="AJ52" s="196" t="str">
        <f t="shared" si="47"/>
        <v/>
      </c>
      <c r="AK52" s="205" t="str">
        <f t="shared" si="60"/>
        <v/>
      </c>
      <c r="AL52" s="90" t="str">
        <f t="shared" si="61"/>
        <v/>
      </c>
      <c r="AM52" s="196" t="str">
        <f t="shared" si="39"/>
        <v/>
      </c>
      <c r="AN52" s="206" t="str">
        <f t="shared" si="62"/>
        <v/>
      </c>
      <c r="AO52" s="90" t="str">
        <f t="shared" si="63"/>
        <v/>
      </c>
      <c r="AP52" s="207" t="str">
        <f t="shared" si="42"/>
        <v/>
      </c>
      <c r="AQ52" s="208" t="str">
        <f t="shared" si="43"/>
        <v/>
      </c>
      <c r="AR52" s="302"/>
      <c r="AS52" s="212" t="str">
        <f t="shared" si="44"/>
        <v/>
      </c>
      <c r="AT52" s="212" t="str">
        <f t="shared" si="45"/>
        <v/>
      </c>
      <c r="AU52" s="211" t="str" cm="1">
        <f t="array" ref="AU52">IF($Z52="","",IF((IFERROR(_xlfn.IFS($AQ52="Devis 1",(IFERROR(VALUE(TRIM(SUBSTITUTE(AH52,CHAR(160),""))),0)),$AQ52="Devis 2",(IFERROR(VALUE(TRIM(SUBSTITUTE(AK52,CHAR(160),""))),0)),$AQ52="Devis 3",(IFERROR(VALUE(TRIM(SUBSTITUTE(AN52,CHAR(160),""))),0))),0))*(IFERROR(VALUE(TRIM(SUBSTITUTE($Z52,CHAR(160),""))),0))=0,"",(IFERROR(_xlfn.IFS($AQ52="Devis 1",(IFERROR(VALUE(TRIM(SUBSTITUTE(AH52,CHAR(160),""))),0)),$AQ52="Devis 2",(IFERROR(VALUE(TRIM(SUBSTITUTE(AK52,CHAR(160),""))),0)),$AQ52="Devis 3",(IFERROR(VALUE(TRIM(SUBSTITUTE(AN52,CHAR(160),""))),0))),0))*(IFERROR(VALUE(TRIM(SUBSTITUTE($Z52,CHAR(160),""))),0))))</f>
        <v/>
      </c>
      <c r="AV52" s="211" t="str" cm="1">
        <f t="array" ref="AV52">IF($Z52="","",IF(ROUND((IFERROR(_xlfn.IFS(TRIM(SUBSTITUTE($AQ52,CHAR(160),""))="Devis 1",IFERROR(VALUE(TRIM(SUBSTITUTE(AI52,CHAR(160),""))),0),TRIM(SUBSTITUTE($AQ52,CHAR(160),""))="Devis 2",IFERROR(VALUE(TRIM(SUBSTITUTE(AL52,CHAR(160),""))),0),TRIM(SUBSTITUTE($AQ52,CHAR(160),""))="Devis 3",IFERROR(VALUE(TRIM(SUBSTITUTE(AO52,CHAR(160),""))),0)),0))*(IFERROR(VALUE(TRIM(SUBSTITUTE($Z52,CHAR(160),""))),0)),2)=0,IF(AU52&lt;&gt;"",0,""),ROUND((IFERROR(_xlfn.IFS(TRIM(SUBSTITUTE($AQ52,CHAR(160),""))="Devis 1",IFERROR(VALUE(TRIM(SUBSTITUTE(AI52,CHAR(160),""))),0),TRIM(SUBSTITUTE($AQ52,CHAR(160),""))="Devis 2",IFERROR(VALUE(TRIM(SUBSTITUTE(AL52,CHAR(160),""))),0),TRIM(SUBSTITUTE($AQ52,CHAR(160),""))="Devis 3",IFERROR(VALUE(TRIM(SUBSTITUTE(AO52,CHAR(160),""))),0)),0))*(IFERROR(VALUE(TRIM(SUBSTITUTE($Z52,CHAR(160),""))),0)),2)))</f>
        <v/>
      </c>
      <c r="AW52" s="211" t="str">
        <f t="shared" si="46"/>
        <v/>
      </c>
      <c r="AX52" s="303"/>
      <c r="AY52" s="92" t="str" cm="1">
        <f t="array" ref="AY52">IF(OR(AW52="",AT52="",AU52="",AS52=""),"",
    _xlfn.IFS(
        (IFERROR(VALUE(TRIM(SUBSTITUTE(AW52,CHAR(160),""))),0)) &gt; (IFERROR(VALUE(TRIM(SUBSTITUTE(AT52,CHAR(160),""))),0)),
        "KO : Le montant retenu TTC est supérieur au montant raisonnable TTC. Merci de revoir la ligne de dépense ou plafonner son montant.",
        (IFERROR(VALUE(TRIM(SUBSTITUTE(AU52,CHAR(160),""))),0)) &gt; (IFERROR(VALUE(TRIM(SUBSTITUTE(AS52,CHAR(160),""))),0)),
        "Attention : Le montant retenu HT est supérieur au montant HT raisonnable. Merci de revoir la ligne de dépense, plafonner son montant, ou justifier la reventillation HT / TVA.",
        (IFERROR(VALUE(TRIM(SUBSTITUTE(AW52,CHAR(160),""))),0))=0,
        "",
        (IFERROR(VALUE(TRIM(SUBSTITUTE(AT52,CHAR(160),""))),0))=(IFERROR(VALUE(TRIM(SUBSTITUTE(AW52,CHAR(160),""))),0)),
        "OK",
        (IFERROR(VALUE(TRIM(SUBSTITUTE(AT52,CHAR(160),""))),0))&gt;(IFERROR(VALUE(TRIM(SUBSTITUTE(AW52,CHAR(160),""))),0)),
        " OK : Montant instruit inférieur au montant raisonnable.",
        TRUE,
        ""
    )
)</f>
        <v/>
      </c>
      <c r="AZ52" s="92" t="str" cm="1">
        <f t="array" ref="AZ52">IF(OR(AW52="",W52="",AU52="",U52="",AV52="",V52=""),"",_xlfn.IFS(AND((IFERROR(VALUE(TRIM(SUBSTITUTE(AW52,CHAR(160),""))),0))&gt;(IFERROR(VALUE(TRIM(SUBSTITUTE(W52,CHAR(160),""))),0)),((IFERROR(VALUE(TRIM(SUBSTITUTE(AW52,CHAR(160),""))),0))-(IFERROR(VALUE(TRIM(SUBSTITUTE(W52,CHAR(160),""))),0)))&lt;=0.01),"OK",(IFERROR(VALUE(TRIM(SUBSTITUTE(AW52,CHAR(160),""))),0))&gt;(IFERROR(VALUE(TRIM(SUBSTITUTE(W52,CHAR(160),""))),0)),"KO : Le montant retenu TTC est supérieur au montant présenté TTC. Merci de revoir la ligne de dépense ou plafonner son montant.",(IFERROR(VALUE(TRIM(SUBSTITUTE(AU52,CHAR(160),""))),0))&gt;(IFERROR(VALUE(TRIM(SUBSTITUTE(U52,CHAR(160),""))),0)),"Attention : Le montant retenu HT est supérieur au montant HT présenté. Merci de revoir la ligne de dépense, plafonner son montant, ou justifier la reventillation HT / TVA.",(IFERROR(VALUE(TRIM(SUBSTITUTE(AV52,CHAR(160),""))),0))&gt;(IFERROR(VALUE(TRIM(SUBSTITUTE(V52,CHAR(160),""))),0)),"Attention : Le montant TVA retenu est supérieur au montant TVA présenté. Merci de revoir la ligne de dépense, plafonner son montant, ou justifier la reventillation HT / TVA.",(IFERROR(VALUE(TRIM(SUBSTITUTE(W52,CHAR(160),""))),0))=0,"",(IFERROR(VALUE(TRIM(SUBSTITUTE(AW52,CHAR(160),""))),0))=(IFERROR(VALUE(TRIM(SUBSTITUTE(W52,CHAR(160),""))),0)),"OK",AND((IFERROR(VALUE(TRIM(SUBSTITUTE(AW52,CHAR(160),""))),0))&lt;(IFERROR(VALUE(TRIM(SUBSTITUTE(W52,CHAR(160),""))),0)),((IFERROR(VALUE(TRIM(SUBSTITUTE(W52,CHAR(160),""))),0))-(IFERROR(VALUE(TRIM(SUBSTITUTE(AW52,CHAR(160),""))),0)))&lt;0.01),"OK",(IFERROR(VALUE(TRIM(SUBSTITUTE(AW52,CHAR(160),""))),0))&lt;(IFERROR(VALUE(TRIM(SUBSTITUTE(W52,CHAR(160),""))),0)),"Montant instruit inférieur au montant présenté.",TRUE,""))</f>
        <v/>
      </c>
      <c r="BA52" s="212" t="str">
        <f t="shared" si="51"/>
        <v/>
      </c>
      <c r="BB52" s="212" t="str">
        <f t="shared" si="52"/>
        <v/>
      </c>
      <c r="BC52" s="93" t="str">
        <f t="shared" si="53"/>
        <v/>
      </c>
    </row>
    <row r="53" spans="1:55" ht="20.149999999999999" customHeight="1">
      <c r="A53" s="294">
        <v>45</v>
      </c>
      <c r="B53" s="2"/>
      <c r="C53" s="39"/>
      <c r="D53" s="2"/>
      <c r="E53" s="2"/>
      <c r="F53" s="89" t="str">
        <f>IF(B53&lt;&gt;"",IF('0-Présentation poste-typeaction'!$B$12&lt;&gt;"",'0-Présentation poste-typeaction'!$B$12,""),"")</f>
        <v/>
      </c>
      <c r="G53" s="21"/>
      <c r="H53" s="15"/>
      <c r="I53" s="38"/>
      <c r="J53" s="13"/>
      <c r="K53" s="4"/>
      <c r="L53" s="3"/>
      <c r="M53" s="196" t="str">
        <f t="shared" si="49"/>
        <v/>
      </c>
      <c r="N53" s="5"/>
      <c r="O53" s="3"/>
      <c r="P53" s="196" t="str">
        <f t="shared" si="27"/>
        <v/>
      </c>
      <c r="Q53" s="6"/>
      <c r="R53" s="3"/>
      <c r="S53" s="295" t="str">
        <f t="shared" si="50"/>
        <v/>
      </c>
      <c r="T53" s="14"/>
      <c r="U53" s="296" t="str" cm="1">
        <f t="array" ref="U53">IF((_xlfn.IFS(TRIM(SUBSTITUTE(T53,CHAR(160),""))="Devis 1",IFERROR(VALUE(TRIM(SUBSTITUTE(K53,CHAR(160),""))),0),TRIM(SUBSTITUTE(T53,CHAR(160),""))="Devis 2",IFERROR(VALUE(TRIM(SUBSTITUTE(N53,CHAR(160),""))),0),TRIM(SUBSTITUTE(T53,CHAR(160),""))="Devis 3",IFERROR(VALUE(TRIM(SUBSTITUTE(Q53,CHAR(160),""))),0),TRUE,0)*IFERROR(VALUE(TRIM(SUBSTITUTE(C53,CHAR(160),""))),0))=0,"",_xlfn.IFS(TRIM(SUBSTITUTE(T53,CHAR(160),""))="Devis 1",IFERROR(VALUE(TRIM(SUBSTITUTE(K53,CHAR(160),""))),0),TRIM(SUBSTITUTE(T53,CHAR(160),""))="Devis 2",IFERROR(VALUE(TRIM(SUBSTITUTE(N53,CHAR(160),""))),0),TRIM(SUBSTITUTE(T53,CHAR(160),""))="Devis 3",IFERROR(VALUE(TRIM(SUBSTITUTE(Q53,CHAR(160),""))),0),TRUE,0)*IFERROR(VALUE(TRIM(SUBSTITUTE(C53,CHAR(160),""))),0))</f>
        <v/>
      </c>
      <c r="V53" s="214" t="str" cm="1">
        <f t="array" ref="V53">IF(ROUND((_xlfn.IFS(TRIM(SUBSTITUTE(T53,CHAR(160),""))="Devis 1",IFERROR(VALUE(TRIM(SUBSTITUTE(L53,CHAR(160),""))),0),TRIM(SUBSTITUTE(T53,CHAR(160),""))="Devis 2",IFERROR(VALUE(TRIM(SUBSTITUTE(O53,CHAR(160),""))),0),TRIM(SUBSTITUTE(T53,CHAR(160),""))="Devis 3",IFERROR(VALUE(TRIM(SUBSTITUTE(R53,CHAR(160),""))),0),TRUE,0)*IFERROR(VALUE(TRIM(SUBSTITUTE(C53,CHAR(160),""))),0)),2)=0,IF(U53&lt;&gt;"",0,""),ROUND((_xlfn.IFS(TRIM(SUBSTITUTE(T53,CHAR(160),""))="Devis 1",IFERROR(VALUE(TRIM(SUBSTITUTE(L53,CHAR(160),""))),0),TRIM(SUBSTITUTE(T53,CHAR(160),""))="Devis 2",IFERROR(VALUE(TRIM(SUBSTITUTE(O53,CHAR(160),""))),0),TRIM(SUBSTITUTE(T53,CHAR(160),""))="Devis 3",IFERROR(VALUE(TRIM(SUBSTITUTE(R53,CHAR(160),""))),0),TRUE,0)*IFERROR(VALUE(TRIM(SUBSTITUTE(C53,CHAR(160),""))),0)),2))</f>
        <v/>
      </c>
      <c r="W53" s="297" t="str">
        <f t="shared" si="29"/>
        <v/>
      </c>
      <c r="X53" s="32"/>
      <c r="Y53" s="298" t="str">
        <f t="shared" si="54"/>
        <v/>
      </c>
      <c r="Z53" s="299" t="str">
        <f t="shared" si="54"/>
        <v/>
      </c>
      <c r="AA53" s="300" t="str">
        <f t="shared" si="54"/>
        <v/>
      </c>
      <c r="AB53" s="89" t="str">
        <f t="shared" si="54"/>
        <v/>
      </c>
      <c r="AC53" s="89" t="str">
        <f t="shared" si="54"/>
        <v/>
      </c>
      <c r="AD53" s="89" t="str">
        <f t="shared" si="54"/>
        <v/>
      </c>
      <c r="AE53" s="89" t="str">
        <f t="shared" si="55"/>
        <v/>
      </c>
      <c r="AF53" s="89" t="str">
        <f t="shared" si="56"/>
        <v/>
      </c>
      <c r="AG53" s="301" t="str">
        <f t="shared" si="57"/>
        <v/>
      </c>
      <c r="AH53" s="204" t="str">
        <f t="shared" si="58"/>
        <v/>
      </c>
      <c r="AI53" s="90" t="str">
        <f t="shared" si="59"/>
        <v/>
      </c>
      <c r="AJ53" s="196" t="str">
        <f t="shared" si="47"/>
        <v/>
      </c>
      <c r="AK53" s="205" t="str">
        <f t="shared" si="60"/>
        <v/>
      </c>
      <c r="AL53" s="90" t="str">
        <f t="shared" si="61"/>
        <v/>
      </c>
      <c r="AM53" s="196" t="str">
        <f t="shared" si="39"/>
        <v/>
      </c>
      <c r="AN53" s="206" t="str">
        <f t="shared" si="62"/>
        <v/>
      </c>
      <c r="AO53" s="90" t="str">
        <f t="shared" si="63"/>
        <v/>
      </c>
      <c r="AP53" s="207" t="str">
        <f t="shared" si="42"/>
        <v/>
      </c>
      <c r="AQ53" s="208" t="str">
        <f t="shared" si="43"/>
        <v/>
      </c>
      <c r="AR53" s="302"/>
      <c r="AS53" s="212" t="str">
        <f t="shared" si="44"/>
        <v/>
      </c>
      <c r="AT53" s="212" t="str">
        <f t="shared" si="45"/>
        <v/>
      </c>
      <c r="AU53" s="211" t="str" cm="1">
        <f t="array" ref="AU53">IF($Z53="","",IF((IFERROR(_xlfn.IFS($AQ53="Devis 1",(IFERROR(VALUE(TRIM(SUBSTITUTE(AH53,CHAR(160),""))),0)),$AQ53="Devis 2",(IFERROR(VALUE(TRIM(SUBSTITUTE(AK53,CHAR(160),""))),0)),$AQ53="Devis 3",(IFERROR(VALUE(TRIM(SUBSTITUTE(AN53,CHAR(160),""))),0))),0))*(IFERROR(VALUE(TRIM(SUBSTITUTE($Z53,CHAR(160),""))),0))=0,"",(IFERROR(_xlfn.IFS($AQ53="Devis 1",(IFERROR(VALUE(TRIM(SUBSTITUTE(AH53,CHAR(160),""))),0)),$AQ53="Devis 2",(IFERROR(VALUE(TRIM(SUBSTITUTE(AK53,CHAR(160),""))),0)),$AQ53="Devis 3",(IFERROR(VALUE(TRIM(SUBSTITUTE(AN53,CHAR(160),""))),0))),0))*(IFERROR(VALUE(TRIM(SUBSTITUTE($Z53,CHAR(160),""))),0))))</f>
        <v/>
      </c>
      <c r="AV53" s="211" t="str" cm="1">
        <f t="array" ref="AV53">IF($Z53="","",IF(ROUND((IFERROR(_xlfn.IFS(TRIM(SUBSTITUTE($AQ53,CHAR(160),""))="Devis 1",IFERROR(VALUE(TRIM(SUBSTITUTE(AI53,CHAR(160),""))),0),TRIM(SUBSTITUTE($AQ53,CHAR(160),""))="Devis 2",IFERROR(VALUE(TRIM(SUBSTITUTE(AL53,CHAR(160),""))),0),TRIM(SUBSTITUTE($AQ53,CHAR(160),""))="Devis 3",IFERROR(VALUE(TRIM(SUBSTITUTE(AO53,CHAR(160),""))),0)),0))*(IFERROR(VALUE(TRIM(SUBSTITUTE($Z53,CHAR(160),""))),0)),2)=0,IF(AU53&lt;&gt;"",0,""),ROUND((IFERROR(_xlfn.IFS(TRIM(SUBSTITUTE($AQ53,CHAR(160),""))="Devis 1",IFERROR(VALUE(TRIM(SUBSTITUTE(AI53,CHAR(160),""))),0),TRIM(SUBSTITUTE($AQ53,CHAR(160),""))="Devis 2",IFERROR(VALUE(TRIM(SUBSTITUTE(AL53,CHAR(160),""))),0),TRIM(SUBSTITUTE($AQ53,CHAR(160),""))="Devis 3",IFERROR(VALUE(TRIM(SUBSTITUTE(AO53,CHAR(160),""))),0)),0))*(IFERROR(VALUE(TRIM(SUBSTITUTE($Z53,CHAR(160),""))),0)),2)))</f>
        <v/>
      </c>
      <c r="AW53" s="211" t="str">
        <f t="shared" si="46"/>
        <v/>
      </c>
      <c r="AX53" s="303"/>
      <c r="AY53" s="92" t="str" cm="1">
        <f t="array" ref="AY53">IF(OR(AW53="",AT53="",AU53="",AS53=""),"",
    _xlfn.IFS(
        (IFERROR(VALUE(TRIM(SUBSTITUTE(AW53,CHAR(160),""))),0)) &gt; (IFERROR(VALUE(TRIM(SUBSTITUTE(AT53,CHAR(160),""))),0)),
        "KO : Le montant retenu TTC est supérieur au montant raisonnable TTC. Merci de revoir la ligne de dépense ou plafonner son montant.",
        (IFERROR(VALUE(TRIM(SUBSTITUTE(AU53,CHAR(160),""))),0)) &gt; (IFERROR(VALUE(TRIM(SUBSTITUTE(AS53,CHAR(160),""))),0)),
        "Attention : Le montant retenu HT est supérieur au montant HT raisonnable. Merci de revoir la ligne de dépense, plafonner son montant, ou justifier la reventillation HT / TVA.",
        (IFERROR(VALUE(TRIM(SUBSTITUTE(AW53,CHAR(160),""))),0))=0,
        "",
        (IFERROR(VALUE(TRIM(SUBSTITUTE(AT53,CHAR(160),""))),0))=(IFERROR(VALUE(TRIM(SUBSTITUTE(AW53,CHAR(160),""))),0)),
        "OK",
        (IFERROR(VALUE(TRIM(SUBSTITUTE(AT53,CHAR(160),""))),0))&gt;(IFERROR(VALUE(TRIM(SUBSTITUTE(AW53,CHAR(160),""))),0)),
        " OK : Montant instruit inférieur au montant raisonnable.",
        TRUE,
        ""
    )
)</f>
        <v/>
      </c>
      <c r="AZ53" s="92" t="str" cm="1">
        <f t="array" ref="AZ53">IF(OR(AW53="",W53="",AU53="",U53="",AV53="",V53=""),"",_xlfn.IFS(AND((IFERROR(VALUE(TRIM(SUBSTITUTE(AW53,CHAR(160),""))),0))&gt;(IFERROR(VALUE(TRIM(SUBSTITUTE(W53,CHAR(160),""))),0)),((IFERROR(VALUE(TRIM(SUBSTITUTE(AW53,CHAR(160),""))),0))-(IFERROR(VALUE(TRIM(SUBSTITUTE(W53,CHAR(160),""))),0)))&lt;=0.01),"OK",(IFERROR(VALUE(TRIM(SUBSTITUTE(AW53,CHAR(160),""))),0))&gt;(IFERROR(VALUE(TRIM(SUBSTITUTE(W53,CHAR(160),""))),0)),"KO : Le montant retenu TTC est supérieur au montant présenté TTC. Merci de revoir la ligne de dépense ou plafonner son montant.",(IFERROR(VALUE(TRIM(SUBSTITUTE(AU53,CHAR(160),""))),0))&gt;(IFERROR(VALUE(TRIM(SUBSTITUTE(U53,CHAR(160),""))),0)),"Attention : Le montant retenu HT est supérieur au montant HT présenté. Merci de revoir la ligne de dépense, plafonner son montant, ou justifier la reventillation HT / TVA.",(IFERROR(VALUE(TRIM(SUBSTITUTE(AV53,CHAR(160),""))),0))&gt;(IFERROR(VALUE(TRIM(SUBSTITUTE(V53,CHAR(160),""))),0)),"Attention : Le montant TVA retenu est supérieur au montant TVA présenté. Merci de revoir la ligne de dépense, plafonner son montant, ou justifier la reventillation HT / TVA.",(IFERROR(VALUE(TRIM(SUBSTITUTE(W53,CHAR(160),""))),0))=0,"",(IFERROR(VALUE(TRIM(SUBSTITUTE(AW53,CHAR(160),""))),0))=(IFERROR(VALUE(TRIM(SUBSTITUTE(W53,CHAR(160),""))),0)),"OK",AND((IFERROR(VALUE(TRIM(SUBSTITUTE(AW53,CHAR(160),""))),0))&lt;(IFERROR(VALUE(TRIM(SUBSTITUTE(W53,CHAR(160),""))),0)),((IFERROR(VALUE(TRIM(SUBSTITUTE(W53,CHAR(160),""))),0))-(IFERROR(VALUE(TRIM(SUBSTITUTE(AW53,CHAR(160),""))),0)))&lt;0.01),"OK",(IFERROR(VALUE(TRIM(SUBSTITUTE(AW53,CHAR(160),""))),0))&lt;(IFERROR(VALUE(TRIM(SUBSTITUTE(W53,CHAR(160),""))),0)),"Montant instruit inférieur au montant présenté.",TRUE,""))</f>
        <v/>
      </c>
      <c r="BA53" s="212" t="str">
        <f t="shared" si="51"/>
        <v/>
      </c>
      <c r="BB53" s="212" t="str">
        <f t="shared" si="52"/>
        <v/>
      </c>
      <c r="BC53" s="93" t="str">
        <f t="shared" si="53"/>
        <v/>
      </c>
    </row>
    <row r="54" spans="1:55" ht="20.149999999999999" customHeight="1">
      <c r="A54" s="294">
        <v>46</v>
      </c>
      <c r="B54" s="2"/>
      <c r="C54" s="39"/>
      <c r="D54" s="2"/>
      <c r="E54" s="2"/>
      <c r="F54" s="89" t="str">
        <f>IF(B54&lt;&gt;"",IF('0-Présentation poste-typeaction'!$B$12&lt;&gt;"",'0-Présentation poste-typeaction'!$B$12,""),"")</f>
        <v/>
      </c>
      <c r="G54" s="21"/>
      <c r="H54" s="15"/>
      <c r="I54" s="38"/>
      <c r="J54" s="13"/>
      <c r="K54" s="4"/>
      <c r="L54" s="3"/>
      <c r="M54" s="196" t="str">
        <f t="shared" si="49"/>
        <v/>
      </c>
      <c r="N54" s="5"/>
      <c r="O54" s="3"/>
      <c r="P54" s="196" t="str">
        <f t="shared" si="27"/>
        <v/>
      </c>
      <c r="Q54" s="6"/>
      <c r="R54" s="3"/>
      <c r="S54" s="295" t="str">
        <f t="shared" si="50"/>
        <v/>
      </c>
      <c r="T54" s="14"/>
      <c r="U54" s="296" t="str" cm="1">
        <f t="array" ref="U54">IF((_xlfn.IFS(TRIM(SUBSTITUTE(T54,CHAR(160),""))="Devis 1",IFERROR(VALUE(TRIM(SUBSTITUTE(K54,CHAR(160),""))),0),TRIM(SUBSTITUTE(T54,CHAR(160),""))="Devis 2",IFERROR(VALUE(TRIM(SUBSTITUTE(N54,CHAR(160),""))),0),TRIM(SUBSTITUTE(T54,CHAR(160),""))="Devis 3",IFERROR(VALUE(TRIM(SUBSTITUTE(Q54,CHAR(160),""))),0),TRUE,0)*IFERROR(VALUE(TRIM(SUBSTITUTE(C54,CHAR(160),""))),0))=0,"",_xlfn.IFS(TRIM(SUBSTITUTE(T54,CHAR(160),""))="Devis 1",IFERROR(VALUE(TRIM(SUBSTITUTE(K54,CHAR(160),""))),0),TRIM(SUBSTITUTE(T54,CHAR(160),""))="Devis 2",IFERROR(VALUE(TRIM(SUBSTITUTE(N54,CHAR(160),""))),0),TRIM(SUBSTITUTE(T54,CHAR(160),""))="Devis 3",IFERROR(VALUE(TRIM(SUBSTITUTE(Q54,CHAR(160),""))),0),TRUE,0)*IFERROR(VALUE(TRIM(SUBSTITUTE(C54,CHAR(160),""))),0))</f>
        <v/>
      </c>
      <c r="V54" s="214" t="str" cm="1">
        <f t="array" ref="V54">IF(ROUND((_xlfn.IFS(TRIM(SUBSTITUTE(T54,CHAR(160),""))="Devis 1",IFERROR(VALUE(TRIM(SUBSTITUTE(L54,CHAR(160),""))),0),TRIM(SUBSTITUTE(T54,CHAR(160),""))="Devis 2",IFERROR(VALUE(TRIM(SUBSTITUTE(O54,CHAR(160),""))),0),TRIM(SUBSTITUTE(T54,CHAR(160),""))="Devis 3",IFERROR(VALUE(TRIM(SUBSTITUTE(R54,CHAR(160),""))),0),TRUE,0)*IFERROR(VALUE(TRIM(SUBSTITUTE(C54,CHAR(160),""))),0)),2)=0,IF(U54&lt;&gt;"",0,""),ROUND((_xlfn.IFS(TRIM(SUBSTITUTE(T54,CHAR(160),""))="Devis 1",IFERROR(VALUE(TRIM(SUBSTITUTE(L54,CHAR(160),""))),0),TRIM(SUBSTITUTE(T54,CHAR(160),""))="Devis 2",IFERROR(VALUE(TRIM(SUBSTITUTE(O54,CHAR(160),""))),0),TRIM(SUBSTITUTE(T54,CHAR(160),""))="Devis 3",IFERROR(VALUE(TRIM(SUBSTITUTE(R54,CHAR(160),""))),0),TRUE,0)*IFERROR(VALUE(TRIM(SUBSTITUTE(C54,CHAR(160),""))),0)),2))</f>
        <v/>
      </c>
      <c r="W54" s="297" t="str">
        <f t="shared" si="29"/>
        <v/>
      </c>
      <c r="X54" s="32"/>
      <c r="Y54" s="298" t="str">
        <f t="shared" si="54"/>
        <v/>
      </c>
      <c r="Z54" s="299" t="str">
        <f t="shared" si="54"/>
        <v/>
      </c>
      <c r="AA54" s="300" t="str">
        <f t="shared" si="54"/>
        <v/>
      </c>
      <c r="AB54" s="89" t="str">
        <f t="shared" si="54"/>
        <v/>
      </c>
      <c r="AC54" s="89" t="str">
        <f t="shared" si="54"/>
        <v/>
      </c>
      <c r="AD54" s="89" t="str">
        <f t="shared" si="54"/>
        <v/>
      </c>
      <c r="AE54" s="89" t="str">
        <f t="shared" si="55"/>
        <v/>
      </c>
      <c r="AF54" s="89" t="str">
        <f t="shared" si="56"/>
        <v/>
      </c>
      <c r="AG54" s="301" t="str">
        <f t="shared" si="57"/>
        <v/>
      </c>
      <c r="AH54" s="204" t="str">
        <f t="shared" si="58"/>
        <v/>
      </c>
      <c r="AI54" s="90" t="str">
        <f t="shared" si="59"/>
        <v/>
      </c>
      <c r="AJ54" s="196" t="str">
        <f t="shared" si="47"/>
        <v/>
      </c>
      <c r="AK54" s="205" t="str">
        <f t="shared" si="60"/>
        <v/>
      </c>
      <c r="AL54" s="90" t="str">
        <f t="shared" si="61"/>
        <v/>
      </c>
      <c r="AM54" s="196" t="str">
        <f t="shared" si="39"/>
        <v/>
      </c>
      <c r="AN54" s="206" t="str">
        <f t="shared" si="62"/>
        <v/>
      </c>
      <c r="AO54" s="90" t="str">
        <f t="shared" si="63"/>
        <v/>
      </c>
      <c r="AP54" s="207" t="str">
        <f t="shared" si="42"/>
        <v/>
      </c>
      <c r="AQ54" s="208" t="str">
        <f t="shared" si="43"/>
        <v/>
      </c>
      <c r="AR54" s="302"/>
      <c r="AS54" s="212" t="str">
        <f t="shared" si="44"/>
        <v/>
      </c>
      <c r="AT54" s="212" t="str">
        <f t="shared" si="45"/>
        <v/>
      </c>
      <c r="AU54" s="211" t="str" cm="1">
        <f t="array" ref="AU54">IF($Z54="","",IF((IFERROR(_xlfn.IFS($AQ54="Devis 1",(IFERROR(VALUE(TRIM(SUBSTITUTE(AH54,CHAR(160),""))),0)),$AQ54="Devis 2",(IFERROR(VALUE(TRIM(SUBSTITUTE(AK54,CHAR(160),""))),0)),$AQ54="Devis 3",(IFERROR(VALUE(TRIM(SUBSTITUTE(AN54,CHAR(160),""))),0))),0))*(IFERROR(VALUE(TRIM(SUBSTITUTE($Z54,CHAR(160),""))),0))=0,"",(IFERROR(_xlfn.IFS($AQ54="Devis 1",(IFERROR(VALUE(TRIM(SUBSTITUTE(AH54,CHAR(160),""))),0)),$AQ54="Devis 2",(IFERROR(VALUE(TRIM(SUBSTITUTE(AK54,CHAR(160),""))),0)),$AQ54="Devis 3",(IFERROR(VALUE(TRIM(SUBSTITUTE(AN54,CHAR(160),""))),0))),0))*(IFERROR(VALUE(TRIM(SUBSTITUTE($Z54,CHAR(160),""))),0))))</f>
        <v/>
      </c>
      <c r="AV54" s="211" t="str" cm="1">
        <f t="array" ref="AV54">IF($Z54="","",IF(ROUND((IFERROR(_xlfn.IFS(TRIM(SUBSTITUTE($AQ54,CHAR(160),""))="Devis 1",IFERROR(VALUE(TRIM(SUBSTITUTE(AI54,CHAR(160),""))),0),TRIM(SUBSTITUTE($AQ54,CHAR(160),""))="Devis 2",IFERROR(VALUE(TRIM(SUBSTITUTE(AL54,CHAR(160),""))),0),TRIM(SUBSTITUTE($AQ54,CHAR(160),""))="Devis 3",IFERROR(VALUE(TRIM(SUBSTITUTE(AO54,CHAR(160),""))),0)),0))*(IFERROR(VALUE(TRIM(SUBSTITUTE($Z54,CHAR(160),""))),0)),2)=0,IF(AU54&lt;&gt;"",0,""),ROUND((IFERROR(_xlfn.IFS(TRIM(SUBSTITUTE($AQ54,CHAR(160),""))="Devis 1",IFERROR(VALUE(TRIM(SUBSTITUTE(AI54,CHAR(160),""))),0),TRIM(SUBSTITUTE($AQ54,CHAR(160),""))="Devis 2",IFERROR(VALUE(TRIM(SUBSTITUTE(AL54,CHAR(160),""))),0),TRIM(SUBSTITUTE($AQ54,CHAR(160),""))="Devis 3",IFERROR(VALUE(TRIM(SUBSTITUTE(AO54,CHAR(160),""))),0)),0))*(IFERROR(VALUE(TRIM(SUBSTITUTE($Z54,CHAR(160),""))),0)),2)))</f>
        <v/>
      </c>
      <c r="AW54" s="211" t="str">
        <f t="shared" si="46"/>
        <v/>
      </c>
      <c r="AX54" s="303"/>
      <c r="AY54" s="92" t="str" cm="1">
        <f t="array" ref="AY54">IF(OR(AW54="",AT54="",AU54="",AS54=""),"",
    _xlfn.IFS(
        (IFERROR(VALUE(TRIM(SUBSTITUTE(AW54,CHAR(160),""))),0)) &gt; (IFERROR(VALUE(TRIM(SUBSTITUTE(AT54,CHAR(160),""))),0)),
        "KO : Le montant retenu TTC est supérieur au montant raisonnable TTC. Merci de revoir la ligne de dépense ou plafonner son montant.",
        (IFERROR(VALUE(TRIM(SUBSTITUTE(AU54,CHAR(160),""))),0)) &gt; (IFERROR(VALUE(TRIM(SUBSTITUTE(AS54,CHAR(160),""))),0)),
        "Attention : Le montant retenu HT est supérieur au montant HT raisonnable. Merci de revoir la ligne de dépense, plafonner son montant, ou justifier la reventillation HT / TVA.",
        (IFERROR(VALUE(TRIM(SUBSTITUTE(AW54,CHAR(160),""))),0))=0,
        "",
        (IFERROR(VALUE(TRIM(SUBSTITUTE(AT54,CHAR(160),""))),0))=(IFERROR(VALUE(TRIM(SUBSTITUTE(AW54,CHAR(160),""))),0)),
        "OK",
        (IFERROR(VALUE(TRIM(SUBSTITUTE(AT54,CHAR(160),""))),0))&gt;(IFERROR(VALUE(TRIM(SUBSTITUTE(AW54,CHAR(160),""))),0)),
        " OK : Montant instruit inférieur au montant raisonnable.",
        TRUE,
        ""
    )
)</f>
        <v/>
      </c>
      <c r="AZ54" s="92" t="str" cm="1">
        <f t="array" ref="AZ54">IF(OR(AW54="",W54="",AU54="",U54="",AV54="",V54=""),"",_xlfn.IFS(AND((IFERROR(VALUE(TRIM(SUBSTITUTE(AW54,CHAR(160),""))),0))&gt;(IFERROR(VALUE(TRIM(SUBSTITUTE(W54,CHAR(160),""))),0)),((IFERROR(VALUE(TRIM(SUBSTITUTE(AW54,CHAR(160),""))),0))-(IFERROR(VALUE(TRIM(SUBSTITUTE(W54,CHAR(160),""))),0)))&lt;=0.01),"OK",(IFERROR(VALUE(TRIM(SUBSTITUTE(AW54,CHAR(160),""))),0))&gt;(IFERROR(VALUE(TRIM(SUBSTITUTE(W54,CHAR(160),""))),0)),"KO : Le montant retenu TTC est supérieur au montant présenté TTC. Merci de revoir la ligne de dépense ou plafonner son montant.",(IFERROR(VALUE(TRIM(SUBSTITUTE(AU54,CHAR(160),""))),0))&gt;(IFERROR(VALUE(TRIM(SUBSTITUTE(U54,CHAR(160),""))),0)),"Attention : Le montant retenu HT est supérieur au montant HT présenté. Merci de revoir la ligne de dépense, plafonner son montant, ou justifier la reventillation HT / TVA.",(IFERROR(VALUE(TRIM(SUBSTITUTE(AV54,CHAR(160),""))),0))&gt;(IFERROR(VALUE(TRIM(SUBSTITUTE(V54,CHAR(160),""))),0)),"Attention : Le montant TVA retenu est supérieur au montant TVA présenté. Merci de revoir la ligne de dépense, plafonner son montant, ou justifier la reventillation HT / TVA.",(IFERROR(VALUE(TRIM(SUBSTITUTE(W54,CHAR(160),""))),0))=0,"",(IFERROR(VALUE(TRIM(SUBSTITUTE(AW54,CHAR(160),""))),0))=(IFERROR(VALUE(TRIM(SUBSTITUTE(W54,CHAR(160),""))),0)),"OK",AND((IFERROR(VALUE(TRIM(SUBSTITUTE(AW54,CHAR(160),""))),0))&lt;(IFERROR(VALUE(TRIM(SUBSTITUTE(W54,CHAR(160),""))),0)),((IFERROR(VALUE(TRIM(SUBSTITUTE(W54,CHAR(160),""))),0))-(IFERROR(VALUE(TRIM(SUBSTITUTE(AW54,CHAR(160),""))),0)))&lt;0.01),"OK",(IFERROR(VALUE(TRIM(SUBSTITUTE(AW54,CHAR(160),""))),0))&lt;(IFERROR(VALUE(TRIM(SUBSTITUTE(W54,CHAR(160),""))),0)),"Montant instruit inférieur au montant présenté.",TRUE,""))</f>
        <v/>
      </c>
      <c r="BA54" s="212" t="str">
        <f t="shared" si="51"/>
        <v/>
      </c>
      <c r="BB54" s="212" t="str">
        <f t="shared" si="52"/>
        <v/>
      </c>
      <c r="BC54" s="93" t="str">
        <f t="shared" si="53"/>
        <v/>
      </c>
    </row>
    <row r="55" spans="1:55" ht="20.149999999999999" customHeight="1">
      <c r="A55" s="294">
        <v>47</v>
      </c>
      <c r="B55" s="2"/>
      <c r="C55" s="39"/>
      <c r="D55" s="2"/>
      <c r="E55" s="2"/>
      <c r="F55" s="89" t="str">
        <f>IF(B55&lt;&gt;"",IF('0-Présentation poste-typeaction'!$B$12&lt;&gt;"",'0-Présentation poste-typeaction'!$B$12,""),"")</f>
        <v/>
      </c>
      <c r="G55" s="21"/>
      <c r="H55" s="15"/>
      <c r="I55" s="38"/>
      <c r="J55" s="13"/>
      <c r="K55" s="4"/>
      <c r="L55" s="3"/>
      <c r="M55" s="196" t="str">
        <f t="shared" si="49"/>
        <v/>
      </c>
      <c r="N55" s="5"/>
      <c r="O55" s="3"/>
      <c r="P55" s="196" t="str">
        <f t="shared" si="27"/>
        <v/>
      </c>
      <c r="Q55" s="6"/>
      <c r="R55" s="3"/>
      <c r="S55" s="295" t="str">
        <f t="shared" si="50"/>
        <v/>
      </c>
      <c r="T55" s="14"/>
      <c r="U55" s="296" t="str" cm="1">
        <f t="array" ref="U55">IF((_xlfn.IFS(TRIM(SUBSTITUTE(T55,CHAR(160),""))="Devis 1",IFERROR(VALUE(TRIM(SUBSTITUTE(K55,CHAR(160),""))),0),TRIM(SUBSTITUTE(T55,CHAR(160),""))="Devis 2",IFERROR(VALUE(TRIM(SUBSTITUTE(N55,CHAR(160),""))),0),TRIM(SUBSTITUTE(T55,CHAR(160),""))="Devis 3",IFERROR(VALUE(TRIM(SUBSTITUTE(Q55,CHAR(160),""))),0),TRUE,0)*IFERROR(VALUE(TRIM(SUBSTITUTE(C55,CHAR(160),""))),0))=0,"",_xlfn.IFS(TRIM(SUBSTITUTE(T55,CHAR(160),""))="Devis 1",IFERROR(VALUE(TRIM(SUBSTITUTE(K55,CHAR(160),""))),0),TRIM(SUBSTITUTE(T55,CHAR(160),""))="Devis 2",IFERROR(VALUE(TRIM(SUBSTITUTE(N55,CHAR(160),""))),0),TRIM(SUBSTITUTE(T55,CHAR(160),""))="Devis 3",IFERROR(VALUE(TRIM(SUBSTITUTE(Q55,CHAR(160),""))),0),TRUE,0)*IFERROR(VALUE(TRIM(SUBSTITUTE(C55,CHAR(160),""))),0))</f>
        <v/>
      </c>
      <c r="V55" s="214" t="str" cm="1">
        <f t="array" ref="V55">IF(ROUND((_xlfn.IFS(TRIM(SUBSTITUTE(T55,CHAR(160),""))="Devis 1",IFERROR(VALUE(TRIM(SUBSTITUTE(L55,CHAR(160),""))),0),TRIM(SUBSTITUTE(T55,CHAR(160),""))="Devis 2",IFERROR(VALUE(TRIM(SUBSTITUTE(O55,CHAR(160),""))),0),TRIM(SUBSTITUTE(T55,CHAR(160),""))="Devis 3",IFERROR(VALUE(TRIM(SUBSTITUTE(R55,CHAR(160),""))),0),TRUE,0)*IFERROR(VALUE(TRIM(SUBSTITUTE(C55,CHAR(160),""))),0)),2)=0,IF(U55&lt;&gt;"",0,""),ROUND((_xlfn.IFS(TRIM(SUBSTITUTE(T55,CHAR(160),""))="Devis 1",IFERROR(VALUE(TRIM(SUBSTITUTE(L55,CHAR(160),""))),0),TRIM(SUBSTITUTE(T55,CHAR(160),""))="Devis 2",IFERROR(VALUE(TRIM(SUBSTITUTE(O55,CHAR(160),""))),0),TRIM(SUBSTITUTE(T55,CHAR(160),""))="Devis 3",IFERROR(VALUE(TRIM(SUBSTITUTE(R55,CHAR(160),""))),0),TRUE,0)*IFERROR(VALUE(TRIM(SUBSTITUTE(C55,CHAR(160),""))),0)),2))</f>
        <v/>
      </c>
      <c r="W55" s="297" t="str">
        <f t="shared" si="29"/>
        <v/>
      </c>
      <c r="X55" s="32"/>
      <c r="Y55" s="298" t="str">
        <f t="shared" si="54"/>
        <v/>
      </c>
      <c r="Z55" s="299" t="str">
        <f t="shared" si="54"/>
        <v/>
      </c>
      <c r="AA55" s="300" t="str">
        <f t="shared" si="54"/>
        <v/>
      </c>
      <c r="AB55" s="89" t="str">
        <f t="shared" si="54"/>
        <v/>
      </c>
      <c r="AC55" s="89" t="str">
        <f t="shared" si="54"/>
        <v/>
      </c>
      <c r="AD55" s="89" t="str">
        <f t="shared" si="54"/>
        <v/>
      </c>
      <c r="AE55" s="89" t="str">
        <f t="shared" si="55"/>
        <v/>
      </c>
      <c r="AF55" s="89" t="str">
        <f t="shared" si="56"/>
        <v/>
      </c>
      <c r="AG55" s="301" t="str">
        <f t="shared" si="57"/>
        <v/>
      </c>
      <c r="AH55" s="204" t="str">
        <f t="shared" si="58"/>
        <v/>
      </c>
      <c r="AI55" s="90" t="str">
        <f t="shared" si="59"/>
        <v/>
      </c>
      <c r="AJ55" s="196" t="str">
        <f t="shared" si="47"/>
        <v/>
      </c>
      <c r="AK55" s="205" t="str">
        <f t="shared" si="60"/>
        <v/>
      </c>
      <c r="AL55" s="90" t="str">
        <f t="shared" si="61"/>
        <v/>
      </c>
      <c r="AM55" s="196" t="str">
        <f t="shared" si="39"/>
        <v/>
      </c>
      <c r="AN55" s="206" t="str">
        <f t="shared" si="62"/>
        <v/>
      </c>
      <c r="AO55" s="90" t="str">
        <f t="shared" si="63"/>
        <v/>
      </c>
      <c r="AP55" s="207" t="str">
        <f t="shared" si="42"/>
        <v/>
      </c>
      <c r="AQ55" s="208" t="str">
        <f t="shared" si="43"/>
        <v/>
      </c>
      <c r="AR55" s="302"/>
      <c r="AS55" s="212" t="str">
        <f t="shared" si="44"/>
        <v/>
      </c>
      <c r="AT55" s="212" t="str">
        <f t="shared" si="45"/>
        <v/>
      </c>
      <c r="AU55" s="211" t="str" cm="1">
        <f t="array" ref="AU55">IF($Z55="","",IF((IFERROR(_xlfn.IFS($AQ55="Devis 1",(IFERROR(VALUE(TRIM(SUBSTITUTE(AH55,CHAR(160),""))),0)),$AQ55="Devis 2",(IFERROR(VALUE(TRIM(SUBSTITUTE(AK55,CHAR(160),""))),0)),$AQ55="Devis 3",(IFERROR(VALUE(TRIM(SUBSTITUTE(AN55,CHAR(160),""))),0))),0))*(IFERROR(VALUE(TRIM(SUBSTITUTE($Z55,CHAR(160),""))),0))=0,"",(IFERROR(_xlfn.IFS($AQ55="Devis 1",(IFERROR(VALUE(TRIM(SUBSTITUTE(AH55,CHAR(160),""))),0)),$AQ55="Devis 2",(IFERROR(VALUE(TRIM(SUBSTITUTE(AK55,CHAR(160),""))),0)),$AQ55="Devis 3",(IFERROR(VALUE(TRIM(SUBSTITUTE(AN55,CHAR(160),""))),0))),0))*(IFERROR(VALUE(TRIM(SUBSTITUTE($Z55,CHAR(160),""))),0))))</f>
        <v/>
      </c>
      <c r="AV55" s="211" t="str" cm="1">
        <f t="array" ref="AV55">IF($Z55="","",IF(ROUND((IFERROR(_xlfn.IFS(TRIM(SUBSTITUTE($AQ55,CHAR(160),""))="Devis 1",IFERROR(VALUE(TRIM(SUBSTITUTE(AI55,CHAR(160),""))),0),TRIM(SUBSTITUTE($AQ55,CHAR(160),""))="Devis 2",IFERROR(VALUE(TRIM(SUBSTITUTE(AL55,CHAR(160),""))),0),TRIM(SUBSTITUTE($AQ55,CHAR(160),""))="Devis 3",IFERROR(VALUE(TRIM(SUBSTITUTE(AO55,CHAR(160),""))),0)),0))*(IFERROR(VALUE(TRIM(SUBSTITUTE($Z55,CHAR(160),""))),0)),2)=0,IF(AU55&lt;&gt;"",0,""),ROUND((IFERROR(_xlfn.IFS(TRIM(SUBSTITUTE($AQ55,CHAR(160),""))="Devis 1",IFERROR(VALUE(TRIM(SUBSTITUTE(AI55,CHAR(160),""))),0),TRIM(SUBSTITUTE($AQ55,CHAR(160),""))="Devis 2",IFERROR(VALUE(TRIM(SUBSTITUTE(AL55,CHAR(160),""))),0),TRIM(SUBSTITUTE($AQ55,CHAR(160),""))="Devis 3",IFERROR(VALUE(TRIM(SUBSTITUTE(AO55,CHAR(160),""))),0)),0))*(IFERROR(VALUE(TRIM(SUBSTITUTE($Z55,CHAR(160),""))),0)),2)))</f>
        <v/>
      </c>
      <c r="AW55" s="211" t="str">
        <f t="shared" si="46"/>
        <v/>
      </c>
      <c r="AX55" s="303"/>
      <c r="AY55" s="92" t="str" cm="1">
        <f t="array" ref="AY55">IF(OR(AW55="",AT55="",AU55="",AS55=""),"",
    _xlfn.IFS(
        (IFERROR(VALUE(TRIM(SUBSTITUTE(AW55,CHAR(160),""))),0)) &gt; (IFERROR(VALUE(TRIM(SUBSTITUTE(AT55,CHAR(160),""))),0)),
        "KO : Le montant retenu TTC est supérieur au montant raisonnable TTC. Merci de revoir la ligne de dépense ou plafonner son montant.",
        (IFERROR(VALUE(TRIM(SUBSTITUTE(AU55,CHAR(160),""))),0)) &gt; (IFERROR(VALUE(TRIM(SUBSTITUTE(AS55,CHAR(160),""))),0)),
        "Attention : Le montant retenu HT est supérieur au montant HT raisonnable. Merci de revoir la ligne de dépense, plafonner son montant, ou justifier la reventillation HT / TVA.",
        (IFERROR(VALUE(TRIM(SUBSTITUTE(AW55,CHAR(160),""))),0))=0,
        "",
        (IFERROR(VALUE(TRIM(SUBSTITUTE(AT55,CHAR(160),""))),0))=(IFERROR(VALUE(TRIM(SUBSTITUTE(AW55,CHAR(160),""))),0)),
        "OK",
        (IFERROR(VALUE(TRIM(SUBSTITUTE(AT55,CHAR(160),""))),0))&gt;(IFERROR(VALUE(TRIM(SUBSTITUTE(AW55,CHAR(160),""))),0)),
        " OK : Montant instruit inférieur au montant raisonnable.",
        TRUE,
        ""
    )
)</f>
        <v/>
      </c>
      <c r="AZ55" s="92" t="str" cm="1">
        <f t="array" ref="AZ55">IF(OR(AW55="",W55="",AU55="",U55="",AV55="",V55=""),"",_xlfn.IFS(AND((IFERROR(VALUE(TRIM(SUBSTITUTE(AW55,CHAR(160),""))),0))&gt;(IFERROR(VALUE(TRIM(SUBSTITUTE(W55,CHAR(160),""))),0)),((IFERROR(VALUE(TRIM(SUBSTITUTE(AW55,CHAR(160),""))),0))-(IFERROR(VALUE(TRIM(SUBSTITUTE(W55,CHAR(160),""))),0)))&lt;=0.01),"OK",(IFERROR(VALUE(TRIM(SUBSTITUTE(AW55,CHAR(160),""))),0))&gt;(IFERROR(VALUE(TRIM(SUBSTITUTE(W55,CHAR(160),""))),0)),"KO : Le montant retenu TTC est supérieur au montant présenté TTC. Merci de revoir la ligne de dépense ou plafonner son montant.",(IFERROR(VALUE(TRIM(SUBSTITUTE(AU55,CHAR(160),""))),0))&gt;(IFERROR(VALUE(TRIM(SUBSTITUTE(U55,CHAR(160),""))),0)),"Attention : Le montant retenu HT est supérieur au montant HT présenté. Merci de revoir la ligne de dépense, plafonner son montant, ou justifier la reventillation HT / TVA.",(IFERROR(VALUE(TRIM(SUBSTITUTE(AV55,CHAR(160),""))),0))&gt;(IFERROR(VALUE(TRIM(SUBSTITUTE(V55,CHAR(160),""))),0)),"Attention : Le montant TVA retenu est supérieur au montant TVA présenté. Merci de revoir la ligne de dépense, plafonner son montant, ou justifier la reventillation HT / TVA.",(IFERROR(VALUE(TRIM(SUBSTITUTE(W55,CHAR(160),""))),0))=0,"",(IFERROR(VALUE(TRIM(SUBSTITUTE(AW55,CHAR(160),""))),0))=(IFERROR(VALUE(TRIM(SUBSTITUTE(W55,CHAR(160),""))),0)),"OK",AND((IFERROR(VALUE(TRIM(SUBSTITUTE(AW55,CHAR(160),""))),0))&lt;(IFERROR(VALUE(TRIM(SUBSTITUTE(W55,CHAR(160),""))),0)),((IFERROR(VALUE(TRIM(SUBSTITUTE(W55,CHAR(160),""))),0))-(IFERROR(VALUE(TRIM(SUBSTITUTE(AW55,CHAR(160),""))),0)))&lt;0.01),"OK",(IFERROR(VALUE(TRIM(SUBSTITUTE(AW55,CHAR(160),""))),0))&lt;(IFERROR(VALUE(TRIM(SUBSTITUTE(W55,CHAR(160),""))),0)),"Montant instruit inférieur au montant présenté.",TRUE,""))</f>
        <v/>
      </c>
      <c r="BA55" s="212" t="str">
        <f t="shared" si="51"/>
        <v/>
      </c>
      <c r="BB55" s="212" t="str">
        <f t="shared" si="52"/>
        <v/>
      </c>
      <c r="BC55" s="93" t="str">
        <f t="shared" si="53"/>
        <v/>
      </c>
    </row>
    <row r="56" spans="1:55" ht="20.149999999999999" customHeight="1">
      <c r="A56" s="294">
        <v>48</v>
      </c>
      <c r="B56" s="2"/>
      <c r="C56" s="39"/>
      <c r="D56" s="2"/>
      <c r="E56" s="2"/>
      <c r="F56" s="89" t="str">
        <f>IF(B56&lt;&gt;"",IF('0-Présentation poste-typeaction'!$B$12&lt;&gt;"",'0-Présentation poste-typeaction'!$B$12,""),"")</f>
        <v/>
      </c>
      <c r="G56" s="21"/>
      <c r="H56" s="15"/>
      <c r="I56" s="38"/>
      <c r="J56" s="13"/>
      <c r="K56" s="4"/>
      <c r="L56" s="3"/>
      <c r="M56" s="196" t="str">
        <f t="shared" si="49"/>
        <v/>
      </c>
      <c r="N56" s="5"/>
      <c r="O56" s="3"/>
      <c r="P56" s="196" t="str">
        <f t="shared" si="27"/>
        <v/>
      </c>
      <c r="Q56" s="6"/>
      <c r="R56" s="3"/>
      <c r="S56" s="295" t="str">
        <f t="shared" si="50"/>
        <v/>
      </c>
      <c r="T56" s="14"/>
      <c r="U56" s="296" t="str" cm="1">
        <f t="array" ref="U56">IF((_xlfn.IFS(TRIM(SUBSTITUTE(T56,CHAR(160),""))="Devis 1",IFERROR(VALUE(TRIM(SUBSTITUTE(K56,CHAR(160),""))),0),TRIM(SUBSTITUTE(T56,CHAR(160),""))="Devis 2",IFERROR(VALUE(TRIM(SUBSTITUTE(N56,CHAR(160),""))),0),TRIM(SUBSTITUTE(T56,CHAR(160),""))="Devis 3",IFERROR(VALUE(TRIM(SUBSTITUTE(Q56,CHAR(160),""))),0),TRUE,0)*IFERROR(VALUE(TRIM(SUBSTITUTE(C56,CHAR(160),""))),0))=0,"",_xlfn.IFS(TRIM(SUBSTITUTE(T56,CHAR(160),""))="Devis 1",IFERROR(VALUE(TRIM(SUBSTITUTE(K56,CHAR(160),""))),0),TRIM(SUBSTITUTE(T56,CHAR(160),""))="Devis 2",IFERROR(VALUE(TRIM(SUBSTITUTE(N56,CHAR(160),""))),0),TRIM(SUBSTITUTE(T56,CHAR(160),""))="Devis 3",IFERROR(VALUE(TRIM(SUBSTITUTE(Q56,CHAR(160),""))),0),TRUE,0)*IFERROR(VALUE(TRIM(SUBSTITUTE(C56,CHAR(160),""))),0))</f>
        <v/>
      </c>
      <c r="V56" s="214" t="str" cm="1">
        <f t="array" ref="V56">IF(ROUND((_xlfn.IFS(TRIM(SUBSTITUTE(T56,CHAR(160),""))="Devis 1",IFERROR(VALUE(TRIM(SUBSTITUTE(L56,CHAR(160),""))),0),TRIM(SUBSTITUTE(T56,CHAR(160),""))="Devis 2",IFERROR(VALUE(TRIM(SUBSTITUTE(O56,CHAR(160),""))),0),TRIM(SUBSTITUTE(T56,CHAR(160),""))="Devis 3",IFERROR(VALUE(TRIM(SUBSTITUTE(R56,CHAR(160),""))),0),TRUE,0)*IFERROR(VALUE(TRIM(SUBSTITUTE(C56,CHAR(160),""))),0)),2)=0,IF(U56&lt;&gt;"",0,""),ROUND((_xlfn.IFS(TRIM(SUBSTITUTE(T56,CHAR(160),""))="Devis 1",IFERROR(VALUE(TRIM(SUBSTITUTE(L56,CHAR(160),""))),0),TRIM(SUBSTITUTE(T56,CHAR(160),""))="Devis 2",IFERROR(VALUE(TRIM(SUBSTITUTE(O56,CHAR(160),""))),0),TRIM(SUBSTITUTE(T56,CHAR(160),""))="Devis 3",IFERROR(VALUE(TRIM(SUBSTITUTE(R56,CHAR(160),""))),0),TRUE,0)*IFERROR(VALUE(TRIM(SUBSTITUTE(C56,CHAR(160),""))),0)),2))</f>
        <v/>
      </c>
      <c r="W56" s="297" t="str">
        <f t="shared" si="29"/>
        <v/>
      </c>
      <c r="X56" s="32"/>
      <c r="Y56" s="298" t="str">
        <f t="shared" si="54"/>
        <v/>
      </c>
      <c r="Z56" s="299" t="str">
        <f t="shared" si="54"/>
        <v/>
      </c>
      <c r="AA56" s="300" t="str">
        <f t="shared" si="54"/>
        <v/>
      </c>
      <c r="AB56" s="89" t="str">
        <f t="shared" si="54"/>
        <v/>
      </c>
      <c r="AC56" s="89" t="str">
        <f t="shared" si="54"/>
        <v/>
      </c>
      <c r="AD56" s="89" t="str">
        <f t="shared" si="54"/>
        <v/>
      </c>
      <c r="AE56" s="89" t="str">
        <f t="shared" si="55"/>
        <v/>
      </c>
      <c r="AF56" s="89" t="str">
        <f t="shared" si="56"/>
        <v/>
      </c>
      <c r="AG56" s="301" t="str">
        <f t="shared" si="57"/>
        <v/>
      </c>
      <c r="AH56" s="204" t="str">
        <f t="shared" si="58"/>
        <v/>
      </c>
      <c r="AI56" s="90" t="str">
        <f t="shared" si="59"/>
        <v/>
      </c>
      <c r="AJ56" s="196" t="str">
        <f t="shared" si="47"/>
        <v/>
      </c>
      <c r="AK56" s="205" t="str">
        <f t="shared" si="60"/>
        <v/>
      </c>
      <c r="AL56" s="90" t="str">
        <f t="shared" si="61"/>
        <v/>
      </c>
      <c r="AM56" s="196" t="str">
        <f t="shared" si="39"/>
        <v/>
      </c>
      <c r="AN56" s="206" t="str">
        <f t="shared" si="62"/>
        <v/>
      </c>
      <c r="AO56" s="90" t="str">
        <f t="shared" si="63"/>
        <v/>
      </c>
      <c r="AP56" s="207" t="str">
        <f t="shared" si="42"/>
        <v/>
      </c>
      <c r="AQ56" s="208" t="str">
        <f t="shared" si="43"/>
        <v/>
      </c>
      <c r="AR56" s="302"/>
      <c r="AS56" s="212" t="str">
        <f t="shared" si="44"/>
        <v/>
      </c>
      <c r="AT56" s="212" t="str">
        <f t="shared" si="45"/>
        <v/>
      </c>
      <c r="AU56" s="211" t="str" cm="1">
        <f t="array" ref="AU56">IF($Z56="","",IF((IFERROR(_xlfn.IFS($AQ56="Devis 1",(IFERROR(VALUE(TRIM(SUBSTITUTE(AH56,CHAR(160),""))),0)),$AQ56="Devis 2",(IFERROR(VALUE(TRIM(SUBSTITUTE(AK56,CHAR(160),""))),0)),$AQ56="Devis 3",(IFERROR(VALUE(TRIM(SUBSTITUTE(AN56,CHAR(160),""))),0))),0))*(IFERROR(VALUE(TRIM(SUBSTITUTE($Z56,CHAR(160),""))),0))=0,"",(IFERROR(_xlfn.IFS($AQ56="Devis 1",(IFERROR(VALUE(TRIM(SUBSTITUTE(AH56,CHAR(160),""))),0)),$AQ56="Devis 2",(IFERROR(VALUE(TRIM(SUBSTITUTE(AK56,CHAR(160),""))),0)),$AQ56="Devis 3",(IFERROR(VALUE(TRIM(SUBSTITUTE(AN56,CHAR(160),""))),0))),0))*(IFERROR(VALUE(TRIM(SUBSTITUTE($Z56,CHAR(160),""))),0))))</f>
        <v/>
      </c>
      <c r="AV56" s="211" t="str" cm="1">
        <f t="array" ref="AV56">IF($Z56="","",IF(ROUND((IFERROR(_xlfn.IFS(TRIM(SUBSTITUTE($AQ56,CHAR(160),""))="Devis 1",IFERROR(VALUE(TRIM(SUBSTITUTE(AI56,CHAR(160),""))),0),TRIM(SUBSTITUTE($AQ56,CHAR(160),""))="Devis 2",IFERROR(VALUE(TRIM(SUBSTITUTE(AL56,CHAR(160),""))),0),TRIM(SUBSTITUTE($AQ56,CHAR(160),""))="Devis 3",IFERROR(VALUE(TRIM(SUBSTITUTE(AO56,CHAR(160),""))),0)),0))*(IFERROR(VALUE(TRIM(SUBSTITUTE($Z56,CHAR(160),""))),0)),2)=0,IF(AU56&lt;&gt;"",0,""),ROUND((IFERROR(_xlfn.IFS(TRIM(SUBSTITUTE($AQ56,CHAR(160),""))="Devis 1",IFERROR(VALUE(TRIM(SUBSTITUTE(AI56,CHAR(160),""))),0),TRIM(SUBSTITUTE($AQ56,CHAR(160),""))="Devis 2",IFERROR(VALUE(TRIM(SUBSTITUTE(AL56,CHAR(160),""))),0),TRIM(SUBSTITUTE($AQ56,CHAR(160),""))="Devis 3",IFERROR(VALUE(TRIM(SUBSTITUTE(AO56,CHAR(160),""))),0)),0))*(IFERROR(VALUE(TRIM(SUBSTITUTE($Z56,CHAR(160),""))),0)),2)))</f>
        <v/>
      </c>
      <c r="AW56" s="211" t="str">
        <f t="shared" si="46"/>
        <v/>
      </c>
      <c r="AX56" s="303"/>
      <c r="AY56" s="92" t="str" cm="1">
        <f t="array" ref="AY56">IF(OR(AW56="",AT56="",AU56="",AS56=""),"",
    _xlfn.IFS(
        (IFERROR(VALUE(TRIM(SUBSTITUTE(AW56,CHAR(160),""))),0)) &gt; (IFERROR(VALUE(TRIM(SUBSTITUTE(AT56,CHAR(160),""))),0)),
        "KO : Le montant retenu TTC est supérieur au montant raisonnable TTC. Merci de revoir la ligne de dépense ou plafonner son montant.",
        (IFERROR(VALUE(TRIM(SUBSTITUTE(AU56,CHAR(160),""))),0)) &gt; (IFERROR(VALUE(TRIM(SUBSTITUTE(AS56,CHAR(160),""))),0)),
        "Attention : Le montant retenu HT est supérieur au montant HT raisonnable. Merci de revoir la ligne de dépense, plafonner son montant, ou justifier la reventillation HT / TVA.",
        (IFERROR(VALUE(TRIM(SUBSTITUTE(AW56,CHAR(160),""))),0))=0,
        "",
        (IFERROR(VALUE(TRIM(SUBSTITUTE(AT56,CHAR(160),""))),0))=(IFERROR(VALUE(TRIM(SUBSTITUTE(AW56,CHAR(160),""))),0)),
        "OK",
        (IFERROR(VALUE(TRIM(SUBSTITUTE(AT56,CHAR(160),""))),0))&gt;(IFERROR(VALUE(TRIM(SUBSTITUTE(AW56,CHAR(160),""))),0)),
        " OK : Montant instruit inférieur au montant raisonnable.",
        TRUE,
        ""
    )
)</f>
        <v/>
      </c>
      <c r="AZ56" s="92" t="str" cm="1">
        <f t="array" ref="AZ56">IF(OR(AW56="",W56="",AU56="",U56="",AV56="",V56=""),"",_xlfn.IFS(AND((IFERROR(VALUE(TRIM(SUBSTITUTE(AW56,CHAR(160),""))),0))&gt;(IFERROR(VALUE(TRIM(SUBSTITUTE(W56,CHAR(160),""))),0)),((IFERROR(VALUE(TRIM(SUBSTITUTE(AW56,CHAR(160),""))),0))-(IFERROR(VALUE(TRIM(SUBSTITUTE(W56,CHAR(160),""))),0)))&lt;=0.01),"OK",(IFERROR(VALUE(TRIM(SUBSTITUTE(AW56,CHAR(160),""))),0))&gt;(IFERROR(VALUE(TRIM(SUBSTITUTE(W56,CHAR(160),""))),0)),"KO : Le montant retenu TTC est supérieur au montant présenté TTC. Merci de revoir la ligne de dépense ou plafonner son montant.",(IFERROR(VALUE(TRIM(SUBSTITUTE(AU56,CHAR(160),""))),0))&gt;(IFERROR(VALUE(TRIM(SUBSTITUTE(U56,CHAR(160),""))),0)),"Attention : Le montant retenu HT est supérieur au montant HT présenté. Merci de revoir la ligne de dépense, plafonner son montant, ou justifier la reventillation HT / TVA.",(IFERROR(VALUE(TRIM(SUBSTITUTE(AV56,CHAR(160),""))),0))&gt;(IFERROR(VALUE(TRIM(SUBSTITUTE(V56,CHAR(160),""))),0)),"Attention : Le montant TVA retenu est supérieur au montant TVA présenté. Merci de revoir la ligne de dépense, plafonner son montant, ou justifier la reventillation HT / TVA.",(IFERROR(VALUE(TRIM(SUBSTITUTE(W56,CHAR(160),""))),0))=0,"",(IFERROR(VALUE(TRIM(SUBSTITUTE(AW56,CHAR(160),""))),0))=(IFERROR(VALUE(TRIM(SUBSTITUTE(W56,CHAR(160),""))),0)),"OK",AND((IFERROR(VALUE(TRIM(SUBSTITUTE(AW56,CHAR(160),""))),0))&lt;(IFERROR(VALUE(TRIM(SUBSTITUTE(W56,CHAR(160),""))),0)),((IFERROR(VALUE(TRIM(SUBSTITUTE(W56,CHAR(160),""))),0))-(IFERROR(VALUE(TRIM(SUBSTITUTE(AW56,CHAR(160),""))),0)))&lt;0.01),"OK",(IFERROR(VALUE(TRIM(SUBSTITUTE(AW56,CHAR(160),""))),0))&lt;(IFERROR(VALUE(TRIM(SUBSTITUTE(W56,CHAR(160),""))),0)),"Montant instruit inférieur au montant présenté.",TRUE,""))</f>
        <v/>
      </c>
      <c r="BA56" s="212" t="str">
        <f t="shared" si="51"/>
        <v/>
      </c>
      <c r="BB56" s="212" t="str">
        <f t="shared" si="52"/>
        <v/>
      </c>
      <c r="BC56" s="93" t="str">
        <f t="shared" si="53"/>
        <v/>
      </c>
    </row>
    <row r="57" spans="1:55" ht="20.149999999999999" customHeight="1">
      <c r="A57" s="294">
        <v>49</v>
      </c>
      <c r="B57" s="2"/>
      <c r="C57" s="39"/>
      <c r="D57" s="2"/>
      <c r="E57" s="2"/>
      <c r="F57" s="89" t="str">
        <f>IF(B57&lt;&gt;"",IF('0-Présentation poste-typeaction'!$B$12&lt;&gt;"",'0-Présentation poste-typeaction'!$B$12,""),"")</f>
        <v/>
      </c>
      <c r="G57" s="21"/>
      <c r="H57" s="15"/>
      <c r="I57" s="38"/>
      <c r="J57" s="13"/>
      <c r="K57" s="4"/>
      <c r="L57" s="3"/>
      <c r="M57" s="196" t="str">
        <f t="shared" si="49"/>
        <v/>
      </c>
      <c r="N57" s="5"/>
      <c r="O57" s="3"/>
      <c r="P57" s="196" t="str">
        <f t="shared" si="27"/>
        <v/>
      </c>
      <c r="Q57" s="6"/>
      <c r="R57" s="3"/>
      <c r="S57" s="295" t="str">
        <f t="shared" si="50"/>
        <v/>
      </c>
      <c r="T57" s="14"/>
      <c r="U57" s="296" t="str" cm="1">
        <f t="array" ref="U57">IF((_xlfn.IFS(TRIM(SUBSTITUTE(T57,CHAR(160),""))="Devis 1",IFERROR(VALUE(TRIM(SUBSTITUTE(K57,CHAR(160),""))),0),TRIM(SUBSTITUTE(T57,CHAR(160),""))="Devis 2",IFERROR(VALUE(TRIM(SUBSTITUTE(N57,CHAR(160),""))),0),TRIM(SUBSTITUTE(T57,CHAR(160),""))="Devis 3",IFERROR(VALUE(TRIM(SUBSTITUTE(Q57,CHAR(160),""))),0),TRUE,0)*IFERROR(VALUE(TRIM(SUBSTITUTE(C57,CHAR(160),""))),0))=0,"",_xlfn.IFS(TRIM(SUBSTITUTE(T57,CHAR(160),""))="Devis 1",IFERROR(VALUE(TRIM(SUBSTITUTE(K57,CHAR(160),""))),0),TRIM(SUBSTITUTE(T57,CHAR(160),""))="Devis 2",IFERROR(VALUE(TRIM(SUBSTITUTE(N57,CHAR(160),""))),0),TRIM(SUBSTITUTE(T57,CHAR(160),""))="Devis 3",IFERROR(VALUE(TRIM(SUBSTITUTE(Q57,CHAR(160),""))),0),TRUE,0)*IFERROR(VALUE(TRIM(SUBSTITUTE(C57,CHAR(160),""))),0))</f>
        <v/>
      </c>
      <c r="V57" s="214" t="str" cm="1">
        <f t="array" ref="V57">IF(ROUND((_xlfn.IFS(TRIM(SUBSTITUTE(T57,CHAR(160),""))="Devis 1",IFERROR(VALUE(TRIM(SUBSTITUTE(L57,CHAR(160),""))),0),TRIM(SUBSTITUTE(T57,CHAR(160),""))="Devis 2",IFERROR(VALUE(TRIM(SUBSTITUTE(O57,CHAR(160),""))),0),TRIM(SUBSTITUTE(T57,CHAR(160),""))="Devis 3",IFERROR(VALUE(TRIM(SUBSTITUTE(R57,CHAR(160),""))),0),TRUE,0)*IFERROR(VALUE(TRIM(SUBSTITUTE(C57,CHAR(160),""))),0)),2)=0,IF(U57&lt;&gt;"",0,""),ROUND((_xlfn.IFS(TRIM(SUBSTITUTE(T57,CHAR(160),""))="Devis 1",IFERROR(VALUE(TRIM(SUBSTITUTE(L57,CHAR(160),""))),0),TRIM(SUBSTITUTE(T57,CHAR(160),""))="Devis 2",IFERROR(VALUE(TRIM(SUBSTITUTE(O57,CHAR(160),""))),0),TRIM(SUBSTITUTE(T57,CHAR(160),""))="Devis 3",IFERROR(VALUE(TRIM(SUBSTITUTE(R57,CHAR(160),""))),0),TRUE,0)*IFERROR(VALUE(TRIM(SUBSTITUTE(C57,CHAR(160),""))),0)),2))</f>
        <v/>
      </c>
      <c r="W57" s="297" t="str">
        <f t="shared" si="29"/>
        <v/>
      </c>
      <c r="X57" s="32"/>
      <c r="Y57" s="298" t="str">
        <f t="shared" si="54"/>
        <v/>
      </c>
      <c r="Z57" s="299" t="str">
        <f t="shared" si="54"/>
        <v/>
      </c>
      <c r="AA57" s="300" t="str">
        <f t="shared" si="54"/>
        <v/>
      </c>
      <c r="AB57" s="89" t="str">
        <f t="shared" si="54"/>
        <v/>
      </c>
      <c r="AC57" s="89" t="str">
        <f t="shared" si="54"/>
        <v/>
      </c>
      <c r="AD57" s="89" t="str">
        <f t="shared" si="54"/>
        <v/>
      </c>
      <c r="AE57" s="89" t="str">
        <f t="shared" si="55"/>
        <v/>
      </c>
      <c r="AF57" s="89" t="str">
        <f t="shared" si="56"/>
        <v/>
      </c>
      <c r="AG57" s="301" t="str">
        <f t="shared" si="57"/>
        <v/>
      </c>
      <c r="AH57" s="204" t="str">
        <f t="shared" si="58"/>
        <v/>
      </c>
      <c r="AI57" s="90" t="str">
        <f t="shared" si="59"/>
        <v/>
      </c>
      <c r="AJ57" s="196" t="str">
        <f t="shared" si="47"/>
        <v/>
      </c>
      <c r="AK57" s="205" t="str">
        <f t="shared" si="60"/>
        <v/>
      </c>
      <c r="AL57" s="90" t="str">
        <f t="shared" si="61"/>
        <v/>
      </c>
      <c r="AM57" s="196" t="str">
        <f t="shared" si="39"/>
        <v/>
      </c>
      <c r="AN57" s="206" t="str">
        <f t="shared" si="62"/>
        <v/>
      </c>
      <c r="AO57" s="90" t="str">
        <f t="shared" si="63"/>
        <v/>
      </c>
      <c r="AP57" s="207" t="str">
        <f t="shared" si="42"/>
        <v/>
      </c>
      <c r="AQ57" s="208" t="str">
        <f t="shared" si="43"/>
        <v/>
      </c>
      <c r="AR57" s="302"/>
      <c r="AS57" s="212" t="str">
        <f t="shared" si="44"/>
        <v/>
      </c>
      <c r="AT57" s="212" t="str">
        <f t="shared" si="45"/>
        <v/>
      </c>
      <c r="AU57" s="211" t="str" cm="1">
        <f t="array" ref="AU57">IF($Z57="","",IF((IFERROR(_xlfn.IFS($AQ57="Devis 1",(IFERROR(VALUE(TRIM(SUBSTITUTE(AH57,CHAR(160),""))),0)),$AQ57="Devis 2",(IFERROR(VALUE(TRIM(SUBSTITUTE(AK57,CHAR(160),""))),0)),$AQ57="Devis 3",(IFERROR(VALUE(TRIM(SUBSTITUTE(AN57,CHAR(160),""))),0))),0))*(IFERROR(VALUE(TRIM(SUBSTITUTE($Z57,CHAR(160),""))),0))=0,"",(IFERROR(_xlfn.IFS($AQ57="Devis 1",(IFERROR(VALUE(TRIM(SUBSTITUTE(AH57,CHAR(160),""))),0)),$AQ57="Devis 2",(IFERROR(VALUE(TRIM(SUBSTITUTE(AK57,CHAR(160),""))),0)),$AQ57="Devis 3",(IFERROR(VALUE(TRIM(SUBSTITUTE(AN57,CHAR(160),""))),0))),0))*(IFERROR(VALUE(TRIM(SUBSTITUTE($Z57,CHAR(160),""))),0))))</f>
        <v/>
      </c>
      <c r="AV57" s="211" t="str" cm="1">
        <f t="array" ref="AV57">IF($Z57="","",IF(ROUND((IFERROR(_xlfn.IFS(TRIM(SUBSTITUTE($AQ57,CHAR(160),""))="Devis 1",IFERROR(VALUE(TRIM(SUBSTITUTE(AI57,CHAR(160),""))),0),TRIM(SUBSTITUTE($AQ57,CHAR(160),""))="Devis 2",IFERROR(VALUE(TRIM(SUBSTITUTE(AL57,CHAR(160),""))),0),TRIM(SUBSTITUTE($AQ57,CHAR(160),""))="Devis 3",IFERROR(VALUE(TRIM(SUBSTITUTE(AO57,CHAR(160),""))),0)),0))*(IFERROR(VALUE(TRIM(SUBSTITUTE($Z57,CHAR(160),""))),0)),2)=0,IF(AU57&lt;&gt;"",0,""),ROUND((IFERROR(_xlfn.IFS(TRIM(SUBSTITUTE($AQ57,CHAR(160),""))="Devis 1",IFERROR(VALUE(TRIM(SUBSTITUTE(AI57,CHAR(160),""))),0),TRIM(SUBSTITUTE($AQ57,CHAR(160),""))="Devis 2",IFERROR(VALUE(TRIM(SUBSTITUTE(AL57,CHAR(160),""))),0),TRIM(SUBSTITUTE($AQ57,CHAR(160),""))="Devis 3",IFERROR(VALUE(TRIM(SUBSTITUTE(AO57,CHAR(160),""))),0)),0))*(IFERROR(VALUE(TRIM(SUBSTITUTE($Z57,CHAR(160),""))),0)),2)))</f>
        <v/>
      </c>
      <c r="AW57" s="211" t="str">
        <f t="shared" si="46"/>
        <v/>
      </c>
      <c r="AX57" s="303"/>
      <c r="AY57" s="92" t="str" cm="1">
        <f t="array" ref="AY57">IF(OR(AW57="",AT57="",AU57="",AS57=""),"",
    _xlfn.IFS(
        (IFERROR(VALUE(TRIM(SUBSTITUTE(AW57,CHAR(160),""))),0)) &gt; (IFERROR(VALUE(TRIM(SUBSTITUTE(AT57,CHAR(160),""))),0)),
        "KO : Le montant retenu TTC est supérieur au montant raisonnable TTC. Merci de revoir la ligne de dépense ou plafonner son montant.",
        (IFERROR(VALUE(TRIM(SUBSTITUTE(AU57,CHAR(160),""))),0)) &gt; (IFERROR(VALUE(TRIM(SUBSTITUTE(AS57,CHAR(160),""))),0)),
        "Attention : Le montant retenu HT est supérieur au montant HT raisonnable. Merci de revoir la ligne de dépense, plafonner son montant, ou justifier la reventillation HT / TVA.",
        (IFERROR(VALUE(TRIM(SUBSTITUTE(AW57,CHAR(160),""))),0))=0,
        "",
        (IFERROR(VALUE(TRIM(SUBSTITUTE(AT57,CHAR(160),""))),0))=(IFERROR(VALUE(TRIM(SUBSTITUTE(AW57,CHAR(160),""))),0)),
        "OK",
        (IFERROR(VALUE(TRIM(SUBSTITUTE(AT57,CHAR(160),""))),0))&gt;(IFERROR(VALUE(TRIM(SUBSTITUTE(AW57,CHAR(160),""))),0)),
        " OK : Montant instruit inférieur au montant raisonnable.",
        TRUE,
        ""
    )
)</f>
        <v/>
      </c>
      <c r="AZ57" s="92" t="str" cm="1">
        <f t="array" ref="AZ57">IF(OR(AW57="",W57="",AU57="",U57="",AV57="",V57=""),"",_xlfn.IFS(AND((IFERROR(VALUE(TRIM(SUBSTITUTE(AW57,CHAR(160),""))),0))&gt;(IFERROR(VALUE(TRIM(SUBSTITUTE(W57,CHAR(160),""))),0)),((IFERROR(VALUE(TRIM(SUBSTITUTE(AW57,CHAR(160),""))),0))-(IFERROR(VALUE(TRIM(SUBSTITUTE(W57,CHAR(160),""))),0)))&lt;=0.01),"OK",(IFERROR(VALUE(TRIM(SUBSTITUTE(AW57,CHAR(160),""))),0))&gt;(IFERROR(VALUE(TRIM(SUBSTITUTE(W57,CHAR(160),""))),0)),"KO : Le montant retenu TTC est supérieur au montant présenté TTC. Merci de revoir la ligne de dépense ou plafonner son montant.",(IFERROR(VALUE(TRIM(SUBSTITUTE(AU57,CHAR(160),""))),0))&gt;(IFERROR(VALUE(TRIM(SUBSTITUTE(U57,CHAR(160),""))),0)),"Attention : Le montant retenu HT est supérieur au montant HT présenté. Merci de revoir la ligne de dépense, plafonner son montant, ou justifier la reventillation HT / TVA.",(IFERROR(VALUE(TRIM(SUBSTITUTE(AV57,CHAR(160),""))),0))&gt;(IFERROR(VALUE(TRIM(SUBSTITUTE(V57,CHAR(160),""))),0)),"Attention : Le montant TVA retenu est supérieur au montant TVA présenté. Merci de revoir la ligne de dépense, plafonner son montant, ou justifier la reventillation HT / TVA.",(IFERROR(VALUE(TRIM(SUBSTITUTE(W57,CHAR(160),""))),0))=0,"",(IFERROR(VALUE(TRIM(SUBSTITUTE(AW57,CHAR(160),""))),0))=(IFERROR(VALUE(TRIM(SUBSTITUTE(W57,CHAR(160),""))),0)),"OK",AND((IFERROR(VALUE(TRIM(SUBSTITUTE(AW57,CHAR(160),""))),0))&lt;(IFERROR(VALUE(TRIM(SUBSTITUTE(W57,CHAR(160),""))),0)),((IFERROR(VALUE(TRIM(SUBSTITUTE(W57,CHAR(160),""))),0))-(IFERROR(VALUE(TRIM(SUBSTITUTE(AW57,CHAR(160),""))),0)))&lt;0.01),"OK",(IFERROR(VALUE(TRIM(SUBSTITUTE(AW57,CHAR(160),""))),0))&lt;(IFERROR(VALUE(TRIM(SUBSTITUTE(W57,CHAR(160),""))),0)),"Montant instruit inférieur au montant présenté.",TRUE,""))</f>
        <v/>
      </c>
      <c r="BA57" s="212" t="str">
        <f t="shared" si="51"/>
        <v/>
      </c>
      <c r="BB57" s="212" t="str">
        <f t="shared" si="52"/>
        <v/>
      </c>
      <c r="BC57" s="93" t="str">
        <f t="shared" si="53"/>
        <v/>
      </c>
    </row>
    <row r="58" spans="1:55" ht="20.149999999999999" customHeight="1">
      <c r="A58" s="294">
        <v>50</v>
      </c>
      <c r="B58" s="2"/>
      <c r="C58" s="39"/>
      <c r="D58" s="2"/>
      <c r="E58" s="2"/>
      <c r="F58" s="89" t="str">
        <f>IF(B58&lt;&gt;"",IF('0-Présentation poste-typeaction'!$B$12&lt;&gt;"",'0-Présentation poste-typeaction'!$B$12,""),"")</f>
        <v/>
      </c>
      <c r="G58" s="21"/>
      <c r="H58" s="15"/>
      <c r="I58" s="38"/>
      <c r="J58" s="13"/>
      <c r="K58" s="4"/>
      <c r="L58" s="3"/>
      <c r="M58" s="196" t="str">
        <f t="shared" si="49"/>
        <v/>
      </c>
      <c r="N58" s="5"/>
      <c r="O58" s="3"/>
      <c r="P58" s="196" t="str">
        <f t="shared" si="27"/>
        <v/>
      </c>
      <c r="Q58" s="6"/>
      <c r="R58" s="3"/>
      <c r="S58" s="295" t="str">
        <f t="shared" si="50"/>
        <v/>
      </c>
      <c r="T58" s="14"/>
      <c r="U58" s="296" t="str" cm="1">
        <f t="array" ref="U58">IF((_xlfn.IFS(TRIM(SUBSTITUTE(T58,CHAR(160),""))="Devis 1",IFERROR(VALUE(TRIM(SUBSTITUTE(K58,CHAR(160),""))),0),TRIM(SUBSTITUTE(T58,CHAR(160),""))="Devis 2",IFERROR(VALUE(TRIM(SUBSTITUTE(N58,CHAR(160),""))),0),TRIM(SUBSTITUTE(T58,CHAR(160),""))="Devis 3",IFERROR(VALUE(TRIM(SUBSTITUTE(Q58,CHAR(160),""))),0),TRUE,0)*IFERROR(VALUE(TRIM(SUBSTITUTE(C58,CHAR(160),""))),0))=0,"",_xlfn.IFS(TRIM(SUBSTITUTE(T58,CHAR(160),""))="Devis 1",IFERROR(VALUE(TRIM(SUBSTITUTE(K58,CHAR(160),""))),0),TRIM(SUBSTITUTE(T58,CHAR(160),""))="Devis 2",IFERROR(VALUE(TRIM(SUBSTITUTE(N58,CHAR(160),""))),0),TRIM(SUBSTITUTE(T58,CHAR(160),""))="Devis 3",IFERROR(VALUE(TRIM(SUBSTITUTE(Q58,CHAR(160),""))),0),TRUE,0)*IFERROR(VALUE(TRIM(SUBSTITUTE(C58,CHAR(160),""))),0))</f>
        <v/>
      </c>
      <c r="V58" s="214" t="str" cm="1">
        <f t="array" ref="V58">IF(ROUND((_xlfn.IFS(TRIM(SUBSTITUTE(T58,CHAR(160),""))="Devis 1",IFERROR(VALUE(TRIM(SUBSTITUTE(L58,CHAR(160),""))),0),TRIM(SUBSTITUTE(T58,CHAR(160),""))="Devis 2",IFERROR(VALUE(TRIM(SUBSTITUTE(O58,CHAR(160),""))),0),TRIM(SUBSTITUTE(T58,CHAR(160),""))="Devis 3",IFERROR(VALUE(TRIM(SUBSTITUTE(R58,CHAR(160),""))),0),TRUE,0)*IFERROR(VALUE(TRIM(SUBSTITUTE(C58,CHAR(160),""))),0)),2)=0,IF(U58&lt;&gt;"",0,""),ROUND((_xlfn.IFS(TRIM(SUBSTITUTE(T58,CHAR(160),""))="Devis 1",IFERROR(VALUE(TRIM(SUBSTITUTE(L58,CHAR(160),""))),0),TRIM(SUBSTITUTE(T58,CHAR(160),""))="Devis 2",IFERROR(VALUE(TRIM(SUBSTITUTE(O58,CHAR(160),""))),0),TRIM(SUBSTITUTE(T58,CHAR(160),""))="Devis 3",IFERROR(VALUE(TRIM(SUBSTITUTE(R58,CHAR(160),""))),0),TRUE,0)*IFERROR(VALUE(TRIM(SUBSTITUTE(C58,CHAR(160),""))),0)),2))</f>
        <v/>
      </c>
      <c r="W58" s="297" t="str">
        <f t="shared" si="29"/>
        <v/>
      </c>
      <c r="X58" s="32"/>
      <c r="Y58" s="298" t="str">
        <f t="shared" si="54"/>
        <v/>
      </c>
      <c r="Z58" s="299" t="str">
        <f t="shared" si="54"/>
        <v/>
      </c>
      <c r="AA58" s="300" t="str">
        <f t="shared" si="54"/>
        <v/>
      </c>
      <c r="AB58" s="89" t="str">
        <f t="shared" si="54"/>
        <v/>
      </c>
      <c r="AC58" s="89" t="str">
        <f t="shared" si="54"/>
        <v/>
      </c>
      <c r="AD58" s="89" t="str">
        <f t="shared" si="54"/>
        <v/>
      </c>
      <c r="AE58" s="89" t="str">
        <f t="shared" si="55"/>
        <v/>
      </c>
      <c r="AF58" s="89" t="str">
        <f t="shared" si="56"/>
        <v/>
      </c>
      <c r="AG58" s="301" t="str">
        <f t="shared" si="57"/>
        <v/>
      </c>
      <c r="AH58" s="204" t="str">
        <f t="shared" si="58"/>
        <v/>
      </c>
      <c r="AI58" s="90" t="str">
        <f t="shared" si="59"/>
        <v/>
      </c>
      <c r="AJ58" s="196" t="str">
        <f t="shared" si="47"/>
        <v/>
      </c>
      <c r="AK58" s="205" t="str">
        <f t="shared" si="60"/>
        <v/>
      </c>
      <c r="AL58" s="90" t="str">
        <f t="shared" si="61"/>
        <v/>
      </c>
      <c r="AM58" s="196" t="str">
        <f t="shared" si="39"/>
        <v/>
      </c>
      <c r="AN58" s="206" t="str">
        <f t="shared" si="62"/>
        <v/>
      </c>
      <c r="AO58" s="90" t="str">
        <f t="shared" si="63"/>
        <v/>
      </c>
      <c r="AP58" s="207" t="str">
        <f t="shared" si="42"/>
        <v/>
      </c>
      <c r="AQ58" s="208" t="str">
        <f t="shared" si="43"/>
        <v/>
      </c>
      <c r="AR58" s="302"/>
      <c r="AS58" s="212" t="str">
        <f t="shared" si="44"/>
        <v/>
      </c>
      <c r="AT58" s="212" t="str">
        <f t="shared" si="45"/>
        <v/>
      </c>
      <c r="AU58" s="211" t="str" cm="1">
        <f t="array" ref="AU58">IF($Z58="","",IF((IFERROR(_xlfn.IFS($AQ58="Devis 1",(IFERROR(VALUE(TRIM(SUBSTITUTE(AH58,CHAR(160),""))),0)),$AQ58="Devis 2",(IFERROR(VALUE(TRIM(SUBSTITUTE(AK58,CHAR(160),""))),0)),$AQ58="Devis 3",(IFERROR(VALUE(TRIM(SUBSTITUTE(AN58,CHAR(160),""))),0))),0))*(IFERROR(VALUE(TRIM(SUBSTITUTE($Z58,CHAR(160),""))),0))=0,"",(IFERROR(_xlfn.IFS($AQ58="Devis 1",(IFERROR(VALUE(TRIM(SUBSTITUTE(AH58,CHAR(160),""))),0)),$AQ58="Devis 2",(IFERROR(VALUE(TRIM(SUBSTITUTE(AK58,CHAR(160),""))),0)),$AQ58="Devis 3",(IFERROR(VALUE(TRIM(SUBSTITUTE(AN58,CHAR(160),""))),0))),0))*(IFERROR(VALUE(TRIM(SUBSTITUTE($Z58,CHAR(160),""))),0))))</f>
        <v/>
      </c>
      <c r="AV58" s="211" t="str" cm="1">
        <f t="array" ref="AV58">IF($Z58="","",IF(ROUND((IFERROR(_xlfn.IFS(TRIM(SUBSTITUTE($AQ58,CHAR(160),""))="Devis 1",IFERROR(VALUE(TRIM(SUBSTITUTE(AI58,CHAR(160),""))),0),TRIM(SUBSTITUTE($AQ58,CHAR(160),""))="Devis 2",IFERROR(VALUE(TRIM(SUBSTITUTE(AL58,CHAR(160),""))),0),TRIM(SUBSTITUTE($AQ58,CHAR(160),""))="Devis 3",IFERROR(VALUE(TRIM(SUBSTITUTE(AO58,CHAR(160),""))),0)),0))*(IFERROR(VALUE(TRIM(SUBSTITUTE($Z58,CHAR(160),""))),0)),2)=0,IF(AU58&lt;&gt;"",0,""),ROUND((IFERROR(_xlfn.IFS(TRIM(SUBSTITUTE($AQ58,CHAR(160),""))="Devis 1",IFERROR(VALUE(TRIM(SUBSTITUTE(AI58,CHAR(160),""))),0),TRIM(SUBSTITUTE($AQ58,CHAR(160),""))="Devis 2",IFERROR(VALUE(TRIM(SUBSTITUTE(AL58,CHAR(160),""))),0),TRIM(SUBSTITUTE($AQ58,CHAR(160),""))="Devis 3",IFERROR(VALUE(TRIM(SUBSTITUTE(AO58,CHAR(160),""))),0)),0))*(IFERROR(VALUE(TRIM(SUBSTITUTE($Z58,CHAR(160),""))),0)),2)))</f>
        <v/>
      </c>
      <c r="AW58" s="211" t="str">
        <f t="shared" si="46"/>
        <v/>
      </c>
      <c r="AX58" s="303"/>
      <c r="AY58" s="92" t="str" cm="1">
        <f t="array" ref="AY58">IF(OR(AW58="",AT58="",AU58="",AS58=""),"",
    _xlfn.IFS(
        (IFERROR(VALUE(TRIM(SUBSTITUTE(AW58,CHAR(160),""))),0)) &gt; (IFERROR(VALUE(TRIM(SUBSTITUTE(AT58,CHAR(160),""))),0)),
        "KO : Le montant retenu TTC est supérieur au montant raisonnable TTC. Merci de revoir la ligne de dépense ou plafonner son montant.",
        (IFERROR(VALUE(TRIM(SUBSTITUTE(AU58,CHAR(160),""))),0)) &gt; (IFERROR(VALUE(TRIM(SUBSTITUTE(AS58,CHAR(160),""))),0)),
        "Attention : Le montant retenu HT est supérieur au montant HT raisonnable. Merci de revoir la ligne de dépense, plafonner son montant, ou justifier la reventillation HT / TVA.",
        (IFERROR(VALUE(TRIM(SUBSTITUTE(AW58,CHAR(160),""))),0))=0,
        "",
        (IFERROR(VALUE(TRIM(SUBSTITUTE(AT58,CHAR(160),""))),0))=(IFERROR(VALUE(TRIM(SUBSTITUTE(AW58,CHAR(160),""))),0)),
        "OK",
        (IFERROR(VALUE(TRIM(SUBSTITUTE(AT58,CHAR(160),""))),0))&gt;(IFERROR(VALUE(TRIM(SUBSTITUTE(AW58,CHAR(160),""))),0)),
        " OK : Montant instruit inférieur au montant raisonnable.",
        TRUE,
        ""
    )
)</f>
        <v/>
      </c>
      <c r="AZ58" s="92" t="str" cm="1">
        <f t="array" ref="AZ58">IF(OR(AW58="",W58="",AU58="",U58="",AV58="",V58=""),"",_xlfn.IFS(AND((IFERROR(VALUE(TRIM(SUBSTITUTE(AW58,CHAR(160),""))),0))&gt;(IFERROR(VALUE(TRIM(SUBSTITUTE(W58,CHAR(160),""))),0)),((IFERROR(VALUE(TRIM(SUBSTITUTE(AW58,CHAR(160),""))),0))-(IFERROR(VALUE(TRIM(SUBSTITUTE(W58,CHAR(160),""))),0)))&lt;=0.01),"OK",(IFERROR(VALUE(TRIM(SUBSTITUTE(AW58,CHAR(160),""))),0))&gt;(IFERROR(VALUE(TRIM(SUBSTITUTE(W58,CHAR(160),""))),0)),"KO : Le montant retenu TTC est supérieur au montant présenté TTC. Merci de revoir la ligne de dépense ou plafonner son montant.",(IFERROR(VALUE(TRIM(SUBSTITUTE(AU58,CHAR(160),""))),0))&gt;(IFERROR(VALUE(TRIM(SUBSTITUTE(U58,CHAR(160),""))),0)),"Attention : Le montant retenu HT est supérieur au montant HT présenté. Merci de revoir la ligne de dépense, plafonner son montant, ou justifier la reventillation HT / TVA.",(IFERROR(VALUE(TRIM(SUBSTITUTE(AV58,CHAR(160),""))),0))&gt;(IFERROR(VALUE(TRIM(SUBSTITUTE(V58,CHAR(160),""))),0)),"Attention : Le montant TVA retenu est supérieur au montant TVA présenté. Merci de revoir la ligne de dépense, plafonner son montant, ou justifier la reventillation HT / TVA.",(IFERROR(VALUE(TRIM(SUBSTITUTE(W58,CHAR(160),""))),0))=0,"",(IFERROR(VALUE(TRIM(SUBSTITUTE(AW58,CHAR(160),""))),0))=(IFERROR(VALUE(TRIM(SUBSTITUTE(W58,CHAR(160),""))),0)),"OK",AND((IFERROR(VALUE(TRIM(SUBSTITUTE(AW58,CHAR(160),""))),0))&lt;(IFERROR(VALUE(TRIM(SUBSTITUTE(W58,CHAR(160),""))),0)),((IFERROR(VALUE(TRIM(SUBSTITUTE(W58,CHAR(160),""))),0))-(IFERROR(VALUE(TRIM(SUBSTITUTE(AW58,CHAR(160),""))),0)))&lt;0.01),"OK",(IFERROR(VALUE(TRIM(SUBSTITUTE(AW58,CHAR(160),""))),0))&lt;(IFERROR(VALUE(TRIM(SUBSTITUTE(W58,CHAR(160),""))),0)),"Montant instruit inférieur au montant présenté.",TRUE,""))</f>
        <v/>
      </c>
      <c r="BA58" s="212" t="str">
        <f t="shared" si="51"/>
        <v/>
      </c>
      <c r="BB58" s="212" t="str">
        <f t="shared" si="52"/>
        <v/>
      </c>
      <c r="BC58" s="93" t="str">
        <f t="shared" si="53"/>
        <v/>
      </c>
    </row>
    <row r="59" spans="1:55" ht="20.149999999999999" customHeight="1">
      <c r="A59" s="294">
        <v>51</v>
      </c>
      <c r="B59" s="2"/>
      <c r="C59" s="39"/>
      <c r="D59" s="2"/>
      <c r="E59" s="2"/>
      <c r="F59" s="89" t="str">
        <f>IF(B59&lt;&gt;"",IF('0-Présentation poste-typeaction'!$B$12&lt;&gt;"",'0-Présentation poste-typeaction'!$B$12,""),"")</f>
        <v/>
      </c>
      <c r="G59" s="21"/>
      <c r="H59" s="15"/>
      <c r="I59" s="38"/>
      <c r="J59" s="13"/>
      <c r="K59" s="4"/>
      <c r="L59" s="3"/>
      <c r="M59" s="196" t="str">
        <f t="shared" si="49"/>
        <v/>
      </c>
      <c r="N59" s="5"/>
      <c r="O59" s="3"/>
      <c r="P59" s="196" t="str">
        <f t="shared" si="27"/>
        <v/>
      </c>
      <c r="Q59" s="6"/>
      <c r="R59" s="3"/>
      <c r="S59" s="295" t="str">
        <f t="shared" si="50"/>
        <v/>
      </c>
      <c r="T59" s="14"/>
      <c r="U59" s="296" t="str" cm="1">
        <f t="array" ref="U59">IF((_xlfn.IFS(TRIM(SUBSTITUTE(T59,CHAR(160),""))="Devis 1",IFERROR(VALUE(TRIM(SUBSTITUTE(K59,CHAR(160),""))),0),TRIM(SUBSTITUTE(T59,CHAR(160),""))="Devis 2",IFERROR(VALUE(TRIM(SUBSTITUTE(N59,CHAR(160),""))),0),TRIM(SUBSTITUTE(T59,CHAR(160),""))="Devis 3",IFERROR(VALUE(TRIM(SUBSTITUTE(Q59,CHAR(160),""))),0),TRUE,0)*IFERROR(VALUE(TRIM(SUBSTITUTE(C59,CHAR(160),""))),0))=0,"",_xlfn.IFS(TRIM(SUBSTITUTE(T59,CHAR(160),""))="Devis 1",IFERROR(VALUE(TRIM(SUBSTITUTE(K59,CHAR(160),""))),0),TRIM(SUBSTITUTE(T59,CHAR(160),""))="Devis 2",IFERROR(VALUE(TRIM(SUBSTITUTE(N59,CHAR(160),""))),0),TRIM(SUBSTITUTE(T59,CHAR(160),""))="Devis 3",IFERROR(VALUE(TRIM(SUBSTITUTE(Q59,CHAR(160),""))),0),TRUE,0)*IFERROR(VALUE(TRIM(SUBSTITUTE(C59,CHAR(160),""))),0))</f>
        <v/>
      </c>
      <c r="V59" s="214" t="str" cm="1">
        <f t="array" ref="V59">IF(ROUND((_xlfn.IFS(TRIM(SUBSTITUTE(T59,CHAR(160),""))="Devis 1",IFERROR(VALUE(TRIM(SUBSTITUTE(L59,CHAR(160),""))),0),TRIM(SUBSTITUTE(T59,CHAR(160),""))="Devis 2",IFERROR(VALUE(TRIM(SUBSTITUTE(O59,CHAR(160),""))),0),TRIM(SUBSTITUTE(T59,CHAR(160),""))="Devis 3",IFERROR(VALUE(TRIM(SUBSTITUTE(R59,CHAR(160),""))),0),TRUE,0)*IFERROR(VALUE(TRIM(SUBSTITUTE(C59,CHAR(160),""))),0)),2)=0,IF(U59&lt;&gt;"",0,""),ROUND((_xlfn.IFS(TRIM(SUBSTITUTE(T59,CHAR(160),""))="Devis 1",IFERROR(VALUE(TRIM(SUBSTITUTE(L59,CHAR(160),""))),0),TRIM(SUBSTITUTE(T59,CHAR(160),""))="Devis 2",IFERROR(VALUE(TRIM(SUBSTITUTE(O59,CHAR(160),""))),0),TRIM(SUBSTITUTE(T59,CHAR(160),""))="Devis 3",IFERROR(VALUE(TRIM(SUBSTITUTE(R59,CHAR(160),""))),0),TRUE,0)*IFERROR(VALUE(TRIM(SUBSTITUTE(C59,CHAR(160),""))),0)),2))</f>
        <v/>
      </c>
      <c r="W59" s="297" t="str">
        <f t="shared" si="29"/>
        <v/>
      </c>
      <c r="X59" s="32"/>
      <c r="Y59" s="298" t="str">
        <f t="shared" si="54"/>
        <v/>
      </c>
      <c r="Z59" s="299" t="str">
        <f t="shared" si="54"/>
        <v/>
      </c>
      <c r="AA59" s="300" t="str">
        <f t="shared" si="54"/>
        <v/>
      </c>
      <c r="AB59" s="89" t="str">
        <f t="shared" si="54"/>
        <v/>
      </c>
      <c r="AC59" s="89" t="str">
        <f t="shared" si="54"/>
        <v/>
      </c>
      <c r="AD59" s="89" t="str">
        <f t="shared" si="54"/>
        <v/>
      </c>
      <c r="AE59" s="89" t="str">
        <f t="shared" si="55"/>
        <v/>
      </c>
      <c r="AF59" s="89" t="str">
        <f t="shared" si="56"/>
        <v/>
      </c>
      <c r="AG59" s="301" t="str">
        <f t="shared" si="57"/>
        <v/>
      </c>
      <c r="AH59" s="204" t="str">
        <f t="shared" si="58"/>
        <v/>
      </c>
      <c r="AI59" s="90" t="str">
        <f t="shared" si="59"/>
        <v/>
      </c>
      <c r="AJ59" s="196" t="str">
        <f t="shared" si="47"/>
        <v/>
      </c>
      <c r="AK59" s="205" t="str">
        <f t="shared" si="60"/>
        <v/>
      </c>
      <c r="AL59" s="90" t="str">
        <f t="shared" si="61"/>
        <v/>
      </c>
      <c r="AM59" s="196" t="str">
        <f t="shared" si="39"/>
        <v/>
      </c>
      <c r="AN59" s="206" t="str">
        <f t="shared" si="62"/>
        <v/>
      </c>
      <c r="AO59" s="90" t="str">
        <f t="shared" si="63"/>
        <v/>
      </c>
      <c r="AP59" s="207" t="str">
        <f t="shared" si="42"/>
        <v/>
      </c>
      <c r="AQ59" s="208" t="str">
        <f t="shared" si="43"/>
        <v/>
      </c>
      <c r="AR59" s="302"/>
      <c r="AS59" s="212" t="str">
        <f t="shared" si="44"/>
        <v/>
      </c>
      <c r="AT59" s="212" t="str">
        <f t="shared" si="45"/>
        <v/>
      </c>
      <c r="AU59" s="211" t="str" cm="1">
        <f t="array" ref="AU59">IF($Z59="","",IF((IFERROR(_xlfn.IFS($AQ59="Devis 1",(IFERROR(VALUE(TRIM(SUBSTITUTE(AH59,CHAR(160),""))),0)),$AQ59="Devis 2",(IFERROR(VALUE(TRIM(SUBSTITUTE(AK59,CHAR(160),""))),0)),$AQ59="Devis 3",(IFERROR(VALUE(TRIM(SUBSTITUTE(AN59,CHAR(160),""))),0))),0))*(IFERROR(VALUE(TRIM(SUBSTITUTE($Z59,CHAR(160),""))),0))=0,"",(IFERROR(_xlfn.IFS($AQ59="Devis 1",(IFERROR(VALUE(TRIM(SUBSTITUTE(AH59,CHAR(160),""))),0)),$AQ59="Devis 2",(IFERROR(VALUE(TRIM(SUBSTITUTE(AK59,CHAR(160),""))),0)),$AQ59="Devis 3",(IFERROR(VALUE(TRIM(SUBSTITUTE(AN59,CHAR(160),""))),0))),0))*(IFERROR(VALUE(TRIM(SUBSTITUTE($Z59,CHAR(160),""))),0))))</f>
        <v/>
      </c>
      <c r="AV59" s="211" t="str" cm="1">
        <f t="array" ref="AV59">IF($Z59="","",IF(ROUND((IFERROR(_xlfn.IFS(TRIM(SUBSTITUTE($AQ59,CHAR(160),""))="Devis 1",IFERROR(VALUE(TRIM(SUBSTITUTE(AI59,CHAR(160),""))),0),TRIM(SUBSTITUTE($AQ59,CHAR(160),""))="Devis 2",IFERROR(VALUE(TRIM(SUBSTITUTE(AL59,CHAR(160),""))),0),TRIM(SUBSTITUTE($AQ59,CHAR(160),""))="Devis 3",IFERROR(VALUE(TRIM(SUBSTITUTE(AO59,CHAR(160),""))),0)),0))*(IFERROR(VALUE(TRIM(SUBSTITUTE($Z59,CHAR(160),""))),0)),2)=0,IF(AU59&lt;&gt;"",0,""),ROUND((IFERROR(_xlfn.IFS(TRIM(SUBSTITUTE($AQ59,CHAR(160),""))="Devis 1",IFERROR(VALUE(TRIM(SUBSTITUTE(AI59,CHAR(160),""))),0),TRIM(SUBSTITUTE($AQ59,CHAR(160),""))="Devis 2",IFERROR(VALUE(TRIM(SUBSTITUTE(AL59,CHAR(160),""))),0),TRIM(SUBSTITUTE($AQ59,CHAR(160),""))="Devis 3",IFERROR(VALUE(TRIM(SUBSTITUTE(AO59,CHAR(160),""))),0)),0))*(IFERROR(VALUE(TRIM(SUBSTITUTE($Z59,CHAR(160),""))),0)),2)))</f>
        <v/>
      </c>
      <c r="AW59" s="211" t="str">
        <f t="shared" si="46"/>
        <v/>
      </c>
      <c r="AX59" s="303"/>
      <c r="AY59" s="92" t="str" cm="1">
        <f t="array" ref="AY59">IF(OR(AW59="",AT59="",AU59="",AS59=""),"",
    _xlfn.IFS(
        (IFERROR(VALUE(TRIM(SUBSTITUTE(AW59,CHAR(160),""))),0)) &gt; (IFERROR(VALUE(TRIM(SUBSTITUTE(AT59,CHAR(160),""))),0)),
        "KO : Le montant retenu TTC est supérieur au montant raisonnable TTC. Merci de revoir la ligne de dépense ou plafonner son montant.",
        (IFERROR(VALUE(TRIM(SUBSTITUTE(AU59,CHAR(160),""))),0)) &gt; (IFERROR(VALUE(TRIM(SUBSTITUTE(AS59,CHAR(160),""))),0)),
        "Attention : Le montant retenu HT est supérieur au montant HT raisonnable. Merci de revoir la ligne de dépense, plafonner son montant, ou justifier la reventillation HT / TVA.",
        (IFERROR(VALUE(TRIM(SUBSTITUTE(AW59,CHAR(160),""))),0))=0,
        "",
        (IFERROR(VALUE(TRIM(SUBSTITUTE(AT59,CHAR(160),""))),0))=(IFERROR(VALUE(TRIM(SUBSTITUTE(AW59,CHAR(160),""))),0)),
        "OK",
        (IFERROR(VALUE(TRIM(SUBSTITUTE(AT59,CHAR(160),""))),0))&gt;(IFERROR(VALUE(TRIM(SUBSTITUTE(AW59,CHAR(160),""))),0)),
        " OK : Montant instruit inférieur au montant raisonnable.",
        TRUE,
        ""
    )
)</f>
        <v/>
      </c>
      <c r="AZ59" s="92" t="str" cm="1">
        <f t="array" ref="AZ59">IF(OR(AW59="",W59="",AU59="",U59="",AV59="",V59=""),"",_xlfn.IFS(AND((IFERROR(VALUE(TRIM(SUBSTITUTE(AW59,CHAR(160),""))),0))&gt;(IFERROR(VALUE(TRIM(SUBSTITUTE(W59,CHAR(160),""))),0)),((IFERROR(VALUE(TRIM(SUBSTITUTE(AW59,CHAR(160),""))),0))-(IFERROR(VALUE(TRIM(SUBSTITUTE(W59,CHAR(160),""))),0)))&lt;=0.01),"OK",(IFERROR(VALUE(TRIM(SUBSTITUTE(AW59,CHAR(160),""))),0))&gt;(IFERROR(VALUE(TRIM(SUBSTITUTE(W59,CHAR(160),""))),0)),"KO : Le montant retenu TTC est supérieur au montant présenté TTC. Merci de revoir la ligne de dépense ou plafonner son montant.",(IFERROR(VALUE(TRIM(SUBSTITUTE(AU59,CHAR(160),""))),0))&gt;(IFERROR(VALUE(TRIM(SUBSTITUTE(U59,CHAR(160),""))),0)),"Attention : Le montant retenu HT est supérieur au montant HT présenté. Merci de revoir la ligne de dépense, plafonner son montant, ou justifier la reventillation HT / TVA.",(IFERROR(VALUE(TRIM(SUBSTITUTE(AV59,CHAR(160),""))),0))&gt;(IFERROR(VALUE(TRIM(SUBSTITUTE(V59,CHAR(160),""))),0)),"Attention : Le montant TVA retenu est supérieur au montant TVA présenté. Merci de revoir la ligne de dépense, plafonner son montant, ou justifier la reventillation HT / TVA.",(IFERROR(VALUE(TRIM(SUBSTITUTE(W59,CHAR(160),""))),0))=0,"",(IFERROR(VALUE(TRIM(SUBSTITUTE(AW59,CHAR(160),""))),0))=(IFERROR(VALUE(TRIM(SUBSTITUTE(W59,CHAR(160),""))),0)),"OK",AND((IFERROR(VALUE(TRIM(SUBSTITUTE(AW59,CHAR(160),""))),0))&lt;(IFERROR(VALUE(TRIM(SUBSTITUTE(W59,CHAR(160),""))),0)),((IFERROR(VALUE(TRIM(SUBSTITUTE(W59,CHAR(160),""))),0))-(IFERROR(VALUE(TRIM(SUBSTITUTE(AW59,CHAR(160),""))),0)))&lt;0.01),"OK",(IFERROR(VALUE(TRIM(SUBSTITUTE(AW59,CHAR(160),""))),0))&lt;(IFERROR(VALUE(TRIM(SUBSTITUTE(W59,CHAR(160),""))),0)),"Montant instruit inférieur au montant présenté.",TRUE,""))</f>
        <v/>
      </c>
      <c r="BA59" s="212" t="str">
        <f t="shared" si="51"/>
        <v/>
      </c>
      <c r="BB59" s="212" t="str">
        <f t="shared" si="52"/>
        <v/>
      </c>
      <c r="BC59" s="93" t="str">
        <f t="shared" si="53"/>
        <v/>
      </c>
    </row>
    <row r="60" spans="1:55" ht="20.149999999999999" customHeight="1">
      <c r="A60" s="294">
        <v>52</v>
      </c>
      <c r="B60" s="2"/>
      <c r="C60" s="39"/>
      <c r="D60" s="2"/>
      <c r="E60" s="2"/>
      <c r="F60" s="89" t="str">
        <f>IF(B60&lt;&gt;"",IF('0-Présentation poste-typeaction'!$B$12&lt;&gt;"",'0-Présentation poste-typeaction'!$B$12,""),"")</f>
        <v/>
      </c>
      <c r="G60" s="21"/>
      <c r="H60" s="15"/>
      <c r="I60" s="38"/>
      <c r="J60" s="13"/>
      <c r="K60" s="4"/>
      <c r="L60" s="3"/>
      <c r="M60" s="196" t="str">
        <f t="shared" si="49"/>
        <v/>
      </c>
      <c r="N60" s="5"/>
      <c r="O60" s="3"/>
      <c r="P60" s="196" t="str">
        <f t="shared" si="27"/>
        <v/>
      </c>
      <c r="Q60" s="6"/>
      <c r="R60" s="3"/>
      <c r="S60" s="295" t="str">
        <f t="shared" si="50"/>
        <v/>
      </c>
      <c r="T60" s="14"/>
      <c r="U60" s="296" t="str" cm="1">
        <f t="array" ref="U60">IF((_xlfn.IFS(TRIM(SUBSTITUTE(T60,CHAR(160),""))="Devis 1",IFERROR(VALUE(TRIM(SUBSTITUTE(K60,CHAR(160),""))),0),TRIM(SUBSTITUTE(T60,CHAR(160),""))="Devis 2",IFERROR(VALUE(TRIM(SUBSTITUTE(N60,CHAR(160),""))),0),TRIM(SUBSTITUTE(T60,CHAR(160),""))="Devis 3",IFERROR(VALUE(TRIM(SUBSTITUTE(Q60,CHAR(160),""))),0),TRUE,0)*IFERROR(VALUE(TRIM(SUBSTITUTE(C60,CHAR(160),""))),0))=0,"",_xlfn.IFS(TRIM(SUBSTITUTE(T60,CHAR(160),""))="Devis 1",IFERROR(VALUE(TRIM(SUBSTITUTE(K60,CHAR(160),""))),0),TRIM(SUBSTITUTE(T60,CHAR(160),""))="Devis 2",IFERROR(VALUE(TRIM(SUBSTITUTE(N60,CHAR(160),""))),0),TRIM(SUBSTITUTE(T60,CHAR(160),""))="Devis 3",IFERROR(VALUE(TRIM(SUBSTITUTE(Q60,CHAR(160),""))),0),TRUE,0)*IFERROR(VALUE(TRIM(SUBSTITUTE(C60,CHAR(160),""))),0))</f>
        <v/>
      </c>
      <c r="V60" s="214" t="str" cm="1">
        <f t="array" ref="V60">IF(ROUND((_xlfn.IFS(TRIM(SUBSTITUTE(T60,CHAR(160),""))="Devis 1",IFERROR(VALUE(TRIM(SUBSTITUTE(L60,CHAR(160),""))),0),TRIM(SUBSTITUTE(T60,CHAR(160),""))="Devis 2",IFERROR(VALUE(TRIM(SUBSTITUTE(O60,CHAR(160),""))),0),TRIM(SUBSTITUTE(T60,CHAR(160),""))="Devis 3",IFERROR(VALUE(TRIM(SUBSTITUTE(R60,CHAR(160),""))),0),TRUE,0)*IFERROR(VALUE(TRIM(SUBSTITUTE(C60,CHAR(160),""))),0)),2)=0,IF(U60&lt;&gt;"",0,""),ROUND((_xlfn.IFS(TRIM(SUBSTITUTE(T60,CHAR(160),""))="Devis 1",IFERROR(VALUE(TRIM(SUBSTITUTE(L60,CHAR(160),""))),0),TRIM(SUBSTITUTE(T60,CHAR(160),""))="Devis 2",IFERROR(VALUE(TRIM(SUBSTITUTE(O60,CHAR(160),""))),0),TRIM(SUBSTITUTE(T60,CHAR(160),""))="Devis 3",IFERROR(VALUE(TRIM(SUBSTITUTE(R60,CHAR(160),""))),0),TRUE,0)*IFERROR(VALUE(TRIM(SUBSTITUTE(C60,CHAR(160),""))),0)),2))</f>
        <v/>
      </c>
      <c r="W60" s="297" t="str">
        <f t="shared" si="29"/>
        <v/>
      </c>
      <c r="X60" s="32"/>
      <c r="Y60" s="298" t="str">
        <f t="shared" si="54"/>
        <v/>
      </c>
      <c r="Z60" s="299" t="str">
        <f t="shared" si="54"/>
        <v/>
      </c>
      <c r="AA60" s="300" t="str">
        <f t="shared" si="54"/>
        <v/>
      </c>
      <c r="AB60" s="89" t="str">
        <f t="shared" si="54"/>
        <v/>
      </c>
      <c r="AC60" s="89" t="str">
        <f t="shared" si="54"/>
        <v/>
      </c>
      <c r="AD60" s="89" t="str">
        <f t="shared" si="54"/>
        <v/>
      </c>
      <c r="AE60" s="89" t="str">
        <f t="shared" si="55"/>
        <v/>
      </c>
      <c r="AF60" s="89" t="str">
        <f t="shared" si="56"/>
        <v/>
      </c>
      <c r="AG60" s="301" t="str">
        <f t="shared" si="57"/>
        <v/>
      </c>
      <c r="AH60" s="204" t="str">
        <f t="shared" si="58"/>
        <v/>
      </c>
      <c r="AI60" s="90" t="str">
        <f t="shared" si="59"/>
        <v/>
      </c>
      <c r="AJ60" s="196" t="str">
        <f t="shared" si="47"/>
        <v/>
      </c>
      <c r="AK60" s="205" t="str">
        <f t="shared" si="60"/>
        <v/>
      </c>
      <c r="AL60" s="90" t="str">
        <f t="shared" si="61"/>
        <v/>
      </c>
      <c r="AM60" s="196" t="str">
        <f t="shared" si="39"/>
        <v/>
      </c>
      <c r="AN60" s="206" t="str">
        <f t="shared" si="62"/>
        <v/>
      </c>
      <c r="AO60" s="90" t="str">
        <f t="shared" si="63"/>
        <v/>
      </c>
      <c r="AP60" s="207" t="str">
        <f t="shared" si="42"/>
        <v/>
      </c>
      <c r="AQ60" s="208" t="str">
        <f t="shared" si="43"/>
        <v/>
      </c>
      <c r="AR60" s="302"/>
      <c r="AS60" s="212" t="str">
        <f t="shared" si="44"/>
        <v/>
      </c>
      <c r="AT60" s="212" t="str">
        <f t="shared" si="45"/>
        <v/>
      </c>
      <c r="AU60" s="211" t="str" cm="1">
        <f t="array" ref="AU60">IF($Z60="","",IF((IFERROR(_xlfn.IFS($AQ60="Devis 1",(IFERROR(VALUE(TRIM(SUBSTITUTE(AH60,CHAR(160),""))),0)),$AQ60="Devis 2",(IFERROR(VALUE(TRIM(SUBSTITUTE(AK60,CHAR(160),""))),0)),$AQ60="Devis 3",(IFERROR(VALUE(TRIM(SUBSTITUTE(AN60,CHAR(160),""))),0))),0))*(IFERROR(VALUE(TRIM(SUBSTITUTE($Z60,CHAR(160),""))),0))=0,"",(IFERROR(_xlfn.IFS($AQ60="Devis 1",(IFERROR(VALUE(TRIM(SUBSTITUTE(AH60,CHAR(160),""))),0)),$AQ60="Devis 2",(IFERROR(VALUE(TRIM(SUBSTITUTE(AK60,CHAR(160),""))),0)),$AQ60="Devis 3",(IFERROR(VALUE(TRIM(SUBSTITUTE(AN60,CHAR(160),""))),0))),0))*(IFERROR(VALUE(TRIM(SUBSTITUTE($Z60,CHAR(160),""))),0))))</f>
        <v/>
      </c>
      <c r="AV60" s="211" t="str" cm="1">
        <f t="array" ref="AV60">IF($Z60="","",IF(ROUND((IFERROR(_xlfn.IFS(TRIM(SUBSTITUTE($AQ60,CHAR(160),""))="Devis 1",IFERROR(VALUE(TRIM(SUBSTITUTE(AI60,CHAR(160),""))),0),TRIM(SUBSTITUTE($AQ60,CHAR(160),""))="Devis 2",IFERROR(VALUE(TRIM(SUBSTITUTE(AL60,CHAR(160),""))),0),TRIM(SUBSTITUTE($AQ60,CHAR(160),""))="Devis 3",IFERROR(VALUE(TRIM(SUBSTITUTE(AO60,CHAR(160),""))),0)),0))*(IFERROR(VALUE(TRIM(SUBSTITUTE($Z60,CHAR(160),""))),0)),2)=0,IF(AU60&lt;&gt;"",0,""),ROUND((IFERROR(_xlfn.IFS(TRIM(SUBSTITUTE($AQ60,CHAR(160),""))="Devis 1",IFERROR(VALUE(TRIM(SUBSTITUTE(AI60,CHAR(160),""))),0),TRIM(SUBSTITUTE($AQ60,CHAR(160),""))="Devis 2",IFERROR(VALUE(TRIM(SUBSTITUTE(AL60,CHAR(160),""))),0),TRIM(SUBSTITUTE($AQ60,CHAR(160),""))="Devis 3",IFERROR(VALUE(TRIM(SUBSTITUTE(AO60,CHAR(160),""))),0)),0))*(IFERROR(VALUE(TRIM(SUBSTITUTE($Z60,CHAR(160),""))),0)),2)))</f>
        <v/>
      </c>
      <c r="AW60" s="211" t="str">
        <f t="shared" si="46"/>
        <v/>
      </c>
      <c r="AX60" s="303"/>
      <c r="AY60" s="92" t="str" cm="1">
        <f t="array" ref="AY60">IF(OR(AW60="",AT60="",AU60="",AS60=""),"",
    _xlfn.IFS(
        (IFERROR(VALUE(TRIM(SUBSTITUTE(AW60,CHAR(160),""))),0)) &gt; (IFERROR(VALUE(TRIM(SUBSTITUTE(AT60,CHAR(160),""))),0)),
        "KO : Le montant retenu TTC est supérieur au montant raisonnable TTC. Merci de revoir la ligne de dépense ou plafonner son montant.",
        (IFERROR(VALUE(TRIM(SUBSTITUTE(AU60,CHAR(160),""))),0)) &gt; (IFERROR(VALUE(TRIM(SUBSTITUTE(AS60,CHAR(160),""))),0)),
        "Attention : Le montant retenu HT est supérieur au montant HT raisonnable. Merci de revoir la ligne de dépense, plafonner son montant, ou justifier la reventillation HT / TVA.",
        (IFERROR(VALUE(TRIM(SUBSTITUTE(AW60,CHAR(160),""))),0))=0,
        "",
        (IFERROR(VALUE(TRIM(SUBSTITUTE(AT60,CHAR(160),""))),0))=(IFERROR(VALUE(TRIM(SUBSTITUTE(AW60,CHAR(160),""))),0)),
        "OK",
        (IFERROR(VALUE(TRIM(SUBSTITUTE(AT60,CHAR(160),""))),0))&gt;(IFERROR(VALUE(TRIM(SUBSTITUTE(AW60,CHAR(160),""))),0)),
        " OK : Montant instruit inférieur au montant raisonnable.",
        TRUE,
        ""
    )
)</f>
        <v/>
      </c>
      <c r="AZ60" s="92" t="str" cm="1">
        <f t="array" ref="AZ60">IF(OR(AW60="",W60="",AU60="",U60="",AV60="",V60=""),"",_xlfn.IFS(AND((IFERROR(VALUE(TRIM(SUBSTITUTE(AW60,CHAR(160),""))),0))&gt;(IFERROR(VALUE(TRIM(SUBSTITUTE(W60,CHAR(160),""))),0)),((IFERROR(VALUE(TRIM(SUBSTITUTE(AW60,CHAR(160),""))),0))-(IFERROR(VALUE(TRIM(SUBSTITUTE(W60,CHAR(160),""))),0)))&lt;=0.01),"OK",(IFERROR(VALUE(TRIM(SUBSTITUTE(AW60,CHAR(160),""))),0))&gt;(IFERROR(VALUE(TRIM(SUBSTITUTE(W60,CHAR(160),""))),0)),"KO : Le montant retenu TTC est supérieur au montant présenté TTC. Merci de revoir la ligne de dépense ou plafonner son montant.",(IFERROR(VALUE(TRIM(SUBSTITUTE(AU60,CHAR(160),""))),0))&gt;(IFERROR(VALUE(TRIM(SUBSTITUTE(U60,CHAR(160),""))),0)),"Attention : Le montant retenu HT est supérieur au montant HT présenté. Merci de revoir la ligne de dépense, plafonner son montant, ou justifier la reventillation HT / TVA.",(IFERROR(VALUE(TRIM(SUBSTITUTE(AV60,CHAR(160),""))),0))&gt;(IFERROR(VALUE(TRIM(SUBSTITUTE(V60,CHAR(160),""))),0)),"Attention : Le montant TVA retenu est supérieur au montant TVA présenté. Merci de revoir la ligne de dépense, plafonner son montant, ou justifier la reventillation HT / TVA.",(IFERROR(VALUE(TRIM(SUBSTITUTE(W60,CHAR(160),""))),0))=0,"",(IFERROR(VALUE(TRIM(SUBSTITUTE(AW60,CHAR(160),""))),0))=(IFERROR(VALUE(TRIM(SUBSTITUTE(W60,CHAR(160),""))),0)),"OK",AND((IFERROR(VALUE(TRIM(SUBSTITUTE(AW60,CHAR(160),""))),0))&lt;(IFERROR(VALUE(TRIM(SUBSTITUTE(W60,CHAR(160),""))),0)),((IFERROR(VALUE(TRIM(SUBSTITUTE(W60,CHAR(160),""))),0))-(IFERROR(VALUE(TRIM(SUBSTITUTE(AW60,CHAR(160),""))),0)))&lt;0.01),"OK",(IFERROR(VALUE(TRIM(SUBSTITUTE(AW60,CHAR(160),""))),0))&lt;(IFERROR(VALUE(TRIM(SUBSTITUTE(W60,CHAR(160),""))),0)),"Montant instruit inférieur au montant présenté.",TRUE,""))</f>
        <v/>
      </c>
      <c r="BA60" s="212" t="str">
        <f t="shared" si="51"/>
        <v/>
      </c>
      <c r="BB60" s="212" t="str">
        <f t="shared" si="52"/>
        <v/>
      </c>
      <c r="BC60" s="93" t="str">
        <f t="shared" si="53"/>
        <v/>
      </c>
    </row>
    <row r="61" spans="1:55" ht="20.149999999999999" customHeight="1">
      <c r="A61" s="294">
        <v>53</v>
      </c>
      <c r="B61" s="2"/>
      <c r="C61" s="39"/>
      <c r="D61" s="2"/>
      <c r="E61" s="2"/>
      <c r="F61" s="89" t="str">
        <f>IF(B61&lt;&gt;"",IF('0-Présentation poste-typeaction'!$B$12&lt;&gt;"",'0-Présentation poste-typeaction'!$B$12,""),"")</f>
        <v/>
      </c>
      <c r="G61" s="21"/>
      <c r="H61" s="15"/>
      <c r="I61" s="38"/>
      <c r="J61" s="13"/>
      <c r="K61" s="4"/>
      <c r="L61" s="3"/>
      <c r="M61" s="196" t="str">
        <f t="shared" si="49"/>
        <v/>
      </c>
      <c r="N61" s="5"/>
      <c r="O61" s="3"/>
      <c r="P61" s="196" t="str">
        <f t="shared" si="27"/>
        <v/>
      </c>
      <c r="Q61" s="6"/>
      <c r="R61" s="3"/>
      <c r="S61" s="295" t="str">
        <f t="shared" si="50"/>
        <v/>
      </c>
      <c r="T61" s="14"/>
      <c r="U61" s="296" t="str" cm="1">
        <f t="array" ref="U61">IF((_xlfn.IFS(TRIM(SUBSTITUTE(T61,CHAR(160),""))="Devis 1",IFERROR(VALUE(TRIM(SUBSTITUTE(K61,CHAR(160),""))),0),TRIM(SUBSTITUTE(T61,CHAR(160),""))="Devis 2",IFERROR(VALUE(TRIM(SUBSTITUTE(N61,CHAR(160),""))),0),TRIM(SUBSTITUTE(T61,CHAR(160),""))="Devis 3",IFERROR(VALUE(TRIM(SUBSTITUTE(Q61,CHAR(160),""))),0),TRUE,0)*IFERROR(VALUE(TRIM(SUBSTITUTE(C61,CHAR(160),""))),0))=0,"",_xlfn.IFS(TRIM(SUBSTITUTE(T61,CHAR(160),""))="Devis 1",IFERROR(VALUE(TRIM(SUBSTITUTE(K61,CHAR(160),""))),0),TRIM(SUBSTITUTE(T61,CHAR(160),""))="Devis 2",IFERROR(VALUE(TRIM(SUBSTITUTE(N61,CHAR(160),""))),0),TRIM(SUBSTITUTE(T61,CHAR(160),""))="Devis 3",IFERROR(VALUE(TRIM(SUBSTITUTE(Q61,CHAR(160),""))),0),TRUE,0)*IFERROR(VALUE(TRIM(SUBSTITUTE(C61,CHAR(160),""))),0))</f>
        <v/>
      </c>
      <c r="V61" s="214" t="str" cm="1">
        <f t="array" ref="V61">IF(ROUND((_xlfn.IFS(TRIM(SUBSTITUTE(T61,CHAR(160),""))="Devis 1",IFERROR(VALUE(TRIM(SUBSTITUTE(L61,CHAR(160),""))),0),TRIM(SUBSTITUTE(T61,CHAR(160),""))="Devis 2",IFERROR(VALUE(TRIM(SUBSTITUTE(O61,CHAR(160),""))),0),TRIM(SUBSTITUTE(T61,CHAR(160),""))="Devis 3",IFERROR(VALUE(TRIM(SUBSTITUTE(R61,CHAR(160),""))),0),TRUE,0)*IFERROR(VALUE(TRIM(SUBSTITUTE(C61,CHAR(160),""))),0)),2)=0,IF(U61&lt;&gt;"",0,""),ROUND((_xlfn.IFS(TRIM(SUBSTITUTE(T61,CHAR(160),""))="Devis 1",IFERROR(VALUE(TRIM(SUBSTITUTE(L61,CHAR(160),""))),0),TRIM(SUBSTITUTE(T61,CHAR(160),""))="Devis 2",IFERROR(VALUE(TRIM(SUBSTITUTE(O61,CHAR(160),""))),0),TRIM(SUBSTITUTE(T61,CHAR(160),""))="Devis 3",IFERROR(VALUE(TRIM(SUBSTITUTE(R61,CHAR(160),""))),0),TRUE,0)*IFERROR(VALUE(TRIM(SUBSTITUTE(C61,CHAR(160),""))),0)),2))</f>
        <v/>
      </c>
      <c r="W61" s="297" t="str">
        <f t="shared" si="29"/>
        <v/>
      </c>
      <c r="X61" s="32"/>
      <c r="Y61" s="298" t="str">
        <f t="shared" si="54"/>
        <v/>
      </c>
      <c r="Z61" s="299" t="str">
        <f t="shared" si="54"/>
        <v/>
      </c>
      <c r="AA61" s="300" t="str">
        <f t="shared" si="54"/>
        <v/>
      </c>
      <c r="AB61" s="89" t="str">
        <f t="shared" si="54"/>
        <v/>
      </c>
      <c r="AC61" s="89" t="str">
        <f t="shared" si="54"/>
        <v/>
      </c>
      <c r="AD61" s="89" t="str">
        <f t="shared" si="54"/>
        <v/>
      </c>
      <c r="AE61" s="89" t="str">
        <f t="shared" si="55"/>
        <v/>
      </c>
      <c r="AF61" s="89" t="str">
        <f t="shared" si="56"/>
        <v/>
      </c>
      <c r="AG61" s="301" t="str">
        <f t="shared" si="57"/>
        <v/>
      </c>
      <c r="AH61" s="204" t="str">
        <f t="shared" si="58"/>
        <v/>
      </c>
      <c r="AI61" s="90" t="str">
        <f t="shared" si="59"/>
        <v/>
      </c>
      <c r="AJ61" s="196" t="str">
        <f t="shared" si="47"/>
        <v/>
      </c>
      <c r="AK61" s="205" t="str">
        <f t="shared" si="60"/>
        <v/>
      </c>
      <c r="AL61" s="90" t="str">
        <f t="shared" si="61"/>
        <v/>
      </c>
      <c r="AM61" s="196" t="str">
        <f t="shared" si="39"/>
        <v/>
      </c>
      <c r="AN61" s="206" t="str">
        <f t="shared" si="62"/>
        <v/>
      </c>
      <c r="AO61" s="90" t="str">
        <f t="shared" si="63"/>
        <v/>
      </c>
      <c r="AP61" s="207" t="str">
        <f t="shared" si="42"/>
        <v/>
      </c>
      <c r="AQ61" s="208" t="str">
        <f t="shared" si="43"/>
        <v/>
      </c>
      <c r="AR61" s="302"/>
      <c r="AS61" s="212" t="str">
        <f t="shared" si="44"/>
        <v/>
      </c>
      <c r="AT61" s="212" t="str">
        <f t="shared" si="45"/>
        <v/>
      </c>
      <c r="AU61" s="211" t="str" cm="1">
        <f t="array" ref="AU61">IF($Z61="","",IF((IFERROR(_xlfn.IFS($AQ61="Devis 1",(IFERROR(VALUE(TRIM(SUBSTITUTE(AH61,CHAR(160),""))),0)),$AQ61="Devis 2",(IFERROR(VALUE(TRIM(SUBSTITUTE(AK61,CHAR(160),""))),0)),$AQ61="Devis 3",(IFERROR(VALUE(TRIM(SUBSTITUTE(AN61,CHAR(160),""))),0))),0))*(IFERROR(VALUE(TRIM(SUBSTITUTE($Z61,CHAR(160),""))),0))=0,"",(IFERROR(_xlfn.IFS($AQ61="Devis 1",(IFERROR(VALUE(TRIM(SUBSTITUTE(AH61,CHAR(160),""))),0)),$AQ61="Devis 2",(IFERROR(VALUE(TRIM(SUBSTITUTE(AK61,CHAR(160),""))),0)),$AQ61="Devis 3",(IFERROR(VALUE(TRIM(SUBSTITUTE(AN61,CHAR(160),""))),0))),0))*(IFERROR(VALUE(TRIM(SUBSTITUTE($Z61,CHAR(160),""))),0))))</f>
        <v/>
      </c>
      <c r="AV61" s="211" t="str" cm="1">
        <f t="array" ref="AV61">IF($Z61="","",IF(ROUND((IFERROR(_xlfn.IFS(TRIM(SUBSTITUTE($AQ61,CHAR(160),""))="Devis 1",IFERROR(VALUE(TRIM(SUBSTITUTE(AI61,CHAR(160),""))),0),TRIM(SUBSTITUTE($AQ61,CHAR(160),""))="Devis 2",IFERROR(VALUE(TRIM(SUBSTITUTE(AL61,CHAR(160),""))),0),TRIM(SUBSTITUTE($AQ61,CHAR(160),""))="Devis 3",IFERROR(VALUE(TRIM(SUBSTITUTE(AO61,CHAR(160),""))),0)),0))*(IFERROR(VALUE(TRIM(SUBSTITUTE($Z61,CHAR(160),""))),0)),2)=0,IF(AU61&lt;&gt;"",0,""),ROUND((IFERROR(_xlfn.IFS(TRIM(SUBSTITUTE($AQ61,CHAR(160),""))="Devis 1",IFERROR(VALUE(TRIM(SUBSTITUTE(AI61,CHAR(160),""))),0),TRIM(SUBSTITUTE($AQ61,CHAR(160),""))="Devis 2",IFERROR(VALUE(TRIM(SUBSTITUTE(AL61,CHAR(160),""))),0),TRIM(SUBSTITUTE($AQ61,CHAR(160),""))="Devis 3",IFERROR(VALUE(TRIM(SUBSTITUTE(AO61,CHAR(160),""))),0)),0))*(IFERROR(VALUE(TRIM(SUBSTITUTE($Z61,CHAR(160),""))),0)),2)))</f>
        <v/>
      </c>
      <c r="AW61" s="211" t="str">
        <f t="shared" si="46"/>
        <v/>
      </c>
      <c r="AX61" s="303"/>
      <c r="AY61" s="92" t="str" cm="1">
        <f t="array" ref="AY61">IF(OR(AW61="",AT61="",AU61="",AS61=""),"",
    _xlfn.IFS(
        (IFERROR(VALUE(TRIM(SUBSTITUTE(AW61,CHAR(160),""))),0)) &gt; (IFERROR(VALUE(TRIM(SUBSTITUTE(AT61,CHAR(160),""))),0)),
        "KO : Le montant retenu TTC est supérieur au montant raisonnable TTC. Merci de revoir la ligne de dépense ou plafonner son montant.",
        (IFERROR(VALUE(TRIM(SUBSTITUTE(AU61,CHAR(160),""))),0)) &gt; (IFERROR(VALUE(TRIM(SUBSTITUTE(AS61,CHAR(160),""))),0)),
        "Attention : Le montant retenu HT est supérieur au montant HT raisonnable. Merci de revoir la ligne de dépense, plafonner son montant, ou justifier la reventillation HT / TVA.",
        (IFERROR(VALUE(TRIM(SUBSTITUTE(AW61,CHAR(160),""))),0))=0,
        "",
        (IFERROR(VALUE(TRIM(SUBSTITUTE(AT61,CHAR(160),""))),0))=(IFERROR(VALUE(TRIM(SUBSTITUTE(AW61,CHAR(160),""))),0)),
        "OK",
        (IFERROR(VALUE(TRIM(SUBSTITUTE(AT61,CHAR(160),""))),0))&gt;(IFERROR(VALUE(TRIM(SUBSTITUTE(AW61,CHAR(160),""))),0)),
        " OK : Montant instruit inférieur au montant raisonnable.",
        TRUE,
        ""
    )
)</f>
        <v/>
      </c>
      <c r="AZ61" s="92" t="str" cm="1">
        <f t="array" ref="AZ61">IF(OR(AW61="",W61="",AU61="",U61="",AV61="",V61=""),"",_xlfn.IFS(AND((IFERROR(VALUE(TRIM(SUBSTITUTE(AW61,CHAR(160),""))),0))&gt;(IFERROR(VALUE(TRIM(SUBSTITUTE(W61,CHAR(160),""))),0)),((IFERROR(VALUE(TRIM(SUBSTITUTE(AW61,CHAR(160),""))),0))-(IFERROR(VALUE(TRIM(SUBSTITUTE(W61,CHAR(160),""))),0)))&lt;=0.01),"OK",(IFERROR(VALUE(TRIM(SUBSTITUTE(AW61,CHAR(160),""))),0))&gt;(IFERROR(VALUE(TRIM(SUBSTITUTE(W61,CHAR(160),""))),0)),"KO : Le montant retenu TTC est supérieur au montant présenté TTC. Merci de revoir la ligne de dépense ou plafonner son montant.",(IFERROR(VALUE(TRIM(SUBSTITUTE(AU61,CHAR(160),""))),0))&gt;(IFERROR(VALUE(TRIM(SUBSTITUTE(U61,CHAR(160),""))),0)),"Attention : Le montant retenu HT est supérieur au montant HT présenté. Merci de revoir la ligne de dépense, plafonner son montant, ou justifier la reventillation HT / TVA.",(IFERROR(VALUE(TRIM(SUBSTITUTE(AV61,CHAR(160),""))),0))&gt;(IFERROR(VALUE(TRIM(SUBSTITUTE(V61,CHAR(160),""))),0)),"Attention : Le montant TVA retenu est supérieur au montant TVA présenté. Merci de revoir la ligne de dépense, plafonner son montant, ou justifier la reventillation HT / TVA.",(IFERROR(VALUE(TRIM(SUBSTITUTE(W61,CHAR(160),""))),0))=0,"",(IFERROR(VALUE(TRIM(SUBSTITUTE(AW61,CHAR(160),""))),0))=(IFERROR(VALUE(TRIM(SUBSTITUTE(W61,CHAR(160),""))),0)),"OK",AND((IFERROR(VALUE(TRIM(SUBSTITUTE(AW61,CHAR(160),""))),0))&lt;(IFERROR(VALUE(TRIM(SUBSTITUTE(W61,CHAR(160),""))),0)),((IFERROR(VALUE(TRIM(SUBSTITUTE(W61,CHAR(160),""))),0))-(IFERROR(VALUE(TRIM(SUBSTITUTE(AW61,CHAR(160),""))),0)))&lt;0.01),"OK",(IFERROR(VALUE(TRIM(SUBSTITUTE(AW61,CHAR(160),""))),0))&lt;(IFERROR(VALUE(TRIM(SUBSTITUTE(W61,CHAR(160),""))),0)),"Montant instruit inférieur au montant présenté.",TRUE,""))</f>
        <v/>
      </c>
      <c r="BA61" s="212" t="str">
        <f t="shared" si="51"/>
        <v/>
      </c>
      <c r="BB61" s="212" t="str">
        <f t="shared" si="52"/>
        <v/>
      </c>
      <c r="BC61" s="93" t="str">
        <f t="shared" si="53"/>
        <v/>
      </c>
    </row>
    <row r="62" spans="1:55" ht="20.149999999999999" customHeight="1">
      <c r="A62" s="294">
        <v>54</v>
      </c>
      <c r="B62" s="2"/>
      <c r="C62" s="39"/>
      <c r="D62" s="2"/>
      <c r="E62" s="2"/>
      <c r="F62" s="89" t="str">
        <f>IF(B62&lt;&gt;"",IF('0-Présentation poste-typeaction'!$B$12&lt;&gt;"",'0-Présentation poste-typeaction'!$B$12,""),"")</f>
        <v/>
      </c>
      <c r="G62" s="21"/>
      <c r="H62" s="15"/>
      <c r="I62" s="38"/>
      <c r="J62" s="13"/>
      <c r="K62" s="4"/>
      <c r="L62" s="3"/>
      <c r="M62" s="196" t="str">
        <f t="shared" si="49"/>
        <v/>
      </c>
      <c r="N62" s="5"/>
      <c r="O62" s="3"/>
      <c r="P62" s="196" t="str">
        <f t="shared" si="27"/>
        <v/>
      </c>
      <c r="Q62" s="6"/>
      <c r="R62" s="3"/>
      <c r="S62" s="295" t="str">
        <f t="shared" si="50"/>
        <v/>
      </c>
      <c r="T62" s="14"/>
      <c r="U62" s="296" t="str" cm="1">
        <f t="array" ref="U62">IF((_xlfn.IFS(TRIM(SUBSTITUTE(T62,CHAR(160),""))="Devis 1",IFERROR(VALUE(TRIM(SUBSTITUTE(K62,CHAR(160),""))),0),TRIM(SUBSTITUTE(T62,CHAR(160),""))="Devis 2",IFERROR(VALUE(TRIM(SUBSTITUTE(N62,CHAR(160),""))),0),TRIM(SUBSTITUTE(T62,CHAR(160),""))="Devis 3",IFERROR(VALUE(TRIM(SUBSTITUTE(Q62,CHAR(160),""))),0),TRUE,0)*IFERROR(VALUE(TRIM(SUBSTITUTE(C62,CHAR(160),""))),0))=0,"",_xlfn.IFS(TRIM(SUBSTITUTE(T62,CHAR(160),""))="Devis 1",IFERROR(VALUE(TRIM(SUBSTITUTE(K62,CHAR(160),""))),0),TRIM(SUBSTITUTE(T62,CHAR(160),""))="Devis 2",IFERROR(VALUE(TRIM(SUBSTITUTE(N62,CHAR(160),""))),0),TRIM(SUBSTITUTE(T62,CHAR(160),""))="Devis 3",IFERROR(VALUE(TRIM(SUBSTITUTE(Q62,CHAR(160),""))),0),TRUE,0)*IFERROR(VALUE(TRIM(SUBSTITUTE(C62,CHAR(160),""))),0))</f>
        <v/>
      </c>
      <c r="V62" s="214" t="str" cm="1">
        <f t="array" ref="V62">IF(ROUND((_xlfn.IFS(TRIM(SUBSTITUTE(T62,CHAR(160),""))="Devis 1",IFERROR(VALUE(TRIM(SUBSTITUTE(L62,CHAR(160),""))),0),TRIM(SUBSTITUTE(T62,CHAR(160),""))="Devis 2",IFERROR(VALUE(TRIM(SUBSTITUTE(O62,CHAR(160),""))),0),TRIM(SUBSTITUTE(T62,CHAR(160),""))="Devis 3",IFERROR(VALUE(TRIM(SUBSTITUTE(R62,CHAR(160),""))),0),TRUE,0)*IFERROR(VALUE(TRIM(SUBSTITUTE(C62,CHAR(160),""))),0)),2)=0,IF(U62&lt;&gt;"",0,""),ROUND((_xlfn.IFS(TRIM(SUBSTITUTE(T62,CHAR(160),""))="Devis 1",IFERROR(VALUE(TRIM(SUBSTITUTE(L62,CHAR(160),""))),0),TRIM(SUBSTITUTE(T62,CHAR(160),""))="Devis 2",IFERROR(VALUE(TRIM(SUBSTITUTE(O62,CHAR(160),""))),0),TRIM(SUBSTITUTE(T62,CHAR(160),""))="Devis 3",IFERROR(VALUE(TRIM(SUBSTITUTE(R62,CHAR(160),""))),0),TRUE,0)*IFERROR(VALUE(TRIM(SUBSTITUTE(C62,CHAR(160),""))),0)),2))</f>
        <v/>
      </c>
      <c r="W62" s="297" t="str">
        <f t="shared" si="29"/>
        <v/>
      </c>
      <c r="X62" s="32"/>
      <c r="Y62" s="298" t="str">
        <f t="shared" si="54"/>
        <v/>
      </c>
      <c r="Z62" s="299" t="str">
        <f t="shared" si="54"/>
        <v/>
      </c>
      <c r="AA62" s="300" t="str">
        <f t="shared" si="54"/>
        <v/>
      </c>
      <c r="AB62" s="89" t="str">
        <f t="shared" si="54"/>
        <v/>
      </c>
      <c r="AC62" s="89" t="str">
        <f t="shared" si="54"/>
        <v/>
      </c>
      <c r="AD62" s="89" t="str">
        <f t="shared" si="54"/>
        <v/>
      </c>
      <c r="AE62" s="89" t="str">
        <f t="shared" si="55"/>
        <v/>
      </c>
      <c r="AF62" s="89" t="str">
        <f t="shared" si="56"/>
        <v/>
      </c>
      <c r="AG62" s="301" t="str">
        <f t="shared" si="57"/>
        <v/>
      </c>
      <c r="AH62" s="204" t="str">
        <f t="shared" si="58"/>
        <v/>
      </c>
      <c r="AI62" s="90" t="str">
        <f t="shared" si="59"/>
        <v/>
      </c>
      <c r="AJ62" s="196" t="str">
        <f t="shared" si="47"/>
        <v/>
      </c>
      <c r="AK62" s="205" t="str">
        <f t="shared" si="60"/>
        <v/>
      </c>
      <c r="AL62" s="90" t="str">
        <f t="shared" si="61"/>
        <v/>
      </c>
      <c r="AM62" s="196" t="str">
        <f t="shared" si="39"/>
        <v/>
      </c>
      <c r="AN62" s="206" t="str">
        <f t="shared" si="62"/>
        <v/>
      </c>
      <c r="AO62" s="90" t="str">
        <f t="shared" si="63"/>
        <v/>
      </c>
      <c r="AP62" s="207" t="str">
        <f t="shared" si="42"/>
        <v/>
      </c>
      <c r="AQ62" s="208" t="str">
        <f t="shared" si="43"/>
        <v/>
      </c>
      <c r="AR62" s="302"/>
      <c r="AS62" s="212" t="str">
        <f t="shared" si="44"/>
        <v/>
      </c>
      <c r="AT62" s="212" t="str">
        <f t="shared" si="45"/>
        <v/>
      </c>
      <c r="AU62" s="211" t="str" cm="1">
        <f t="array" ref="AU62">IF($Z62="","",IF((IFERROR(_xlfn.IFS($AQ62="Devis 1",(IFERROR(VALUE(TRIM(SUBSTITUTE(AH62,CHAR(160),""))),0)),$AQ62="Devis 2",(IFERROR(VALUE(TRIM(SUBSTITUTE(AK62,CHAR(160),""))),0)),$AQ62="Devis 3",(IFERROR(VALUE(TRIM(SUBSTITUTE(AN62,CHAR(160),""))),0))),0))*(IFERROR(VALUE(TRIM(SUBSTITUTE($Z62,CHAR(160),""))),0))=0,"",(IFERROR(_xlfn.IFS($AQ62="Devis 1",(IFERROR(VALUE(TRIM(SUBSTITUTE(AH62,CHAR(160),""))),0)),$AQ62="Devis 2",(IFERROR(VALUE(TRIM(SUBSTITUTE(AK62,CHAR(160),""))),0)),$AQ62="Devis 3",(IFERROR(VALUE(TRIM(SUBSTITUTE(AN62,CHAR(160),""))),0))),0))*(IFERROR(VALUE(TRIM(SUBSTITUTE($Z62,CHAR(160),""))),0))))</f>
        <v/>
      </c>
      <c r="AV62" s="211" t="str" cm="1">
        <f t="array" ref="AV62">IF($Z62="","",IF(ROUND((IFERROR(_xlfn.IFS(TRIM(SUBSTITUTE($AQ62,CHAR(160),""))="Devis 1",IFERROR(VALUE(TRIM(SUBSTITUTE(AI62,CHAR(160),""))),0),TRIM(SUBSTITUTE($AQ62,CHAR(160),""))="Devis 2",IFERROR(VALUE(TRIM(SUBSTITUTE(AL62,CHAR(160),""))),0),TRIM(SUBSTITUTE($AQ62,CHAR(160),""))="Devis 3",IFERROR(VALUE(TRIM(SUBSTITUTE(AO62,CHAR(160),""))),0)),0))*(IFERROR(VALUE(TRIM(SUBSTITUTE($Z62,CHAR(160),""))),0)),2)=0,IF(AU62&lt;&gt;"",0,""),ROUND((IFERROR(_xlfn.IFS(TRIM(SUBSTITUTE($AQ62,CHAR(160),""))="Devis 1",IFERROR(VALUE(TRIM(SUBSTITUTE(AI62,CHAR(160),""))),0),TRIM(SUBSTITUTE($AQ62,CHAR(160),""))="Devis 2",IFERROR(VALUE(TRIM(SUBSTITUTE(AL62,CHAR(160),""))),0),TRIM(SUBSTITUTE($AQ62,CHAR(160),""))="Devis 3",IFERROR(VALUE(TRIM(SUBSTITUTE(AO62,CHAR(160),""))),0)),0))*(IFERROR(VALUE(TRIM(SUBSTITUTE($Z62,CHAR(160),""))),0)),2)))</f>
        <v/>
      </c>
      <c r="AW62" s="211" t="str">
        <f t="shared" si="46"/>
        <v/>
      </c>
      <c r="AX62" s="303"/>
      <c r="AY62" s="92" t="str" cm="1">
        <f t="array" ref="AY62">IF(OR(AW62="",AT62="",AU62="",AS62=""),"",
    _xlfn.IFS(
        (IFERROR(VALUE(TRIM(SUBSTITUTE(AW62,CHAR(160),""))),0)) &gt; (IFERROR(VALUE(TRIM(SUBSTITUTE(AT62,CHAR(160),""))),0)),
        "KO : Le montant retenu TTC est supérieur au montant raisonnable TTC. Merci de revoir la ligne de dépense ou plafonner son montant.",
        (IFERROR(VALUE(TRIM(SUBSTITUTE(AU62,CHAR(160),""))),0)) &gt; (IFERROR(VALUE(TRIM(SUBSTITUTE(AS62,CHAR(160),""))),0)),
        "Attention : Le montant retenu HT est supérieur au montant HT raisonnable. Merci de revoir la ligne de dépense, plafonner son montant, ou justifier la reventillation HT / TVA.",
        (IFERROR(VALUE(TRIM(SUBSTITUTE(AW62,CHAR(160),""))),0))=0,
        "",
        (IFERROR(VALUE(TRIM(SUBSTITUTE(AT62,CHAR(160),""))),0))=(IFERROR(VALUE(TRIM(SUBSTITUTE(AW62,CHAR(160),""))),0)),
        "OK",
        (IFERROR(VALUE(TRIM(SUBSTITUTE(AT62,CHAR(160),""))),0))&gt;(IFERROR(VALUE(TRIM(SUBSTITUTE(AW62,CHAR(160),""))),0)),
        " OK : Montant instruit inférieur au montant raisonnable.",
        TRUE,
        ""
    )
)</f>
        <v/>
      </c>
      <c r="AZ62" s="92" t="str" cm="1">
        <f t="array" ref="AZ62">IF(OR(AW62="",W62="",AU62="",U62="",AV62="",V62=""),"",_xlfn.IFS(AND((IFERROR(VALUE(TRIM(SUBSTITUTE(AW62,CHAR(160),""))),0))&gt;(IFERROR(VALUE(TRIM(SUBSTITUTE(W62,CHAR(160),""))),0)),((IFERROR(VALUE(TRIM(SUBSTITUTE(AW62,CHAR(160),""))),0))-(IFERROR(VALUE(TRIM(SUBSTITUTE(W62,CHAR(160),""))),0)))&lt;=0.01),"OK",(IFERROR(VALUE(TRIM(SUBSTITUTE(AW62,CHAR(160),""))),0))&gt;(IFERROR(VALUE(TRIM(SUBSTITUTE(W62,CHAR(160),""))),0)),"KO : Le montant retenu TTC est supérieur au montant présenté TTC. Merci de revoir la ligne de dépense ou plafonner son montant.",(IFERROR(VALUE(TRIM(SUBSTITUTE(AU62,CHAR(160),""))),0))&gt;(IFERROR(VALUE(TRIM(SUBSTITUTE(U62,CHAR(160),""))),0)),"Attention : Le montant retenu HT est supérieur au montant HT présenté. Merci de revoir la ligne de dépense, plafonner son montant, ou justifier la reventillation HT / TVA.",(IFERROR(VALUE(TRIM(SUBSTITUTE(AV62,CHAR(160),""))),0))&gt;(IFERROR(VALUE(TRIM(SUBSTITUTE(V62,CHAR(160),""))),0)),"Attention : Le montant TVA retenu est supérieur au montant TVA présenté. Merci de revoir la ligne de dépense, plafonner son montant, ou justifier la reventillation HT / TVA.",(IFERROR(VALUE(TRIM(SUBSTITUTE(W62,CHAR(160),""))),0))=0,"",(IFERROR(VALUE(TRIM(SUBSTITUTE(AW62,CHAR(160),""))),0))=(IFERROR(VALUE(TRIM(SUBSTITUTE(W62,CHAR(160),""))),0)),"OK",AND((IFERROR(VALUE(TRIM(SUBSTITUTE(AW62,CHAR(160),""))),0))&lt;(IFERROR(VALUE(TRIM(SUBSTITUTE(W62,CHAR(160),""))),0)),((IFERROR(VALUE(TRIM(SUBSTITUTE(W62,CHAR(160),""))),0))-(IFERROR(VALUE(TRIM(SUBSTITUTE(AW62,CHAR(160),""))),0)))&lt;0.01),"OK",(IFERROR(VALUE(TRIM(SUBSTITUTE(AW62,CHAR(160),""))),0))&lt;(IFERROR(VALUE(TRIM(SUBSTITUTE(W62,CHAR(160),""))),0)),"Montant instruit inférieur au montant présenté.",TRUE,""))</f>
        <v/>
      </c>
      <c r="BA62" s="212" t="str">
        <f t="shared" si="51"/>
        <v/>
      </c>
      <c r="BB62" s="212" t="str">
        <f t="shared" si="52"/>
        <v/>
      </c>
      <c r="BC62" s="93" t="str">
        <f t="shared" si="53"/>
        <v/>
      </c>
    </row>
    <row r="63" spans="1:55" ht="20.149999999999999" customHeight="1">
      <c r="A63" s="294">
        <v>55</v>
      </c>
      <c r="B63" s="2"/>
      <c r="C63" s="39"/>
      <c r="D63" s="2"/>
      <c r="E63" s="2"/>
      <c r="F63" s="89" t="str">
        <f>IF(B63&lt;&gt;"",IF('0-Présentation poste-typeaction'!$B$12&lt;&gt;"",'0-Présentation poste-typeaction'!$B$12,""),"")</f>
        <v/>
      </c>
      <c r="G63" s="21"/>
      <c r="H63" s="15"/>
      <c r="I63" s="38"/>
      <c r="J63" s="13"/>
      <c r="K63" s="4"/>
      <c r="L63" s="3"/>
      <c r="M63" s="196" t="str">
        <f t="shared" si="49"/>
        <v/>
      </c>
      <c r="N63" s="5"/>
      <c r="O63" s="3"/>
      <c r="P63" s="196" t="str">
        <f t="shared" si="27"/>
        <v/>
      </c>
      <c r="Q63" s="6"/>
      <c r="R63" s="3"/>
      <c r="S63" s="295" t="str">
        <f t="shared" si="50"/>
        <v/>
      </c>
      <c r="T63" s="14"/>
      <c r="U63" s="296" t="str" cm="1">
        <f t="array" ref="U63">IF((_xlfn.IFS(TRIM(SUBSTITUTE(T63,CHAR(160),""))="Devis 1",IFERROR(VALUE(TRIM(SUBSTITUTE(K63,CHAR(160),""))),0),TRIM(SUBSTITUTE(T63,CHAR(160),""))="Devis 2",IFERROR(VALUE(TRIM(SUBSTITUTE(N63,CHAR(160),""))),0),TRIM(SUBSTITUTE(T63,CHAR(160),""))="Devis 3",IFERROR(VALUE(TRIM(SUBSTITUTE(Q63,CHAR(160),""))),0),TRUE,0)*IFERROR(VALUE(TRIM(SUBSTITUTE(C63,CHAR(160),""))),0))=0,"",_xlfn.IFS(TRIM(SUBSTITUTE(T63,CHAR(160),""))="Devis 1",IFERROR(VALUE(TRIM(SUBSTITUTE(K63,CHAR(160),""))),0),TRIM(SUBSTITUTE(T63,CHAR(160),""))="Devis 2",IFERROR(VALUE(TRIM(SUBSTITUTE(N63,CHAR(160),""))),0),TRIM(SUBSTITUTE(T63,CHAR(160),""))="Devis 3",IFERROR(VALUE(TRIM(SUBSTITUTE(Q63,CHAR(160),""))),0),TRUE,0)*IFERROR(VALUE(TRIM(SUBSTITUTE(C63,CHAR(160),""))),0))</f>
        <v/>
      </c>
      <c r="V63" s="214" t="str" cm="1">
        <f t="array" ref="V63">IF(ROUND((_xlfn.IFS(TRIM(SUBSTITUTE(T63,CHAR(160),""))="Devis 1",IFERROR(VALUE(TRIM(SUBSTITUTE(L63,CHAR(160),""))),0),TRIM(SUBSTITUTE(T63,CHAR(160),""))="Devis 2",IFERROR(VALUE(TRIM(SUBSTITUTE(O63,CHAR(160),""))),0),TRIM(SUBSTITUTE(T63,CHAR(160),""))="Devis 3",IFERROR(VALUE(TRIM(SUBSTITUTE(R63,CHAR(160),""))),0),TRUE,0)*IFERROR(VALUE(TRIM(SUBSTITUTE(C63,CHAR(160),""))),0)),2)=0,IF(U63&lt;&gt;"",0,""),ROUND((_xlfn.IFS(TRIM(SUBSTITUTE(T63,CHAR(160),""))="Devis 1",IFERROR(VALUE(TRIM(SUBSTITUTE(L63,CHAR(160),""))),0),TRIM(SUBSTITUTE(T63,CHAR(160),""))="Devis 2",IFERROR(VALUE(TRIM(SUBSTITUTE(O63,CHAR(160),""))),0),TRIM(SUBSTITUTE(T63,CHAR(160),""))="Devis 3",IFERROR(VALUE(TRIM(SUBSTITUTE(R63,CHAR(160),""))),0),TRUE,0)*IFERROR(VALUE(TRIM(SUBSTITUTE(C63,CHAR(160),""))),0)),2))</f>
        <v/>
      </c>
      <c r="W63" s="297" t="str">
        <f t="shared" si="29"/>
        <v/>
      </c>
      <c r="X63" s="32"/>
      <c r="Y63" s="298" t="str">
        <f t="shared" si="54"/>
        <v/>
      </c>
      <c r="Z63" s="299" t="str">
        <f t="shared" si="54"/>
        <v/>
      </c>
      <c r="AA63" s="300" t="str">
        <f t="shared" si="54"/>
        <v/>
      </c>
      <c r="AB63" s="89" t="str">
        <f t="shared" si="54"/>
        <v/>
      </c>
      <c r="AC63" s="89" t="str">
        <f t="shared" si="54"/>
        <v/>
      </c>
      <c r="AD63" s="89" t="str">
        <f t="shared" si="54"/>
        <v/>
      </c>
      <c r="AE63" s="89" t="str">
        <f t="shared" si="55"/>
        <v/>
      </c>
      <c r="AF63" s="89" t="str">
        <f t="shared" si="56"/>
        <v/>
      </c>
      <c r="AG63" s="301" t="str">
        <f t="shared" si="57"/>
        <v/>
      </c>
      <c r="AH63" s="204" t="str">
        <f t="shared" si="58"/>
        <v/>
      </c>
      <c r="AI63" s="90" t="str">
        <f t="shared" si="59"/>
        <v/>
      </c>
      <c r="AJ63" s="196" t="str">
        <f t="shared" si="47"/>
        <v/>
      </c>
      <c r="AK63" s="205" t="str">
        <f t="shared" si="60"/>
        <v/>
      </c>
      <c r="AL63" s="90" t="str">
        <f t="shared" si="61"/>
        <v/>
      </c>
      <c r="AM63" s="196" t="str">
        <f t="shared" si="39"/>
        <v/>
      </c>
      <c r="AN63" s="206" t="str">
        <f t="shared" si="62"/>
        <v/>
      </c>
      <c r="AO63" s="90" t="str">
        <f t="shared" si="63"/>
        <v/>
      </c>
      <c r="AP63" s="207" t="str">
        <f t="shared" si="42"/>
        <v/>
      </c>
      <c r="AQ63" s="208" t="str">
        <f t="shared" si="43"/>
        <v/>
      </c>
      <c r="AR63" s="302"/>
      <c r="AS63" s="212" t="str">
        <f t="shared" si="44"/>
        <v/>
      </c>
      <c r="AT63" s="212" t="str">
        <f t="shared" si="45"/>
        <v/>
      </c>
      <c r="AU63" s="211" t="str" cm="1">
        <f t="array" ref="AU63">IF($Z63="","",IF((IFERROR(_xlfn.IFS($AQ63="Devis 1",(IFERROR(VALUE(TRIM(SUBSTITUTE(AH63,CHAR(160),""))),0)),$AQ63="Devis 2",(IFERROR(VALUE(TRIM(SUBSTITUTE(AK63,CHAR(160),""))),0)),$AQ63="Devis 3",(IFERROR(VALUE(TRIM(SUBSTITUTE(AN63,CHAR(160),""))),0))),0))*(IFERROR(VALUE(TRIM(SUBSTITUTE($Z63,CHAR(160),""))),0))=0,"",(IFERROR(_xlfn.IFS($AQ63="Devis 1",(IFERROR(VALUE(TRIM(SUBSTITUTE(AH63,CHAR(160),""))),0)),$AQ63="Devis 2",(IFERROR(VALUE(TRIM(SUBSTITUTE(AK63,CHAR(160),""))),0)),$AQ63="Devis 3",(IFERROR(VALUE(TRIM(SUBSTITUTE(AN63,CHAR(160),""))),0))),0))*(IFERROR(VALUE(TRIM(SUBSTITUTE($Z63,CHAR(160),""))),0))))</f>
        <v/>
      </c>
      <c r="AV63" s="211" t="str" cm="1">
        <f t="array" ref="AV63">IF($Z63="","",IF(ROUND((IFERROR(_xlfn.IFS(TRIM(SUBSTITUTE($AQ63,CHAR(160),""))="Devis 1",IFERROR(VALUE(TRIM(SUBSTITUTE(AI63,CHAR(160),""))),0),TRIM(SUBSTITUTE($AQ63,CHAR(160),""))="Devis 2",IFERROR(VALUE(TRIM(SUBSTITUTE(AL63,CHAR(160),""))),0),TRIM(SUBSTITUTE($AQ63,CHAR(160),""))="Devis 3",IFERROR(VALUE(TRIM(SUBSTITUTE(AO63,CHAR(160),""))),0)),0))*(IFERROR(VALUE(TRIM(SUBSTITUTE($Z63,CHAR(160),""))),0)),2)=0,IF(AU63&lt;&gt;"",0,""),ROUND((IFERROR(_xlfn.IFS(TRIM(SUBSTITUTE($AQ63,CHAR(160),""))="Devis 1",IFERROR(VALUE(TRIM(SUBSTITUTE(AI63,CHAR(160),""))),0),TRIM(SUBSTITUTE($AQ63,CHAR(160),""))="Devis 2",IFERROR(VALUE(TRIM(SUBSTITUTE(AL63,CHAR(160),""))),0),TRIM(SUBSTITUTE($AQ63,CHAR(160),""))="Devis 3",IFERROR(VALUE(TRIM(SUBSTITUTE(AO63,CHAR(160),""))),0)),0))*(IFERROR(VALUE(TRIM(SUBSTITUTE($Z63,CHAR(160),""))),0)),2)))</f>
        <v/>
      </c>
      <c r="AW63" s="211" t="str">
        <f t="shared" si="46"/>
        <v/>
      </c>
      <c r="AX63" s="303"/>
      <c r="AY63" s="92" t="str" cm="1">
        <f t="array" ref="AY63">IF(OR(AW63="",AT63="",AU63="",AS63=""),"",
    _xlfn.IFS(
        (IFERROR(VALUE(TRIM(SUBSTITUTE(AW63,CHAR(160),""))),0)) &gt; (IFERROR(VALUE(TRIM(SUBSTITUTE(AT63,CHAR(160),""))),0)),
        "KO : Le montant retenu TTC est supérieur au montant raisonnable TTC. Merci de revoir la ligne de dépense ou plafonner son montant.",
        (IFERROR(VALUE(TRIM(SUBSTITUTE(AU63,CHAR(160),""))),0)) &gt; (IFERROR(VALUE(TRIM(SUBSTITUTE(AS63,CHAR(160),""))),0)),
        "Attention : Le montant retenu HT est supérieur au montant HT raisonnable. Merci de revoir la ligne de dépense, plafonner son montant, ou justifier la reventillation HT / TVA.",
        (IFERROR(VALUE(TRIM(SUBSTITUTE(AW63,CHAR(160),""))),0))=0,
        "",
        (IFERROR(VALUE(TRIM(SUBSTITUTE(AT63,CHAR(160),""))),0))=(IFERROR(VALUE(TRIM(SUBSTITUTE(AW63,CHAR(160),""))),0)),
        "OK",
        (IFERROR(VALUE(TRIM(SUBSTITUTE(AT63,CHAR(160),""))),0))&gt;(IFERROR(VALUE(TRIM(SUBSTITUTE(AW63,CHAR(160),""))),0)),
        " OK : Montant instruit inférieur au montant raisonnable.",
        TRUE,
        ""
    )
)</f>
        <v/>
      </c>
      <c r="AZ63" s="92" t="str" cm="1">
        <f t="array" ref="AZ63">IF(OR(AW63="",W63="",AU63="",U63="",AV63="",V63=""),"",_xlfn.IFS(AND((IFERROR(VALUE(TRIM(SUBSTITUTE(AW63,CHAR(160),""))),0))&gt;(IFERROR(VALUE(TRIM(SUBSTITUTE(W63,CHAR(160),""))),0)),((IFERROR(VALUE(TRIM(SUBSTITUTE(AW63,CHAR(160),""))),0))-(IFERROR(VALUE(TRIM(SUBSTITUTE(W63,CHAR(160),""))),0)))&lt;=0.01),"OK",(IFERROR(VALUE(TRIM(SUBSTITUTE(AW63,CHAR(160),""))),0))&gt;(IFERROR(VALUE(TRIM(SUBSTITUTE(W63,CHAR(160),""))),0)),"KO : Le montant retenu TTC est supérieur au montant présenté TTC. Merci de revoir la ligne de dépense ou plafonner son montant.",(IFERROR(VALUE(TRIM(SUBSTITUTE(AU63,CHAR(160),""))),0))&gt;(IFERROR(VALUE(TRIM(SUBSTITUTE(U63,CHAR(160),""))),0)),"Attention : Le montant retenu HT est supérieur au montant HT présenté. Merci de revoir la ligne de dépense, plafonner son montant, ou justifier la reventillation HT / TVA.",(IFERROR(VALUE(TRIM(SUBSTITUTE(AV63,CHAR(160),""))),0))&gt;(IFERROR(VALUE(TRIM(SUBSTITUTE(V63,CHAR(160),""))),0)),"Attention : Le montant TVA retenu est supérieur au montant TVA présenté. Merci de revoir la ligne de dépense, plafonner son montant, ou justifier la reventillation HT / TVA.",(IFERROR(VALUE(TRIM(SUBSTITUTE(W63,CHAR(160),""))),0))=0,"",(IFERROR(VALUE(TRIM(SUBSTITUTE(AW63,CHAR(160),""))),0))=(IFERROR(VALUE(TRIM(SUBSTITUTE(W63,CHAR(160),""))),0)),"OK",AND((IFERROR(VALUE(TRIM(SUBSTITUTE(AW63,CHAR(160),""))),0))&lt;(IFERROR(VALUE(TRIM(SUBSTITUTE(W63,CHAR(160),""))),0)),((IFERROR(VALUE(TRIM(SUBSTITUTE(W63,CHAR(160),""))),0))-(IFERROR(VALUE(TRIM(SUBSTITUTE(AW63,CHAR(160),""))),0)))&lt;0.01),"OK",(IFERROR(VALUE(TRIM(SUBSTITUTE(AW63,CHAR(160),""))),0))&lt;(IFERROR(VALUE(TRIM(SUBSTITUTE(W63,CHAR(160),""))),0)),"Montant instruit inférieur au montant présenté.",TRUE,""))</f>
        <v/>
      </c>
      <c r="BA63" s="212" t="str">
        <f t="shared" si="51"/>
        <v/>
      </c>
      <c r="BB63" s="212" t="str">
        <f t="shared" si="52"/>
        <v/>
      </c>
      <c r="BC63" s="93" t="str">
        <f t="shared" si="53"/>
        <v/>
      </c>
    </row>
    <row r="64" spans="1:55" ht="20.149999999999999" customHeight="1">
      <c r="A64" s="294">
        <v>56</v>
      </c>
      <c r="B64" s="2"/>
      <c r="C64" s="39"/>
      <c r="D64" s="2"/>
      <c r="E64" s="2"/>
      <c r="F64" s="89" t="str">
        <f>IF(B64&lt;&gt;"",IF('0-Présentation poste-typeaction'!$B$12&lt;&gt;"",'0-Présentation poste-typeaction'!$B$12,""),"")</f>
        <v/>
      </c>
      <c r="G64" s="21"/>
      <c r="H64" s="15"/>
      <c r="I64" s="38"/>
      <c r="J64" s="13"/>
      <c r="K64" s="4"/>
      <c r="L64" s="3"/>
      <c r="M64" s="196" t="str">
        <f t="shared" si="49"/>
        <v/>
      </c>
      <c r="N64" s="5"/>
      <c r="O64" s="3"/>
      <c r="P64" s="196" t="str">
        <f t="shared" si="27"/>
        <v/>
      </c>
      <c r="Q64" s="6"/>
      <c r="R64" s="3"/>
      <c r="S64" s="295" t="str">
        <f t="shared" si="50"/>
        <v/>
      </c>
      <c r="T64" s="14"/>
      <c r="U64" s="296" t="str" cm="1">
        <f t="array" ref="U64">IF((_xlfn.IFS(TRIM(SUBSTITUTE(T64,CHAR(160),""))="Devis 1",IFERROR(VALUE(TRIM(SUBSTITUTE(K64,CHAR(160),""))),0),TRIM(SUBSTITUTE(T64,CHAR(160),""))="Devis 2",IFERROR(VALUE(TRIM(SUBSTITUTE(N64,CHAR(160),""))),0),TRIM(SUBSTITUTE(T64,CHAR(160),""))="Devis 3",IFERROR(VALUE(TRIM(SUBSTITUTE(Q64,CHAR(160),""))),0),TRUE,0)*IFERROR(VALUE(TRIM(SUBSTITUTE(C64,CHAR(160),""))),0))=0,"",_xlfn.IFS(TRIM(SUBSTITUTE(T64,CHAR(160),""))="Devis 1",IFERROR(VALUE(TRIM(SUBSTITUTE(K64,CHAR(160),""))),0),TRIM(SUBSTITUTE(T64,CHAR(160),""))="Devis 2",IFERROR(VALUE(TRIM(SUBSTITUTE(N64,CHAR(160),""))),0),TRIM(SUBSTITUTE(T64,CHAR(160),""))="Devis 3",IFERROR(VALUE(TRIM(SUBSTITUTE(Q64,CHAR(160),""))),0),TRUE,0)*IFERROR(VALUE(TRIM(SUBSTITUTE(C64,CHAR(160),""))),0))</f>
        <v/>
      </c>
      <c r="V64" s="214" t="str" cm="1">
        <f t="array" ref="V64">IF(ROUND((_xlfn.IFS(TRIM(SUBSTITUTE(T64,CHAR(160),""))="Devis 1",IFERROR(VALUE(TRIM(SUBSTITUTE(L64,CHAR(160),""))),0),TRIM(SUBSTITUTE(T64,CHAR(160),""))="Devis 2",IFERROR(VALUE(TRIM(SUBSTITUTE(O64,CHAR(160),""))),0),TRIM(SUBSTITUTE(T64,CHAR(160),""))="Devis 3",IFERROR(VALUE(TRIM(SUBSTITUTE(R64,CHAR(160),""))),0),TRUE,0)*IFERROR(VALUE(TRIM(SUBSTITUTE(C64,CHAR(160),""))),0)),2)=0,IF(U64&lt;&gt;"",0,""),ROUND((_xlfn.IFS(TRIM(SUBSTITUTE(T64,CHAR(160),""))="Devis 1",IFERROR(VALUE(TRIM(SUBSTITUTE(L64,CHAR(160),""))),0),TRIM(SUBSTITUTE(T64,CHAR(160),""))="Devis 2",IFERROR(VALUE(TRIM(SUBSTITUTE(O64,CHAR(160),""))),0),TRIM(SUBSTITUTE(T64,CHAR(160),""))="Devis 3",IFERROR(VALUE(TRIM(SUBSTITUTE(R64,CHAR(160),""))),0),TRUE,0)*IFERROR(VALUE(TRIM(SUBSTITUTE(C64,CHAR(160),""))),0)),2))</f>
        <v/>
      </c>
      <c r="W64" s="297" t="str">
        <f t="shared" si="29"/>
        <v/>
      </c>
      <c r="X64" s="32"/>
      <c r="Y64" s="298" t="str">
        <f t="shared" si="54"/>
        <v/>
      </c>
      <c r="Z64" s="299" t="str">
        <f t="shared" si="54"/>
        <v/>
      </c>
      <c r="AA64" s="300" t="str">
        <f t="shared" si="54"/>
        <v/>
      </c>
      <c r="AB64" s="89" t="str">
        <f t="shared" si="54"/>
        <v/>
      </c>
      <c r="AC64" s="89" t="str">
        <f t="shared" si="54"/>
        <v/>
      </c>
      <c r="AD64" s="89" t="str">
        <f t="shared" si="54"/>
        <v/>
      </c>
      <c r="AE64" s="89" t="str">
        <f t="shared" si="55"/>
        <v/>
      </c>
      <c r="AF64" s="89" t="str">
        <f t="shared" si="56"/>
        <v/>
      </c>
      <c r="AG64" s="301" t="str">
        <f t="shared" si="57"/>
        <v/>
      </c>
      <c r="AH64" s="204" t="str">
        <f t="shared" si="58"/>
        <v/>
      </c>
      <c r="AI64" s="90" t="str">
        <f t="shared" si="59"/>
        <v/>
      </c>
      <c r="AJ64" s="196" t="str">
        <f t="shared" si="47"/>
        <v/>
      </c>
      <c r="AK64" s="205" t="str">
        <f t="shared" si="60"/>
        <v/>
      </c>
      <c r="AL64" s="90" t="str">
        <f t="shared" si="61"/>
        <v/>
      </c>
      <c r="AM64" s="196" t="str">
        <f t="shared" si="39"/>
        <v/>
      </c>
      <c r="AN64" s="206" t="str">
        <f t="shared" si="62"/>
        <v/>
      </c>
      <c r="AO64" s="90" t="str">
        <f t="shared" si="63"/>
        <v/>
      </c>
      <c r="AP64" s="207" t="str">
        <f t="shared" si="42"/>
        <v/>
      </c>
      <c r="AQ64" s="208" t="str">
        <f t="shared" si="43"/>
        <v/>
      </c>
      <c r="AR64" s="302"/>
      <c r="AS64" s="212" t="str">
        <f t="shared" si="44"/>
        <v/>
      </c>
      <c r="AT64" s="212" t="str">
        <f t="shared" si="45"/>
        <v/>
      </c>
      <c r="AU64" s="211" t="str" cm="1">
        <f t="array" ref="AU64">IF($Z64="","",IF((IFERROR(_xlfn.IFS($AQ64="Devis 1",(IFERROR(VALUE(TRIM(SUBSTITUTE(AH64,CHAR(160),""))),0)),$AQ64="Devis 2",(IFERROR(VALUE(TRIM(SUBSTITUTE(AK64,CHAR(160),""))),0)),$AQ64="Devis 3",(IFERROR(VALUE(TRIM(SUBSTITUTE(AN64,CHAR(160),""))),0))),0))*(IFERROR(VALUE(TRIM(SUBSTITUTE($Z64,CHAR(160),""))),0))=0,"",(IFERROR(_xlfn.IFS($AQ64="Devis 1",(IFERROR(VALUE(TRIM(SUBSTITUTE(AH64,CHAR(160),""))),0)),$AQ64="Devis 2",(IFERROR(VALUE(TRIM(SUBSTITUTE(AK64,CHAR(160),""))),0)),$AQ64="Devis 3",(IFERROR(VALUE(TRIM(SUBSTITUTE(AN64,CHAR(160),""))),0))),0))*(IFERROR(VALUE(TRIM(SUBSTITUTE($Z64,CHAR(160),""))),0))))</f>
        <v/>
      </c>
      <c r="AV64" s="211" t="str" cm="1">
        <f t="array" ref="AV64">IF($Z64="","",IF(ROUND((IFERROR(_xlfn.IFS(TRIM(SUBSTITUTE($AQ64,CHAR(160),""))="Devis 1",IFERROR(VALUE(TRIM(SUBSTITUTE(AI64,CHAR(160),""))),0),TRIM(SUBSTITUTE($AQ64,CHAR(160),""))="Devis 2",IFERROR(VALUE(TRIM(SUBSTITUTE(AL64,CHAR(160),""))),0),TRIM(SUBSTITUTE($AQ64,CHAR(160),""))="Devis 3",IFERROR(VALUE(TRIM(SUBSTITUTE(AO64,CHAR(160),""))),0)),0))*(IFERROR(VALUE(TRIM(SUBSTITUTE($Z64,CHAR(160),""))),0)),2)=0,IF(AU64&lt;&gt;"",0,""),ROUND((IFERROR(_xlfn.IFS(TRIM(SUBSTITUTE($AQ64,CHAR(160),""))="Devis 1",IFERROR(VALUE(TRIM(SUBSTITUTE(AI64,CHAR(160),""))),0),TRIM(SUBSTITUTE($AQ64,CHAR(160),""))="Devis 2",IFERROR(VALUE(TRIM(SUBSTITUTE(AL64,CHAR(160),""))),0),TRIM(SUBSTITUTE($AQ64,CHAR(160),""))="Devis 3",IFERROR(VALUE(TRIM(SUBSTITUTE(AO64,CHAR(160),""))),0)),0))*(IFERROR(VALUE(TRIM(SUBSTITUTE($Z64,CHAR(160),""))),0)),2)))</f>
        <v/>
      </c>
      <c r="AW64" s="211" t="str">
        <f t="shared" si="46"/>
        <v/>
      </c>
      <c r="AX64" s="303"/>
      <c r="AY64" s="92" t="str" cm="1">
        <f t="array" ref="AY64">IF(OR(AW64="",AT64="",AU64="",AS64=""),"",
    _xlfn.IFS(
        (IFERROR(VALUE(TRIM(SUBSTITUTE(AW64,CHAR(160),""))),0)) &gt; (IFERROR(VALUE(TRIM(SUBSTITUTE(AT64,CHAR(160),""))),0)),
        "KO : Le montant retenu TTC est supérieur au montant raisonnable TTC. Merci de revoir la ligne de dépense ou plafonner son montant.",
        (IFERROR(VALUE(TRIM(SUBSTITUTE(AU64,CHAR(160),""))),0)) &gt; (IFERROR(VALUE(TRIM(SUBSTITUTE(AS64,CHAR(160),""))),0)),
        "Attention : Le montant retenu HT est supérieur au montant HT raisonnable. Merci de revoir la ligne de dépense, plafonner son montant, ou justifier la reventillation HT / TVA.",
        (IFERROR(VALUE(TRIM(SUBSTITUTE(AW64,CHAR(160),""))),0))=0,
        "",
        (IFERROR(VALUE(TRIM(SUBSTITUTE(AT64,CHAR(160),""))),0))=(IFERROR(VALUE(TRIM(SUBSTITUTE(AW64,CHAR(160),""))),0)),
        "OK",
        (IFERROR(VALUE(TRIM(SUBSTITUTE(AT64,CHAR(160),""))),0))&gt;(IFERROR(VALUE(TRIM(SUBSTITUTE(AW64,CHAR(160),""))),0)),
        " OK : Montant instruit inférieur au montant raisonnable.",
        TRUE,
        ""
    )
)</f>
        <v/>
      </c>
      <c r="AZ64" s="92" t="str" cm="1">
        <f t="array" ref="AZ64">IF(OR(AW64="",W64="",AU64="",U64="",AV64="",V64=""),"",_xlfn.IFS(AND((IFERROR(VALUE(TRIM(SUBSTITUTE(AW64,CHAR(160),""))),0))&gt;(IFERROR(VALUE(TRIM(SUBSTITUTE(W64,CHAR(160),""))),0)),((IFERROR(VALUE(TRIM(SUBSTITUTE(AW64,CHAR(160),""))),0))-(IFERROR(VALUE(TRIM(SUBSTITUTE(W64,CHAR(160),""))),0)))&lt;=0.01),"OK",(IFERROR(VALUE(TRIM(SUBSTITUTE(AW64,CHAR(160),""))),0))&gt;(IFERROR(VALUE(TRIM(SUBSTITUTE(W64,CHAR(160),""))),0)),"KO : Le montant retenu TTC est supérieur au montant présenté TTC. Merci de revoir la ligne de dépense ou plafonner son montant.",(IFERROR(VALUE(TRIM(SUBSTITUTE(AU64,CHAR(160),""))),0))&gt;(IFERROR(VALUE(TRIM(SUBSTITUTE(U64,CHAR(160),""))),0)),"Attention : Le montant retenu HT est supérieur au montant HT présenté. Merci de revoir la ligne de dépense, plafonner son montant, ou justifier la reventillation HT / TVA.",(IFERROR(VALUE(TRIM(SUBSTITUTE(AV64,CHAR(160),""))),0))&gt;(IFERROR(VALUE(TRIM(SUBSTITUTE(V64,CHAR(160),""))),0)),"Attention : Le montant TVA retenu est supérieur au montant TVA présenté. Merci de revoir la ligne de dépense, plafonner son montant, ou justifier la reventillation HT / TVA.",(IFERROR(VALUE(TRIM(SUBSTITUTE(W64,CHAR(160),""))),0))=0,"",(IFERROR(VALUE(TRIM(SUBSTITUTE(AW64,CHAR(160),""))),0))=(IFERROR(VALUE(TRIM(SUBSTITUTE(W64,CHAR(160),""))),0)),"OK",AND((IFERROR(VALUE(TRIM(SUBSTITUTE(AW64,CHAR(160),""))),0))&lt;(IFERROR(VALUE(TRIM(SUBSTITUTE(W64,CHAR(160),""))),0)),((IFERROR(VALUE(TRIM(SUBSTITUTE(W64,CHAR(160),""))),0))-(IFERROR(VALUE(TRIM(SUBSTITUTE(AW64,CHAR(160),""))),0)))&lt;0.01),"OK",(IFERROR(VALUE(TRIM(SUBSTITUTE(AW64,CHAR(160),""))),0))&lt;(IFERROR(VALUE(TRIM(SUBSTITUTE(W64,CHAR(160),""))),0)),"Montant instruit inférieur au montant présenté.",TRUE,""))</f>
        <v/>
      </c>
      <c r="BA64" s="212" t="str">
        <f t="shared" si="51"/>
        <v/>
      </c>
      <c r="BB64" s="212" t="str">
        <f t="shared" si="52"/>
        <v/>
      </c>
      <c r="BC64" s="93" t="str">
        <f t="shared" si="53"/>
        <v/>
      </c>
    </row>
    <row r="65" spans="1:55" ht="20.149999999999999" customHeight="1">
      <c r="A65" s="294">
        <v>57</v>
      </c>
      <c r="B65" s="2"/>
      <c r="C65" s="39"/>
      <c r="D65" s="2"/>
      <c r="E65" s="2"/>
      <c r="F65" s="89" t="str">
        <f>IF(B65&lt;&gt;"",IF('0-Présentation poste-typeaction'!$B$12&lt;&gt;"",'0-Présentation poste-typeaction'!$B$12,""),"")</f>
        <v/>
      </c>
      <c r="G65" s="21"/>
      <c r="H65" s="15"/>
      <c r="I65" s="38"/>
      <c r="J65" s="13"/>
      <c r="K65" s="4"/>
      <c r="L65" s="3"/>
      <c r="M65" s="196" t="str">
        <f t="shared" si="49"/>
        <v/>
      </c>
      <c r="N65" s="5"/>
      <c r="O65" s="3"/>
      <c r="P65" s="196" t="str">
        <f t="shared" si="27"/>
        <v/>
      </c>
      <c r="Q65" s="6"/>
      <c r="R65" s="3"/>
      <c r="S65" s="295" t="str">
        <f t="shared" si="50"/>
        <v/>
      </c>
      <c r="T65" s="14"/>
      <c r="U65" s="296" t="str" cm="1">
        <f t="array" ref="U65">IF((_xlfn.IFS(TRIM(SUBSTITUTE(T65,CHAR(160),""))="Devis 1",IFERROR(VALUE(TRIM(SUBSTITUTE(K65,CHAR(160),""))),0),TRIM(SUBSTITUTE(T65,CHAR(160),""))="Devis 2",IFERROR(VALUE(TRIM(SUBSTITUTE(N65,CHAR(160),""))),0),TRIM(SUBSTITUTE(T65,CHAR(160),""))="Devis 3",IFERROR(VALUE(TRIM(SUBSTITUTE(Q65,CHAR(160),""))),0),TRUE,0)*IFERROR(VALUE(TRIM(SUBSTITUTE(C65,CHAR(160),""))),0))=0,"",_xlfn.IFS(TRIM(SUBSTITUTE(T65,CHAR(160),""))="Devis 1",IFERROR(VALUE(TRIM(SUBSTITUTE(K65,CHAR(160),""))),0),TRIM(SUBSTITUTE(T65,CHAR(160),""))="Devis 2",IFERROR(VALUE(TRIM(SUBSTITUTE(N65,CHAR(160),""))),0),TRIM(SUBSTITUTE(T65,CHAR(160),""))="Devis 3",IFERROR(VALUE(TRIM(SUBSTITUTE(Q65,CHAR(160),""))),0),TRUE,0)*IFERROR(VALUE(TRIM(SUBSTITUTE(C65,CHAR(160),""))),0))</f>
        <v/>
      </c>
      <c r="V65" s="214" t="str" cm="1">
        <f t="array" ref="V65">IF(ROUND((_xlfn.IFS(TRIM(SUBSTITUTE(T65,CHAR(160),""))="Devis 1",IFERROR(VALUE(TRIM(SUBSTITUTE(L65,CHAR(160),""))),0),TRIM(SUBSTITUTE(T65,CHAR(160),""))="Devis 2",IFERROR(VALUE(TRIM(SUBSTITUTE(O65,CHAR(160),""))),0),TRIM(SUBSTITUTE(T65,CHAR(160),""))="Devis 3",IFERROR(VALUE(TRIM(SUBSTITUTE(R65,CHAR(160),""))),0),TRUE,0)*IFERROR(VALUE(TRIM(SUBSTITUTE(C65,CHAR(160),""))),0)),2)=0,IF(U65&lt;&gt;"",0,""),ROUND((_xlfn.IFS(TRIM(SUBSTITUTE(T65,CHAR(160),""))="Devis 1",IFERROR(VALUE(TRIM(SUBSTITUTE(L65,CHAR(160),""))),0),TRIM(SUBSTITUTE(T65,CHAR(160),""))="Devis 2",IFERROR(VALUE(TRIM(SUBSTITUTE(O65,CHAR(160),""))),0),TRIM(SUBSTITUTE(T65,CHAR(160),""))="Devis 3",IFERROR(VALUE(TRIM(SUBSTITUTE(R65,CHAR(160),""))),0),TRUE,0)*IFERROR(VALUE(TRIM(SUBSTITUTE(C65,CHAR(160),""))),0)),2))</f>
        <v/>
      </c>
      <c r="W65" s="297" t="str">
        <f t="shared" si="29"/>
        <v/>
      </c>
      <c r="X65" s="32"/>
      <c r="Y65" s="298" t="str">
        <f t="shared" si="54"/>
        <v/>
      </c>
      <c r="Z65" s="299" t="str">
        <f t="shared" si="54"/>
        <v/>
      </c>
      <c r="AA65" s="300" t="str">
        <f t="shared" si="54"/>
        <v/>
      </c>
      <c r="AB65" s="89" t="str">
        <f t="shared" si="54"/>
        <v/>
      </c>
      <c r="AC65" s="89" t="str">
        <f t="shared" si="54"/>
        <v/>
      </c>
      <c r="AD65" s="89" t="str">
        <f t="shared" si="54"/>
        <v/>
      </c>
      <c r="AE65" s="89" t="str">
        <f t="shared" si="55"/>
        <v/>
      </c>
      <c r="AF65" s="89" t="str">
        <f t="shared" si="56"/>
        <v/>
      </c>
      <c r="AG65" s="301" t="str">
        <f t="shared" si="57"/>
        <v/>
      </c>
      <c r="AH65" s="204" t="str">
        <f t="shared" si="58"/>
        <v/>
      </c>
      <c r="AI65" s="90" t="str">
        <f t="shared" si="59"/>
        <v/>
      </c>
      <c r="AJ65" s="196" t="str">
        <f t="shared" si="47"/>
        <v/>
      </c>
      <c r="AK65" s="205" t="str">
        <f t="shared" si="60"/>
        <v/>
      </c>
      <c r="AL65" s="90" t="str">
        <f t="shared" si="61"/>
        <v/>
      </c>
      <c r="AM65" s="196" t="str">
        <f t="shared" si="39"/>
        <v/>
      </c>
      <c r="AN65" s="206" t="str">
        <f t="shared" si="62"/>
        <v/>
      </c>
      <c r="AO65" s="90" t="str">
        <f t="shared" si="63"/>
        <v/>
      </c>
      <c r="AP65" s="207" t="str">
        <f t="shared" si="42"/>
        <v/>
      </c>
      <c r="AQ65" s="208" t="str">
        <f t="shared" si="43"/>
        <v/>
      </c>
      <c r="AR65" s="302"/>
      <c r="AS65" s="212" t="str">
        <f t="shared" si="44"/>
        <v/>
      </c>
      <c r="AT65" s="212" t="str">
        <f t="shared" si="45"/>
        <v/>
      </c>
      <c r="AU65" s="211" t="str" cm="1">
        <f t="array" ref="AU65">IF($Z65="","",IF((IFERROR(_xlfn.IFS($AQ65="Devis 1",(IFERROR(VALUE(TRIM(SUBSTITUTE(AH65,CHAR(160),""))),0)),$AQ65="Devis 2",(IFERROR(VALUE(TRIM(SUBSTITUTE(AK65,CHAR(160),""))),0)),$AQ65="Devis 3",(IFERROR(VALUE(TRIM(SUBSTITUTE(AN65,CHAR(160),""))),0))),0))*(IFERROR(VALUE(TRIM(SUBSTITUTE($Z65,CHAR(160),""))),0))=0,"",(IFERROR(_xlfn.IFS($AQ65="Devis 1",(IFERROR(VALUE(TRIM(SUBSTITUTE(AH65,CHAR(160),""))),0)),$AQ65="Devis 2",(IFERROR(VALUE(TRIM(SUBSTITUTE(AK65,CHAR(160),""))),0)),$AQ65="Devis 3",(IFERROR(VALUE(TRIM(SUBSTITUTE(AN65,CHAR(160),""))),0))),0))*(IFERROR(VALUE(TRIM(SUBSTITUTE($Z65,CHAR(160),""))),0))))</f>
        <v/>
      </c>
      <c r="AV65" s="211" t="str" cm="1">
        <f t="array" ref="AV65">IF($Z65="","",IF(ROUND((IFERROR(_xlfn.IFS(TRIM(SUBSTITUTE($AQ65,CHAR(160),""))="Devis 1",IFERROR(VALUE(TRIM(SUBSTITUTE(AI65,CHAR(160),""))),0),TRIM(SUBSTITUTE($AQ65,CHAR(160),""))="Devis 2",IFERROR(VALUE(TRIM(SUBSTITUTE(AL65,CHAR(160),""))),0),TRIM(SUBSTITUTE($AQ65,CHAR(160),""))="Devis 3",IFERROR(VALUE(TRIM(SUBSTITUTE(AO65,CHAR(160),""))),0)),0))*(IFERROR(VALUE(TRIM(SUBSTITUTE($Z65,CHAR(160),""))),0)),2)=0,IF(AU65&lt;&gt;"",0,""),ROUND((IFERROR(_xlfn.IFS(TRIM(SUBSTITUTE($AQ65,CHAR(160),""))="Devis 1",IFERROR(VALUE(TRIM(SUBSTITUTE(AI65,CHAR(160),""))),0),TRIM(SUBSTITUTE($AQ65,CHAR(160),""))="Devis 2",IFERROR(VALUE(TRIM(SUBSTITUTE(AL65,CHAR(160),""))),0),TRIM(SUBSTITUTE($AQ65,CHAR(160),""))="Devis 3",IFERROR(VALUE(TRIM(SUBSTITUTE(AO65,CHAR(160),""))),0)),0))*(IFERROR(VALUE(TRIM(SUBSTITUTE($Z65,CHAR(160),""))),0)),2)))</f>
        <v/>
      </c>
      <c r="AW65" s="211" t="str">
        <f t="shared" si="46"/>
        <v/>
      </c>
      <c r="AX65" s="303"/>
      <c r="AY65" s="92" t="str" cm="1">
        <f t="array" ref="AY65">IF(OR(AW65="",AT65="",AU65="",AS65=""),"",
    _xlfn.IFS(
        (IFERROR(VALUE(TRIM(SUBSTITUTE(AW65,CHAR(160),""))),0)) &gt; (IFERROR(VALUE(TRIM(SUBSTITUTE(AT65,CHAR(160),""))),0)),
        "KO : Le montant retenu TTC est supérieur au montant raisonnable TTC. Merci de revoir la ligne de dépense ou plafonner son montant.",
        (IFERROR(VALUE(TRIM(SUBSTITUTE(AU65,CHAR(160),""))),0)) &gt; (IFERROR(VALUE(TRIM(SUBSTITUTE(AS65,CHAR(160),""))),0)),
        "Attention : Le montant retenu HT est supérieur au montant HT raisonnable. Merci de revoir la ligne de dépense, plafonner son montant, ou justifier la reventillation HT / TVA.",
        (IFERROR(VALUE(TRIM(SUBSTITUTE(AW65,CHAR(160),""))),0))=0,
        "",
        (IFERROR(VALUE(TRIM(SUBSTITUTE(AT65,CHAR(160),""))),0))=(IFERROR(VALUE(TRIM(SUBSTITUTE(AW65,CHAR(160),""))),0)),
        "OK",
        (IFERROR(VALUE(TRIM(SUBSTITUTE(AT65,CHAR(160),""))),0))&gt;(IFERROR(VALUE(TRIM(SUBSTITUTE(AW65,CHAR(160),""))),0)),
        " OK : Montant instruit inférieur au montant raisonnable.",
        TRUE,
        ""
    )
)</f>
        <v/>
      </c>
      <c r="AZ65" s="92" t="str" cm="1">
        <f t="array" ref="AZ65">IF(OR(AW65="",W65="",AU65="",U65="",AV65="",V65=""),"",_xlfn.IFS(AND((IFERROR(VALUE(TRIM(SUBSTITUTE(AW65,CHAR(160),""))),0))&gt;(IFERROR(VALUE(TRIM(SUBSTITUTE(W65,CHAR(160),""))),0)),((IFERROR(VALUE(TRIM(SUBSTITUTE(AW65,CHAR(160),""))),0))-(IFERROR(VALUE(TRIM(SUBSTITUTE(W65,CHAR(160),""))),0)))&lt;=0.01),"OK",(IFERROR(VALUE(TRIM(SUBSTITUTE(AW65,CHAR(160),""))),0))&gt;(IFERROR(VALUE(TRIM(SUBSTITUTE(W65,CHAR(160),""))),0)),"KO : Le montant retenu TTC est supérieur au montant présenté TTC. Merci de revoir la ligne de dépense ou plafonner son montant.",(IFERROR(VALUE(TRIM(SUBSTITUTE(AU65,CHAR(160),""))),0))&gt;(IFERROR(VALUE(TRIM(SUBSTITUTE(U65,CHAR(160),""))),0)),"Attention : Le montant retenu HT est supérieur au montant HT présenté. Merci de revoir la ligne de dépense, plafonner son montant, ou justifier la reventillation HT / TVA.",(IFERROR(VALUE(TRIM(SUBSTITUTE(AV65,CHAR(160),""))),0))&gt;(IFERROR(VALUE(TRIM(SUBSTITUTE(V65,CHAR(160),""))),0)),"Attention : Le montant TVA retenu est supérieur au montant TVA présenté. Merci de revoir la ligne de dépense, plafonner son montant, ou justifier la reventillation HT / TVA.",(IFERROR(VALUE(TRIM(SUBSTITUTE(W65,CHAR(160),""))),0))=0,"",(IFERROR(VALUE(TRIM(SUBSTITUTE(AW65,CHAR(160),""))),0))=(IFERROR(VALUE(TRIM(SUBSTITUTE(W65,CHAR(160),""))),0)),"OK",AND((IFERROR(VALUE(TRIM(SUBSTITUTE(AW65,CHAR(160),""))),0))&lt;(IFERROR(VALUE(TRIM(SUBSTITUTE(W65,CHAR(160),""))),0)),((IFERROR(VALUE(TRIM(SUBSTITUTE(W65,CHAR(160),""))),0))-(IFERROR(VALUE(TRIM(SUBSTITUTE(AW65,CHAR(160),""))),0)))&lt;0.01),"OK",(IFERROR(VALUE(TRIM(SUBSTITUTE(AW65,CHAR(160),""))),0))&lt;(IFERROR(VALUE(TRIM(SUBSTITUTE(W65,CHAR(160),""))),0)),"Montant instruit inférieur au montant présenté.",TRUE,""))</f>
        <v/>
      </c>
      <c r="BA65" s="212" t="str">
        <f t="shared" si="51"/>
        <v/>
      </c>
      <c r="BB65" s="212" t="str">
        <f t="shared" si="52"/>
        <v/>
      </c>
      <c r="BC65" s="93" t="str">
        <f t="shared" si="53"/>
        <v/>
      </c>
    </row>
    <row r="66" spans="1:55" ht="20.149999999999999" customHeight="1">
      <c r="A66" s="294">
        <v>58</v>
      </c>
      <c r="B66" s="2"/>
      <c r="C66" s="39"/>
      <c r="D66" s="2"/>
      <c r="E66" s="2"/>
      <c r="F66" s="89" t="str">
        <f>IF(B66&lt;&gt;"",IF('0-Présentation poste-typeaction'!$B$12&lt;&gt;"",'0-Présentation poste-typeaction'!$B$12,""),"")</f>
        <v/>
      </c>
      <c r="G66" s="21"/>
      <c r="H66" s="15"/>
      <c r="I66" s="38"/>
      <c r="J66" s="13"/>
      <c r="K66" s="4"/>
      <c r="L66" s="3"/>
      <c r="M66" s="196" t="str">
        <f t="shared" si="49"/>
        <v/>
      </c>
      <c r="N66" s="5"/>
      <c r="O66" s="3"/>
      <c r="P66" s="196" t="str">
        <f t="shared" si="27"/>
        <v/>
      </c>
      <c r="Q66" s="6"/>
      <c r="R66" s="3"/>
      <c r="S66" s="295" t="str">
        <f t="shared" si="50"/>
        <v/>
      </c>
      <c r="T66" s="14"/>
      <c r="U66" s="296" t="str" cm="1">
        <f t="array" ref="U66">IF((_xlfn.IFS(TRIM(SUBSTITUTE(T66,CHAR(160),""))="Devis 1",IFERROR(VALUE(TRIM(SUBSTITUTE(K66,CHAR(160),""))),0),TRIM(SUBSTITUTE(T66,CHAR(160),""))="Devis 2",IFERROR(VALUE(TRIM(SUBSTITUTE(N66,CHAR(160),""))),0),TRIM(SUBSTITUTE(T66,CHAR(160),""))="Devis 3",IFERROR(VALUE(TRIM(SUBSTITUTE(Q66,CHAR(160),""))),0),TRUE,0)*IFERROR(VALUE(TRIM(SUBSTITUTE(C66,CHAR(160),""))),0))=0,"",_xlfn.IFS(TRIM(SUBSTITUTE(T66,CHAR(160),""))="Devis 1",IFERROR(VALUE(TRIM(SUBSTITUTE(K66,CHAR(160),""))),0),TRIM(SUBSTITUTE(T66,CHAR(160),""))="Devis 2",IFERROR(VALUE(TRIM(SUBSTITUTE(N66,CHAR(160),""))),0),TRIM(SUBSTITUTE(T66,CHAR(160),""))="Devis 3",IFERROR(VALUE(TRIM(SUBSTITUTE(Q66,CHAR(160),""))),0),TRUE,0)*IFERROR(VALUE(TRIM(SUBSTITUTE(C66,CHAR(160),""))),0))</f>
        <v/>
      </c>
      <c r="V66" s="214" t="str" cm="1">
        <f t="array" ref="V66">IF(ROUND((_xlfn.IFS(TRIM(SUBSTITUTE(T66,CHAR(160),""))="Devis 1",IFERROR(VALUE(TRIM(SUBSTITUTE(L66,CHAR(160),""))),0),TRIM(SUBSTITUTE(T66,CHAR(160),""))="Devis 2",IFERROR(VALUE(TRIM(SUBSTITUTE(O66,CHAR(160),""))),0),TRIM(SUBSTITUTE(T66,CHAR(160),""))="Devis 3",IFERROR(VALUE(TRIM(SUBSTITUTE(R66,CHAR(160),""))),0),TRUE,0)*IFERROR(VALUE(TRIM(SUBSTITUTE(C66,CHAR(160),""))),0)),2)=0,IF(U66&lt;&gt;"",0,""),ROUND((_xlfn.IFS(TRIM(SUBSTITUTE(T66,CHAR(160),""))="Devis 1",IFERROR(VALUE(TRIM(SUBSTITUTE(L66,CHAR(160),""))),0),TRIM(SUBSTITUTE(T66,CHAR(160),""))="Devis 2",IFERROR(VALUE(TRIM(SUBSTITUTE(O66,CHAR(160),""))),0),TRIM(SUBSTITUTE(T66,CHAR(160),""))="Devis 3",IFERROR(VALUE(TRIM(SUBSTITUTE(R66,CHAR(160),""))),0),TRUE,0)*IFERROR(VALUE(TRIM(SUBSTITUTE(C66,CHAR(160),""))),0)),2))</f>
        <v/>
      </c>
      <c r="W66" s="297" t="str">
        <f t="shared" si="29"/>
        <v/>
      </c>
      <c r="X66" s="32"/>
      <c r="Y66" s="298" t="str">
        <f t="shared" si="54"/>
        <v/>
      </c>
      <c r="Z66" s="299" t="str">
        <f t="shared" si="54"/>
        <v/>
      </c>
      <c r="AA66" s="300" t="str">
        <f t="shared" si="54"/>
        <v/>
      </c>
      <c r="AB66" s="89" t="str">
        <f t="shared" si="54"/>
        <v/>
      </c>
      <c r="AC66" s="89" t="str">
        <f t="shared" si="54"/>
        <v/>
      </c>
      <c r="AD66" s="89" t="str">
        <f t="shared" si="54"/>
        <v/>
      </c>
      <c r="AE66" s="89" t="str">
        <f t="shared" si="55"/>
        <v/>
      </c>
      <c r="AF66" s="89" t="str">
        <f t="shared" si="56"/>
        <v/>
      </c>
      <c r="AG66" s="301" t="str">
        <f t="shared" si="57"/>
        <v/>
      </c>
      <c r="AH66" s="204" t="str">
        <f t="shared" si="58"/>
        <v/>
      </c>
      <c r="AI66" s="90" t="str">
        <f t="shared" si="59"/>
        <v/>
      </c>
      <c r="AJ66" s="196" t="str">
        <f t="shared" si="47"/>
        <v/>
      </c>
      <c r="AK66" s="205" t="str">
        <f t="shared" si="60"/>
        <v/>
      </c>
      <c r="AL66" s="90" t="str">
        <f t="shared" si="61"/>
        <v/>
      </c>
      <c r="AM66" s="196" t="str">
        <f t="shared" si="39"/>
        <v/>
      </c>
      <c r="AN66" s="206" t="str">
        <f t="shared" si="62"/>
        <v/>
      </c>
      <c r="AO66" s="90" t="str">
        <f t="shared" si="63"/>
        <v/>
      </c>
      <c r="AP66" s="207" t="str">
        <f t="shared" si="42"/>
        <v/>
      </c>
      <c r="AQ66" s="208" t="str">
        <f t="shared" si="43"/>
        <v/>
      </c>
      <c r="AR66" s="302"/>
      <c r="AS66" s="212" t="str">
        <f t="shared" si="44"/>
        <v/>
      </c>
      <c r="AT66" s="212" t="str">
        <f t="shared" si="45"/>
        <v/>
      </c>
      <c r="AU66" s="211" t="str" cm="1">
        <f t="array" ref="AU66">IF($Z66="","",IF((IFERROR(_xlfn.IFS($AQ66="Devis 1",(IFERROR(VALUE(TRIM(SUBSTITUTE(AH66,CHAR(160),""))),0)),$AQ66="Devis 2",(IFERROR(VALUE(TRIM(SUBSTITUTE(AK66,CHAR(160),""))),0)),$AQ66="Devis 3",(IFERROR(VALUE(TRIM(SUBSTITUTE(AN66,CHAR(160),""))),0))),0))*(IFERROR(VALUE(TRIM(SUBSTITUTE($Z66,CHAR(160),""))),0))=0,"",(IFERROR(_xlfn.IFS($AQ66="Devis 1",(IFERROR(VALUE(TRIM(SUBSTITUTE(AH66,CHAR(160),""))),0)),$AQ66="Devis 2",(IFERROR(VALUE(TRIM(SUBSTITUTE(AK66,CHAR(160),""))),0)),$AQ66="Devis 3",(IFERROR(VALUE(TRIM(SUBSTITUTE(AN66,CHAR(160),""))),0))),0))*(IFERROR(VALUE(TRIM(SUBSTITUTE($Z66,CHAR(160),""))),0))))</f>
        <v/>
      </c>
      <c r="AV66" s="211" t="str" cm="1">
        <f t="array" ref="AV66">IF($Z66="","",IF(ROUND((IFERROR(_xlfn.IFS(TRIM(SUBSTITUTE($AQ66,CHAR(160),""))="Devis 1",IFERROR(VALUE(TRIM(SUBSTITUTE(AI66,CHAR(160),""))),0),TRIM(SUBSTITUTE($AQ66,CHAR(160),""))="Devis 2",IFERROR(VALUE(TRIM(SUBSTITUTE(AL66,CHAR(160),""))),0),TRIM(SUBSTITUTE($AQ66,CHAR(160),""))="Devis 3",IFERROR(VALUE(TRIM(SUBSTITUTE(AO66,CHAR(160),""))),0)),0))*(IFERROR(VALUE(TRIM(SUBSTITUTE($Z66,CHAR(160),""))),0)),2)=0,IF(AU66&lt;&gt;"",0,""),ROUND((IFERROR(_xlfn.IFS(TRIM(SUBSTITUTE($AQ66,CHAR(160),""))="Devis 1",IFERROR(VALUE(TRIM(SUBSTITUTE(AI66,CHAR(160),""))),0),TRIM(SUBSTITUTE($AQ66,CHAR(160),""))="Devis 2",IFERROR(VALUE(TRIM(SUBSTITUTE(AL66,CHAR(160),""))),0),TRIM(SUBSTITUTE($AQ66,CHAR(160),""))="Devis 3",IFERROR(VALUE(TRIM(SUBSTITUTE(AO66,CHAR(160),""))),0)),0))*(IFERROR(VALUE(TRIM(SUBSTITUTE($Z66,CHAR(160),""))),0)),2)))</f>
        <v/>
      </c>
      <c r="AW66" s="211" t="str">
        <f t="shared" si="46"/>
        <v/>
      </c>
      <c r="AX66" s="303"/>
      <c r="AY66" s="92" t="str" cm="1">
        <f t="array" ref="AY66">IF(OR(AW66="",AT66="",AU66="",AS66=""),"",
    _xlfn.IFS(
        (IFERROR(VALUE(TRIM(SUBSTITUTE(AW66,CHAR(160),""))),0)) &gt; (IFERROR(VALUE(TRIM(SUBSTITUTE(AT66,CHAR(160),""))),0)),
        "KO : Le montant retenu TTC est supérieur au montant raisonnable TTC. Merci de revoir la ligne de dépense ou plafonner son montant.",
        (IFERROR(VALUE(TRIM(SUBSTITUTE(AU66,CHAR(160),""))),0)) &gt; (IFERROR(VALUE(TRIM(SUBSTITUTE(AS66,CHAR(160),""))),0)),
        "Attention : Le montant retenu HT est supérieur au montant HT raisonnable. Merci de revoir la ligne de dépense, plafonner son montant, ou justifier la reventillation HT / TVA.",
        (IFERROR(VALUE(TRIM(SUBSTITUTE(AW66,CHAR(160),""))),0))=0,
        "",
        (IFERROR(VALUE(TRIM(SUBSTITUTE(AT66,CHAR(160),""))),0))=(IFERROR(VALUE(TRIM(SUBSTITUTE(AW66,CHAR(160),""))),0)),
        "OK",
        (IFERROR(VALUE(TRIM(SUBSTITUTE(AT66,CHAR(160),""))),0))&gt;(IFERROR(VALUE(TRIM(SUBSTITUTE(AW66,CHAR(160),""))),0)),
        " OK : Montant instruit inférieur au montant raisonnable.",
        TRUE,
        ""
    )
)</f>
        <v/>
      </c>
      <c r="AZ66" s="92" t="str" cm="1">
        <f t="array" ref="AZ66">IF(OR(AW66="",W66="",AU66="",U66="",AV66="",V66=""),"",_xlfn.IFS(AND((IFERROR(VALUE(TRIM(SUBSTITUTE(AW66,CHAR(160),""))),0))&gt;(IFERROR(VALUE(TRIM(SUBSTITUTE(W66,CHAR(160),""))),0)),((IFERROR(VALUE(TRIM(SUBSTITUTE(AW66,CHAR(160),""))),0))-(IFERROR(VALUE(TRIM(SUBSTITUTE(W66,CHAR(160),""))),0)))&lt;=0.01),"OK",(IFERROR(VALUE(TRIM(SUBSTITUTE(AW66,CHAR(160),""))),0))&gt;(IFERROR(VALUE(TRIM(SUBSTITUTE(W66,CHAR(160),""))),0)),"KO : Le montant retenu TTC est supérieur au montant présenté TTC. Merci de revoir la ligne de dépense ou plafonner son montant.",(IFERROR(VALUE(TRIM(SUBSTITUTE(AU66,CHAR(160),""))),0))&gt;(IFERROR(VALUE(TRIM(SUBSTITUTE(U66,CHAR(160),""))),0)),"Attention : Le montant retenu HT est supérieur au montant HT présenté. Merci de revoir la ligne de dépense, plafonner son montant, ou justifier la reventillation HT / TVA.",(IFERROR(VALUE(TRIM(SUBSTITUTE(AV66,CHAR(160),""))),0))&gt;(IFERROR(VALUE(TRIM(SUBSTITUTE(V66,CHAR(160),""))),0)),"Attention : Le montant TVA retenu est supérieur au montant TVA présenté. Merci de revoir la ligne de dépense, plafonner son montant, ou justifier la reventillation HT / TVA.",(IFERROR(VALUE(TRIM(SUBSTITUTE(W66,CHAR(160),""))),0))=0,"",(IFERROR(VALUE(TRIM(SUBSTITUTE(AW66,CHAR(160),""))),0))=(IFERROR(VALUE(TRIM(SUBSTITUTE(W66,CHAR(160),""))),0)),"OK",AND((IFERROR(VALUE(TRIM(SUBSTITUTE(AW66,CHAR(160),""))),0))&lt;(IFERROR(VALUE(TRIM(SUBSTITUTE(W66,CHAR(160),""))),0)),((IFERROR(VALUE(TRIM(SUBSTITUTE(W66,CHAR(160),""))),0))-(IFERROR(VALUE(TRIM(SUBSTITUTE(AW66,CHAR(160),""))),0)))&lt;0.01),"OK",(IFERROR(VALUE(TRIM(SUBSTITUTE(AW66,CHAR(160),""))),0))&lt;(IFERROR(VALUE(TRIM(SUBSTITUTE(W66,CHAR(160),""))),0)),"Montant instruit inférieur au montant présenté.",TRUE,""))</f>
        <v/>
      </c>
      <c r="BA66" s="212" t="str">
        <f t="shared" si="51"/>
        <v/>
      </c>
      <c r="BB66" s="212" t="str">
        <f t="shared" si="52"/>
        <v/>
      </c>
      <c r="BC66" s="93" t="str">
        <f t="shared" si="53"/>
        <v/>
      </c>
    </row>
    <row r="67" spans="1:55" ht="20.149999999999999" customHeight="1">
      <c r="A67" s="294">
        <v>59</v>
      </c>
      <c r="B67" s="2"/>
      <c r="C67" s="39"/>
      <c r="D67" s="2"/>
      <c r="E67" s="2"/>
      <c r="F67" s="89" t="str">
        <f>IF(B67&lt;&gt;"",IF('0-Présentation poste-typeaction'!$B$12&lt;&gt;"",'0-Présentation poste-typeaction'!$B$12,""),"")</f>
        <v/>
      </c>
      <c r="G67" s="21"/>
      <c r="H67" s="15"/>
      <c r="I67" s="38"/>
      <c r="J67" s="13"/>
      <c r="K67" s="4"/>
      <c r="L67" s="3"/>
      <c r="M67" s="196" t="str">
        <f t="shared" si="49"/>
        <v/>
      </c>
      <c r="N67" s="5"/>
      <c r="O67" s="3"/>
      <c r="P67" s="196" t="str">
        <f t="shared" si="27"/>
        <v/>
      </c>
      <c r="Q67" s="6"/>
      <c r="R67" s="3"/>
      <c r="S67" s="295" t="str">
        <f t="shared" si="50"/>
        <v/>
      </c>
      <c r="T67" s="14"/>
      <c r="U67" s="296" t="str" cm="1">
        <f t="array" ref="U67">IF((_xlfn.IFS(TRIM(SUBSTITUTE(T67,CHAR(160),""))="Devis 1",IFERROR(VALUE(TRIM(SUBSTITUTE(K67,CHAR(160),""))),0),TRIM(SUBSTITUTE(T67,CHAR(160),""))="Devis 2",IFERROR(VALUE(TRIM(SUBSTITUTE(N67,CHAR(160),""))),0),TRIM(SUBSTITUTE(T67,CHAR(160),""))="Devis 3",IFERROR(VALUE(TRIM(SUBSTITUTE(Q67,CHAR(160),""))),0),TRUE,0)*IFERROR(VALUE(TRIM(SUBSTITUTE(C67,CHAR(160),""))),0))=0,"",_xlfn.IFS(TRIM(SUBSTITUTE(T67,CHAR(160),""))="Devis 1",IFERROR(VALUE(TRIM(SUBSTITUTE(K67,CHAR(160),""))),0),TRIM(SUBSTITUTE(T67,CHAR(160),""))="Devis 2",IFERROR(VALUE(TRIM(SUBSTITUTE(N67,CHAR(160),""))),0),TRIM(SUBSTITUTE(T67,CHAR(160),""))="Devis 3",IFERROR(VALUE(TRIM(SUBSTITUTE(Q67,CHAR(160),""))),0),TRUE,0)*IFERROR(VALUE(TRIM(SUBSTITUTE(C67,CHAR(160),""))),0))</f>
        <v/>
      </c>
      <c r="V67" s="214" t="str" cm="1">
        <f t="array" ref="V67">IF(ROUND((_xlfn.IFS(TRIM(SUBSTITUTE(T67,CHAR(160),""))="Devis 1",IFERROR(VALUE(TRIM(SUBSTITUTE(L67,CHAR(160),""))),0),TRIM(SUBSTITUTE(T67,CHAR(160),""))="Devis 2",IFERROR(VALUE(TRIM(SUBSTITUTE(O67,CHAR(160),""))),0),TRIM(SUBSTITUTE(T67,CHAR(160),""))="Devis 3",IFERROR(VALUE(TRIM(SUBSTITUTE(R67,CHAR(160),""))),0),TRUE,0)*IFERROR(VALUE(TRIM(SUBSTITUTE(C67,CHAR(160),""))),0)),2)=0,IF(U67&lt;&gt;"",0,""),ROUND((_xlfn.IFS(TRIM(SUBSTITUTE(T67,CHAR(160),""))="Devis 1",IFERROR(VALUE(TRIM(SUBSTITUTE(L67,CHAR(160),""))),0),TRIM(SUBSTITUTE(T67,CHAR(160),""))="Devis 2",IFERROR(VALUE(TRIM(SUBSTITUTE(O67,CHAR(160),""))),0),TRIM(SUBSTITUTE(T67,CHAR(160),""))="Devis 3",IFERROR(VALUE(TRIM(SUBSTITUTE(R67,CHAR(160),""))),0),TRUE,0)*IFERROR(VALUE(TRIM(SUBSTITUTE(C67,CHAR(160),""))),0)),2))</f>
        <v/>
      </c>
      <c r="W67" s="297" t="str">
        <f t="shared" si="29"/>
        <v/>
      </c>
      <c r="X67" s="32"/>
      <c r="Y67" s="298" t="str">
        <f t="shared" si="54"/>
        <v/>
      </c>
      <c r="Z67" s="299" t="str">
        <f t="shared" si="54"/>
        <v/>
      </c>
      <c r="AA67" s="300" t="str">
        <f t="shared" si="54"/>
        <v/>
      </c>
      <c r="AB67" s="89" t="str">
        <f t="shared" si="54"/>
        <v/>
      </c>
      <c r="AC67" s="89" t="str">
        <f t="shared" si="54"/>
        <v/>
      </c>
      <c r="AD67" s="89" t="str">
        <f t="shared" si="54"/>
        <v/>
      </c>
      <c r="AE67" s="89" t="str">
        <f t="shared" si="55"/>
        <v/>
      </c>
      <c r="AF67" s="89" t="str">
        <f t="shared" si="56"/>
        <v/>
      </c>
      <c r="AG67" s="301" t="str">
        <f t="shared" si="57"/>
        <v/>
      </c>
      <c r="AH67" s="204" t="str">
        <f t="shared" si="58"/>
        <v/>
      </c>
      <c r="AI67" s="90" t="str">
        <f t="shared" si="59"/>
        <v/>
      </c>
      <c r="AJ67" s="196" t="str">
        <f t="shared" si="47"/>
        <v/>
      </c>
      <c r="AK67" s="205" t="str">
        <f t="shared" si="60"/>
        <v/>
      </c>
      <c r="AL67" s="90" t="str">
        <f t="shared" si="61"/>
        <v/>
      </c>
      <c r="AM67" s="196" t="str">
        <f t="shared" si="39"/>
        <v/>
      </c>
      <c r="AN67" s="206" t="str">
        <f t="shared" si="62"/>
        <v/>
      </c>
      <c r="AO67" s="90" t="str">
        <f t="shared" si="63"/>
        <v/>
      </c>
      <c r="AP67" s="207" t="str">
        <f t="shared" si="42"/>
        <v/>
      </c>
      <c r="AQ67" s="208" t="str">
        <f t="shared" si="43"/>
        <v/>
      </c>
      <c r="AR67" s="302"/>
      <c r="AS67" s="212" t="str">
        <f t="shared" si="44"/>
        <v/>
      </c>
      <c r="AT67" s="212" t="str">
        <f t="shared" si="45"/>
        <v/>
      </c>
      <c r="AU67" s="211" t="str" cm="1">
        <f t="array" ref="AU67">IF($Z67="","",IF((IFERROR(_xlfn.IFS($AQ67="Devis 1",(IFERROR(VALUE(TRIM(SUBSTITUTE(AH67,CHAR(160),""))),0)),$AQ67="Devis 2",(IFERROR(VALUE(TRIM(SUBSTITUTE(AK67,CHAR(160),""))),0)),$AQ67="Devis 3",(IFERROR(VALUE(TRIM(SUBSTITUTE(AN67,CHAR(160),""))),0))),0))*(IFERROR(VALUE(TRIM(SUBSTITUTE($Z67,CHAR(160),""))),0))=0,"",(IFERROR(_xlfn.IFS($AQ67="Devis 1",(IFERROR(VALUE(TRIM(SUBSTITUTE(AH67,CHAR(160),""))),0)),$AQ67="Devis 2",(IFERROR(VALUE(TRIM(SUBSTITUTE(AK67,CHAR(160),""))),0)),$AQ67="Devis 3",(IFERROR(VALUE(TRIM(SUBSTITUTE(AN67,CHAR(160),""))),0))),0))*(IFERROR(VALUE(TRIM(SUBSTITUTE($Z67,CHAR(160),""))),0))))</f>
        <v/>
      </c>
      <c r="AV67" s="211" t="str" cm="1">
        <f t="array" ref="AV67">IF($Z67="","",IF(ROUND((IFERROR(_xlfn.IFS(TRIM(SUBSTITUTE($AQ67,CHAR(160),""))="Devis 1",IFERROR(VALUE(TRIM(SUBSTITUTE(AI67,CHAR(160),""))),0),TRIM(SUBSTITUTE($AQ67,CHAR(160),""))="Devis 2",IFERROR(VALUE(TRIM(SUBSTITUTE(AL67,CHAR(160),""))),0),TRIM(SUBSTITUTE($AQ67,CHAR(160),""))="Devis 3",IFERROR(VALUE(TRIM(SUBSTITUTE(AO67,CHAR(160),""))),0)),0))*(IFERROR(VALUE(TRIM(SUBSTITUTE($Z67,CHAR(160),""))),0)),2)=0,IF(AU67&lt;&gt;"",0,""),ROUND((IFERROR(_xlfn.IFS(TRIM(SUBSTITUTE($AQ67,CHAR(160),""))="Devis 1",IFERROR(VALUE(TRIM(SUBSTITUTE(AI67,CHAR(160),""))),0),TRIM(SUBSTITUTE($AQ67,CHAR(160),""))="Devis 2",IFERROR(VALUE(TRIM(SUBSTITUTE(AL67,CHAR(160),""))),0),TRIM(SUBSTITUTE($AQ67,CHAR(160),""))="Devis 3",IFERROR(VALUE(TRIM(SUBSTITUTE(AO67,CHAR(160),""))),0)),0))*(IFERROR(VALUE(TRIM(SUBSTITUTE($Z67,CHAR(160),""))),0)),2)))</f>
        <v/>
      </c>
      <c r="AW67" s="211" t="str">
        <f t="shared" si="46"/>
        <v/>
      </c>
      <c r="AX67" s="303"/>
      <c r="AY67" s="92" t="str" cm="1">
        <f t="array" ref="AY67">IF(OR(AW67="",AT67="",AU67="",AS67=""),"",
    _xlfn.IFS(
        (IFERROR(VALUE(TRIM(SUBSTITUTE(AW67,CHAR(160),""))),0)) &gt; (IFERROR(VALUE(TRIM(SUBSTITUTE(AT67,CHAR(160),""))),0)),
        "KO : Le montant retenu TTC est supérieur au montant raisonnable TTC. Merci de revoir la ligne de dépense ou plafonner son montant.",
        (IFERROR(VALUE(TRIM(SUBSTITUTE(AU67,CHAR(160),""))),0)) &gt; (IFERROR(VALUE(TRIM(SUBSTITUTE(AS67,CHAR(160),""))),0)),
        "Attention : Le montant retenu HT est supérieur au montant HT raisonnable. Merci de revoir la ligne de dépense, plafonner son montant, ou justifier la reventillation HT / TVA.",
        (IFERROR(VALUE(TRIM(SUBSTITUTE(AW67,CHAR(160),""))),0))=0,
        "",
        (IFERROR(VALUE(TRIM(SUBSTITUTE(AT67,CHAR(160),""))),0))=(IFERROR(VALUE(TRIM(SUBSTITUTE(AW67,CHAR(160),""))),0)),
        "OK",
        (IFERROR(VALUE(TRIM(SUBSTITUTE(AT67,CHAR(160),""))),0))&gt;(IFERROR(VALUE(TRIM(SUBSTITUTE(AW67,CHAR(160),""))),0)),
        " OK : Montant instruit inférieur au montant raisonnable.",
        TRUE,
        ""
    )
)</f>
        <v/>
      </c>
      <c r="AZ67" s="92" t="str" cm="1">
        <f t="array" ref="AZ67">IF(OR(AW67="",W67="",AU67="",U67="",AV67="",V67=""),"",_xlfn.IFS(AND((IFERROR(VALUE(TRIM(SUBSTITUTE(AW67,CHAR(160),""))),0))&gt;(IFERROR(VALUE(TRIM(SUBSTITUTE(W67,CHAR(160),""))),0)),((IFERROR(VALUE(TRIM(SUBSTITUTE(AW67,CHAR(160),""))),0))-(IFERROR(VALUE(TRIM(SUBSTITUTE(W67,CHAR(160),""))),0)))&lt;=0.01),"OK",(IFERROR(VALUE(TRIM(SUBSTITUTE(AW67,CHAR(160),""))),0))&gt;(IFERROR(VALUE(TRIM(SUBSTITUTE(W67,CHAR(160),""))),0)),"KO : Le montant retenu TTC est supérieur au montant présenté TTC. Merci de revoir la ligne de dépense ou plafonner son montant.",(IFERROR(VALUE(TRIM(SUBSTITUTE(AU67,CHAR(160),""))),0))&gt;(IFERROR(VALUE(TRIM(SUBSTITUTE(U67,CHAR(160),""))),0)),"Attention : Le montant retenu HT est supérieur au montant HT présenté. Merci de revoir la ligne de dépense, plafonner son montant, ou justifier la reventillation HT / TVA.",(IFERROR(VALUE(TRIM(SUBSTITUTE(AV67,CHAR(160),""))),0))&gt;(IFERROR(VALUE(TRIM(SUBSTITUTE(V67,CHAR(160),""))),0)),"Attention : Le montant TVA retenu est supérieur au montant TVA présenté. Merci de revoir la ligne de dépense, plafonner son montant, ou justifier la reventillation HT / TVA.",(IFERROR(VALUE(TRIM(SUBSTITUTE(W67,CHAR(160),""))),0))=0,"",(IFERROR(VALUE(TRIM(SUBSTITUTE(AW67,CHAR(160),""))),0))=(IFERROR(VALUE(TRIM(SUBSTITUTE(W67,CHAR(160),""))),0)),"OK",AND((IFERROR(VALUE(TRIM(SUBSTITUTE(AW67,CHAR(160),""))),0))&lt;(IFERROR(VALUE(TRIM(SUBSTITUTE(W67,CHAR(160),""))),0)),((IFERROR(VALUE(TRIM(SUBSTITUTE(W67,CHAR(160),""))),0))-(IFERROR(VALUE(TRIM(SUBSTITUTE(AW67,CHAR(160),""))),0)))&lt;0.01),"OK",(IFERROR(VALUE(TRIM(SUBSTITUTE(AW67,CHAR(160),""))),0))&lt;(IFERROR(VALUE(TRIM(SUBSTITUTE(W67,CHAR(160),""))),0)),"Montant instruit inférieur au montant présenté.",TRUE,""))</f>
        <v/>
      </c>
      <c r="BA67" s="212" t="str">
        <f t="shared" si="51"/>
        <v/>
      </c>
      <c r="BB67" s="212" t="str">
        <f t="shared" si="52"/>
        <v/>
      </c>
      <c r="BC67" s="93" t="str">
        <f t="shared" si="53"/>
        <v/>
      </c>
    </row>
    <row r="68" spans="1:55" ht="20.149999999999999" customHeight="1">
      <c r="A68" s="294">
        <v>60</v>
      </c>
      <c r="B68" s="2"/>
      <c r="C68" s="39"/>
      <c r="D68" s="2"/>
      <c r="E68" s="2"/>
      <c r="F68" s="89" t="str">
        <f>IF(B68&lt;&gt;"",IF('0-Présentation poste-typeaction'!$B$12&lt;&gt;"",'0-Présentation poste-typeaction'!$B$12,""),"")</f>
        <v/>
      </c>
      <c r="G68" s="21"/>
      <c r="H68" s="15"/>
      <c r="I68" s="38"/>
      <c r="J68" s="13"/>
      <c r="K68" s="4"/>
      <c r="L68" s="3"/>
      <c r="M68" s="196" t="str">
        <f t="shared" si="49"/>
        <v/>
      </c>
      <c r="N68" s="5"/>
      <c r="O68" s="3"/>
      <c r="P68" s="196" t="str">
        <f t="shared" si="27"/>
        <v/>
      </c>
      <c r="Q68" s="6"/>
      <c r="R68" s="3"/>
      <c r="S68" s="295" t="str">
        <f t="shared" si="50"/>
        <v/>
      </c>
      <c r="T68" s="14"/>
      <c r="U68" s="296" t="str" cm="1">
        <f t="array" ref="U68">IF((_xlfn.IFS(TRIM(SUBSTITUTE(T68,CHAR(160),""))="Devis 1",IFERROR(VALUE(TRIM(SUBSTITUTE(K68,CHAR(160),""))),0),TRIM(SUBSTITUTE(T68,CHAR(160),""))="Devis 2",IFERROR(VALUE(TRIM(SUBSTITUTE(N68,CHAR(160),""))),0),TRIM(SUBSTITUTE(T68,CHAR(160),""))="Devis 3",IFERROR(VALUE(TRIM(SUBSTITUTE(Q68,CHAR(160),""))),0),TRUE,0)*IFERROR(VALUE(TRIM(SUBSTITUTE(C68,CHAR(160),""))),0))=0,"",_xlfn.IFS(TRIM(SUBSTITUTE(T68,CHAR(160),""))="Devis 1",IFERROR(VALUE(TRIM(SUBSTITUTE(K68,CHAR(160),""))),0),TRIM(SUBSTITUTE(T68,CHAR(160),""))="Devis 2",IFERROR(VALUE(TRIM(SUBSTITUTE(N68,CHAR(160),""))),0),TRIM(SUBSTITUTE(T68,CHAR(160),""))="Devis 3",IFERROR(VALUE(TRIM(SUBSTITUTE(Q68,CHAR(160),""))),0),TRUE,0)*IFERROR(VALUE(TRIM(SUBSTITUTE(C68,CHAR(160),""))),0))</f>
        <v/>
      </c>
      <c r="V68" s="214" t="str" cm="1">
        <f t="array" ref="V68">IF(ROUND((_xlfn.IFS(TRIM(SUBSTITUTE(T68,CHAR(160),""))="Devis 1",IFERROR(VALUE(TRIM(SUBSTITUTE(L68,CHAR(160),""))),0),TRIM(SUBSTITUTE(T68,CHAR(160),""))="Devis 2",IFERROR(VALUE(TRIM(SUBSTITUTE(O68,CHAR(160),""))),0),TRIM(SUBSTITUTE(T68,CHAR(160),""))="Devis 3",IFERROR(VALUE(TRIM(SUBSTITUTE(R68,CHAR(160),""))),0),TRUE,0)*IFERROR(VALUE(TRIM(SUBSTITUTE(C68,CHAR(160),""))),0)),2)=0,IF(U68&lt;&gt;"",0,""),ROUND((_xlfn.IFS(TRIM(SUBSTITUTE(T68,CHAR(160),""))="Devis 1",IFERROR(VALUE(TRIM(SUBSTITUTE(L68,CHAR(160),""))),0),TRIM(SUBSTITUTE(T68,CHAR(160),""))="Devis 2",IFERROR(VALUE(TRIM(SUBSTITUTE(O68,CHAR(160),""))),0),TRIM(SUBSTITUTE(T68,CHAR(160),""))="Devis 3",IFERROR(VALUE(TRIM(SUBSTITUTE(R68,CHAR(160),""))),0),TRUE,0)*IFERROR(VALUE(TRIM(SUBSTITUTE(C68,CHAR(160),""))),0)),2))</f>
        <v/>
      </c>
      <c r="W68" s="297" t="str">
        <f t="shared" si="29"/>
        <v/>
      </c>
      <c r="X68" s="32"/>
      <c r="Y68" s="298" t="str">
        <f t="shared" si="54"/>
        <v/>
      </c>
      <c r="Z68" s="299" t="str">
        <f t="shared" si="54"/>
        <v/>
      </c>
      <c r="AA68" s="300" t="str">
        <f t="shared" si="54"/>
        <v/>
      </c>
      <c r="AB68" s="89" t="str">
        <f t="shared" si="54"/>
        <v/>
      </c>
      <c r="AC68" s="89" t="str">
        <f t="shared" si="54"/>
        <v/>
      </c>
      <c r="AD68" s="89" t="str">
        <f t="shared" si="54"/>
        <v/>
      </c>
      <c r="AE68" s="89" t="str">
        <f t="shared" si="55"/>
        <v/>
      </c>
      <c r="AF68" s="89" t="str">
        <f t="shared" si="56"/>
        <v/>
      </c>
      <c r="AG68" s="301" t="str">
        <f t="shared" si="57"/>
        <v/>
      </c>
      <c r="AH68" s="204" t="str">
        <f t="shared" si="58"/>
        <v/>
      </c>
      <c r="AI68" s="90" t="str">
        <f t="shared" si="59"/>
        <v/>
      </c>
      <c r="AJ68" s="196" t="str">
        <f t="shared" si="47"/>
        <v/>
      </c>
      <c r="AK68" s="205" t="str">
        <f t="shared" si="60"/>
        <v/>
      </c>
      <c r="AL68" s="90" t="str">
        <f t="shared" si="61"/>
        <v/>
      </c>
      <c r="AM68" s="196" t="str">
        <f t="shared" si="39"/>
        <v/>
      </c>
      <c r="AN68" s="206" t="str">
        <f t="shared" si="62"/>
        <v/>
      </c>
      <c r="AO68" s="90" t="str">
        <f t="shared" si="63"/>
        <v/>
      </c>
      <c r="AP68" s="207" t="str">
        <f t="shared" si="42"/>
        <v/>
      </c>
      <c r="AQ68" s="208" t="str">
        <f t="shared" si="43"/>
        <v/>
      </c>
      <c r="AR68" s="302"/>
      <c r="AS68" s="212" t="str">
        <f t="shared" si="44"/>
        <v/>
      </c>
      <c r="AT68" s="212" t="str">
        <f t="shared" si="45"/>
        <v/>
      </c>
      <c r="AU68" s="211" t="str" cm="1">
        <f t="array" ref="AU68">IF($Z68="","",IF((IFERROR(_xlfn.IFS($AQ68="Devis 1",(IFERROR(VALUE(TRIM(SUBSTITUTE(AH68,CHAR(160),""))),0)),$AQ68="Devis 2",(IFERROR(VALUE(TRIM(SUBSTITUTE(AK68,CHAR(160),""))),0)),$AQ68="Devis 3",(IFERROR(VALUE(TRIM(SUBSTITUTE(AN68,CHAR(160),""))),0))),0))*(IFERROR(VALUE(TRIM(SUBSTITUTE($Z68,CHAR(160),""))),0))=0,"",(IFERROR(_xlfn.IFS($AQ68="Devis 1",(IFERROR(VALUE(TRIM(SUBSTITUTE(AH68,CHAR(160),""))),0)),$AQ68="Devis 2",(IFERROR(VALUE(TRIM(SUBSTITUTE(AK68,CHAR(160),""))),0)),$AQ68="Devis 3",(IFERROR(VALUE(TRIM(SUBSTITUTE(AN68,CHAR(160),""))),0))),0))*(IFERROR(VALUE(TRIM(SUBSTITUTE($Z68,CHAR(160),""))),0))))</f>
        <v/>
      </c>
      <c r="AV68" s="211" t="str" cm="1">
        <f t="array" ref="AV68">IF($Z68="","",IF(ROUND((IFERROR(_xlfn.IFS(TRIM(SUBSTITUTE($AQ68,CHAR(160),""))="Devis 1",IFERROR(VALUE(TRIM(SUBSTITUTE(AI68,CHAR(160),""))),0),TRIM(SUBSTITUTE($AQ68,CHAR(160),""))="Devis 2",IFERROR(VALUE(TRIM(SUBSTITUTE(AL68,CHAR(160),""))),0),TRIM(SUBSTITUTE($AQ68,CHAR(160),""))="Devis 3",IFERROR(VALUE(TRIM(SUBSTITUTE(AO68,CHAR(160),""))),0)),0))*(IFERROR(VALUE(TRIM(SUBSTITUTE($Z68,CHAR(160),""))),0)),2)=0,IF(AU68&lt;&gt;"",0,""),ROUND((IFERROR(_xlfn.IFS(TRIM(SUBSTITUTE($AQ68,CHAR(160),""))="Devis 1",IFERROR(VALUE(TRIM(SUBSTITUTE(AI68,CHAR(160),""))),0),TRIM(SUBSTITUTE($AQ68,CHAR(160),""))="Devis 2",IFERROR(VALUE(TRIM(SUBSTITUTE(AL68,CHAR(160),""))),0),TRIM(SUBSTITUTE($AQ68,CHAR(160),""))="Devis 3",IFERROR(VALUE(TRIM(SUBSTITUTE(AO68,CHAR(160),""))),0)),0))*(IFERROR(VALUE(TRIM(SUBSTITUTE($Z68,CHAR(160),""))),0)),2)))</f>
        <v/>
      </c>
      <c r="AW68" s="211" t="str">
        <f t="shared" si="46"/>
        <v/>
      </c>
      <c r="AX68" s="303"/>
      <c r="AY68" s="92" t="str" cm="1">
        <f t="array" ref="AY68">IF(OR(AW68="",AT68="",AU68="",AS68=""),"",
    _xlfn.IFS(
        (IFERROR(VALUE(TRIM(SUBSTITUTE(AW68,CHAR(160),""))),0)) &gt; (IFERROR(VALUE(TRIM(SUBSTITUTE(AT68,CHAR(160),""))),0)),
        "KO : Le montant retenu TTC est supérieur au montant raisonnable TTC. Merci de revoir la ligne de dépense ou plafonner son montant.",
        (IFERROR(VALUE(TRIM(SUBSTITUTE(AU68,CHAR(160),""))),0)) &gt; (IFERROR(VALUE(TRIM(SUBSTITUTE(AS68,CHAR(160),""))),0)),
        "Attention : Le montant retenu HT est supérieur au montant HT raisonnable. Merci de revoir la ligne de dépense, plafonner son montant, ou justifier la reventillation HT / TVA.",
        (IFERROR(VALUE(TRIM(SUBSTITUTE(AW68,CHAR(160),""))),0))=0,
        "",
        (IFERROR(VALUE(TRIM(SUBSTITUTE(AT68,CHAR(160),""))),0))=(IFERROR(VALUE(TRIM(SUBSTITUTE(AW68,CHAR(160),""))),0)),
        "OK",
        (IFERROR(VALUE(TRIM(SUBSTITUTE(AT68,CHAR(160),""))),0))&gt;(IFERROR(VALUE(TRIM(SUBSTITUTE(AW68,CHAR(160),""))),0)),
        " OK : Montant instruit inférieur au montant raisonnable.",
        TRUE,
        ""
    )
)</f>
        <v/>
      </c>
      <c r="AZ68" s="92" t="str" cm="1">
        <f t="array" ref="AZ68">IF(OR(AW68="",W68="",AU68="",U68="",AV68="",V68=""),"",_xlfn.IFS(AND((IFERROR(VALUE(TRIM(SUBSTITUTE(AW68,CHAR(160),""))),0))&gt;(IFERROR(VALUE(TRIM(SUBSTITUTE(W68,CHAR(160),""))),0)),((IFERROR(VALUE(TRIM(SUBSTITUTE(AW68,CHAR(160),""))),0))-(IFERROR(VALUE(TRIM(SUBSTITUTE(W68,CHAR(160),""))),0)))&lt;=0.01),"OK",(IFERROR(VALUE(TRIM(SUBSTITUTE(AW68,CHAR(160),""))),0))&gt;(IFERROR(VALUE(TRIM(SUBSTITUTE(W68,CHAR(160),""))),0)),"KO : Le montant retenu TTC est supérieur au montant présenté TTC. Merci de revoir la ligne de dépense ou plafonner son montant.",(IFERROR(VALUE(TRIM(SUBSTITUTE(AU68,CHAR(160),""))),0))&gt;(IFERROR(VALUE(TRIM(SUBSTITUTE(U68,CHAR(160),""))),0)),"Attention : Le montant retenu HT est supérieur au montant HT présenté. Merci de revoir la ligne de dépense, plafonner son montant, ou justifier la reventillation HT / TVA.",(IFERROR(VALUE(TRIM(SUBSTITUTE(AV68,CHAR(160),""))),0))&gt;(IFERROR(VALUE(TRIM(SUBSTITUTE(V68,CHAR(160),""))),0)),"Attention : Le montant TVA retenu est supérieur au montant TVA présenté. Merci de revoir la ligne de dépense, plafonner son montant, ou justifier la reventillation HT / TVA.",(IFERROR(VALUE(TRIM(SUBSTITUTE(W68,CHAR(160),""))),0))=0,"",(IFERROR(VALUE(TRIM(SUBSTITUTE(AW68,CHAR(160),""))),0))=(IFERROR(VALUE(TRIM(SUBSTITUTE(W68,CHAR(160),""))),0)),"OK",AND((IFERROR(VALUE(TRIM(SUBSTITUTE(AW68,CHAR(160),""))),0))&lt;(IFERROR(VALUE(TRIM(SUBSTITUTE(W68,CHAR(160),""))),0)),((IFERROR(VALUE(TRIM(SUBSTITUTE(W68,CHAR(160),""))),0))-(IFERROR(VALUE(TRIM(SUBSTITUTE(AW68,CHAR(160),""))),0)))&lt;0.01),"OK",(IFERROR(VALUE(TRIM(SUBSTITUTE(AW68,CHAR(160),""))),0))&lt;(IFERROR(VALUE(TRIM(SUBSTITUTE(W68,CHAR(160),""))),0)),"Montant instruit inférieur au montant présenté.",TRUE,""))</f>
        <v/>
      </c>
      <c r="BA68" s="212" t="str">
        <f t="shared" si="51"/>
        <v/>
      </c>
      <c r="BB68" s="212" t="str">
        <f t="shared" si="52"/>
        <v/>
      </c>
      <c r="BC68" s="93" t="str">
        <f t="shared" si="53"/>
        <v/>
      </c>
    </row>
    <row r="69" spans="1:55" ht="20.149999999999999" customHeight="1">
      <c r="A69" s="294">
        <v>61</v>
      </c>
      <c r="B69" s="2"/>
      <c r="C69" s="39"/>
      <c r="D69" s="2"/>
      <c r="E69" s="2"/>
      <c r="F69" s="89" t="str">
        <f>IF(B69&lt;&gt;"",IF('0-Présentation poste-typeaction'!$B$12&lt;&gt;"",'0-Présentation poste-typeaction'!$B$12,""),"")</f>
        <v/>
      </c>
      <c r="G69" s="21"/>
      <c r="H69" s="15"/>
      <c r="I69" s="38"/>
      <c r="J69" s="13"/>
      <c r="K69" s="4"/>
      <c r="L69" s="3"/>
      <c r="M69" s="196" t="str">
        <f t="shared" si="49"/>
        <v/>
      </c>
      <c r="N69" s="5"/>
      <c r="O69" s="3"/>
      <c r="P69" s="196" t="str">
        <f t="shared" si="27"/>
        <v/>
      </c>
      <c r="Q69" s="6"/>
      <c r="R69" s="3"/>
      <c r="S69" s="295" t="str">
        <f t="shared" si="50"/>
        <v/>
      </c>
      <c r="T69" s="14"/>
      <c r="U69" s="296" t="str" cm="1">
        <f t="array" ref="U69">IF((_xlfn.IFS(TRIM(SUBSTITUTE(T69,CHAR(160),""))="Devis 1",IFERROR(VALUE(TRIM(SUBSTITUTE(K69,CHAR(160),""))),0),TRIM(SUBSTITUTE(T69,CHAR(160),""))="Devis 2",IFERROR(VALUE(TRIM(SUBSTITUTE(N69,CHAR(160),""))),0),TRIM(SUBSTITUTE(T69,CHAR(160),""))="Devis 3",IFERROR(VALUE(TRIM(SUBSTITUTE(Q69,CHAR(160),""))),0),TRUE,0)*IFERROR(VALUE(TRIM(SUBSTITUTE(C69,CHAR(160),""))),0))=0,"",_xlfn.IFS(TRIM(SUBSTITUTE(T69,CHAR(160),""))="Devis 1",IFERROR(VALUE(TRIM(SUBSTITUTE(K69,CHAR(160),""))),0),TRIM(SUBSTITUTE(T69,CHAR(160),""))="Devis 2",IFERROR(VALUE(TRIM(SUBSTITUTE(N69,CHAR(160),""))),0),TRIM(SUBSTITUTE(T69,CHAR(160),""))="Devis 3",IFERROR(VALUE(TRIM(SUBSTITUTE(Q69,CHAR(160),""))),0),TRUE,0)*IFERROR(VALUE(TRIM(SUBSTITUTE(C69,CHAR(160),""))),0))</f>
        <v/>
      </c>
      <c r="V69" s="214" t="str" cm="1">
        <f t="array" ref="V69">IF(ROUND((_xlfn.IFS(TRIM(SUBSTITUTE(T69,CHAR(160),""))="Devis 1",IFERROR(VALUE(TRIM(SUBSTITUTE(L69,CHAR(160),""))),0),TRIM(SUBSTITUTE(T69,CHAR(160),""))="Devis 2",IFERROR(VALUE(TRIM(SUBSTITUTE(O69,CHAR(160),""))),0),TRIM(SUBSTITUTE(T69,CHAR(160),""))="Devis 3",IFERROR(VALUE(TRIM(SUBSTITUTE(R69,CHAR(160),""))),0),TRUE,0)*IFERROR(VALUE(TRIM(SUBSTITUTE(C69,CHAR(160),""))),0)),2)=0,IF(U69&lt;&gt;"",0,""),ROUND((_xlfn.IFS(TRIM(SUBSTITUTE(T69,CHAR(160),""))="Devis 1",IFERROR(VALUE(TRIM(SUBSTITUTE(L69,CHAR(160),""))),0),TRIM(SUBSTITUTE(T69,CHAR(160),""))="Devis 2",IFERROR(VALUE(TRIM(SUBSTITUTE(O69,CHAR(160),""))),0),TRIM(SUBSTITUTE(T69,CHAR(160),""))="Devis 3",IFERROR(VALUE(TRIM(SUBSTITUTE(R69,CHAR(160),""))),0),TRUE,0)*IFERROR(VALUE(TRIM(SUBSTITUTE(C69,CHAR(160),""))),0)),2))</f>
        <v/>
      </c>
      <c r="W69" s="297" t="str">
        <f t="shared" si="29"/>
        <v/>
      </c>
      <c r="X69" s="32"/>
      <c r="Y69" s="298" t="str">
        <f t="shared" si="54"/>
        <v/>
      </c>
      <c r="Z69" s="299" t="str">
        <f t="shared" si="54"/>
        <v/>
      </c>
      <c r="AA69" s="300" t="str">
        <f t="shared" si="54"/>
        <v/>
      </c>
      <c r="AB69" s="89" t="str">
        <f t="shared" si="54"/>
        <v/>
      </c>
      <c r="AC69" s="89" t="str">
        <f t="shared" si="54"/>
        <v/>
      </c>
      <c r="AD69" s="89" t="str">
        <f t="shared" si="54"/>
        <v/>
      </c>
      <c r="AE69" s="89" t="str">
        <f t="shared" si="55"/>
        <v/>
      </c>
      <c r="AF69" s="89" t="str">
        <f t="shared" si="56"/>
        <v/>
      </c>
      <c r="AG69" s="301" t="str">
        <f t="shared" si="57"/>
        <v/>
      </c>
      <c r="AH69" s="204" t="str">
        <f t="shared" si="58"/>
        <v/>
      </c>
      <c r="AI69" s="90" t="str">
        <f t="shared" si="59"/>
        <v/>
      </c>
      <c r="AJ69" s="196" t="str">
        <f t="shared" si="47"/>
        <v/>
      </c>
      <c r="AK69" s="205" t="str">
        <f t="shared" si="60"/>
        <v/>
      </c>
      <c r="AL69" s="90" t="str">
        <f t="shared" si="61"/>
        <v/>
      </c>
      <c r="AM69" s="196" t="str">
        <f t="shared" si="39"/>
        <v/>
      </c>
      <c r="AN69" s="206" t="str">
        <f t="shared" si="62"/>
        <v/>
      </c>
      <c r="AO69" s="90" t="str">
        <f t="shared" si="63"/>
        <v/>
      </c>
      <c r="AP69" s="207" t="str">
        <f t="shared" si="42"/>
        <v/>
      </c>
      <c r="AQ69" s="208" t="str">
        <f t="shared" si="43"/>
        <v/>
      </c>
      <c r="AR69" s="302"/>
      <c r="AS69" s="212" t="str">
        <f t="shared" si="44"/>
        <v/>
      </c>
      <c r="AT69" s="212" t="str">
        <f t="shared" si="45"/>
        <v/>
      </c>
      <c r="AU69" s="211" t="str" cm="1">
        <f t="array" ref="AU69">IF($Z69="","",IF((IFERROR(_xlfn.IFS($AQ69="Devis 1",(IFERROR(VALUE(TRIM(SUBSTITUTE(AH69,CHAR(160),""))),0)),$AQ69="Devis 2",(IFERROR(VALUE(TRIM(SUBSTITUTE(AK69,CHAR(160),""))),0)),$AQ69="Devis 3",(IFERROR(VALUE(TRIM(SUBSTITUTE(AN69,CHAR(160),""))),0))),0))*(IFERROR(VALUE(TRIM(SUBSTITUTE($Z69,CHAR(160),""))),0))=0,"",(IFERROR(_xlfn.IFS($AQ69="Devis 1",(IFERROR(VALUE(TRIM(SUBSTITUTE(AH69,CHAR(160),""))),0)),$AQ69="Devis 2",(IFERROR(VALUE(TRIM(SUBSTITUTE(AK69,CHAR(160),""))),0)),$AQ69="Devis 3",(IFERROR(VALUE(TRIM(SUBSTITUTE(AN69,CHAR(160),""))),0))),0))*(IFERROR(VALUE(TRIM(SUBSTITUTE($Z69,CHAR(160),""))),0))))</f>
        <v/>
      </c>
      <c r="AV69" s="211" t="str" cm="1">
        <f t="array" ref="AV69">IF($Z69="","",IF(ROUND((IFERROR(_xlfn.IFS(TRIM(SUBSTITUTE($AQ69,CHAR(160),""))="Devis 1",IFERROR(VALUE(TRIM(SUBSTITUTE(AI69,CHAR(160),""))),0),TRIM(SUBSTITUTE($AQ69,CHAR(160),""))="Devis 2",IFERROR(VALUE(TRIM(SUBSTITUTE(AL69,CHAR(160),""))),0),TRIM(SUBSTITUTE($AQ69,CHAR(160),""))="Devis 3",IFERROR(VALUE(TRIM(SUBSTITUTE(AO69,CHAR(160),""))),0)),0))*(IFERROR(VALUE(TRIM(SUBSTITUTE($Z69,CHAR(160),""))),0)),2)=0,IF(AU69&lt;&gt;"",0,""),ROUND((IFERROR(_xlfn.IFS(TRIM(SUBSTITUTE($AQ69,CHAR(160),""))="Devis 1",IFERROR(VALUE(TRIM(SUBSTITUTE(AI69,CHAR(160),""))),0),TRIM(SUBSTITUTE($AQ69,CHAR(160),""))="Devis 2",IFERROR(VALUE(TRIM(SUBSTITUTE(AL69,CHAR(160),""))),0),TRIM(SUBSTITUTE($AQ69,CHAR(160),""))="Devis 3",IFERROR(VALUE(TRIM(SUBSTITUTE(AO69,CHAR(160),""))),0)),0))*(IFERROR(VALUE(TRIM(SUBSTITUTE($Z69,CHAR(160),""))),0)),2)))</f>
        <v/>
      </c>
      <c r="AW69" s="211" t="str">
        <f t="shared" si="46"/>
        <v/>
      </c>
      <c r="AX69" s="303"/>
      <c r="AY69" s="92" t="str" cm="1">
        <f t="array" ref="AY69">IF(OR(AW69="",AT69="",AU69="",AS69=""),"",
    _xlfn.IFS(
        (IFERROR(VALUE(TRIM(SUBSTITUTE(AW69,CHAR(160),""))),0)) &gt; (IFERROR(VALUE(TRIM(SUBSTITUTE(AT69,CHAR(160),""))),0)),
        "KO : Le montant retenu TTC est supérieur au montant raisonnable TTC. Merci de revoir la ligne de dépense ou plafonner son montant.",
        (IFERROR(VALUE(TRIM(SUBSTITUTE(AU69,CHAR(160),""))),0)) &gt; (IFERROR(VALUE(TRIM(SUBSTITUTE(AS69,CHAR(160),""))),0)),
        "Attention : Le montant retenu HT est supérieur au montant HT raisonnable. Merci de revoir la ligne de dépense, plafonner son montant, ou justifier la reventillation HT / TVA.",
        (IFERROR(VALUE(TRIM(SUBSTITUTE(AW69,CHAR(160),""))),0))=0,
        "",
        (IFERROR(VALUE(TRIM(SUBSTITUTE(AT69,CHAR(160),""))),0))=(IFERROR(VALUE(TRIM(SUBSTITUTE(AW69,CHAR(160),""))),0)),
        "OK",
        (IFERROR(VALUE(TRIM(SUBSTITUTE(AT69,CHAR(160),""))),0))&gt;(IFERROR(VALUE(TRIM(SUBSTITUTE(AW69,CHAR(160),""))),0)),
        " OK : Montant instruit inférieur au montant raisonnable.",
        TRUE,
        ""
    )
)</f>
        <v/>
      </c>
      <c r="AZ69" s="92" t="str" cm="1">
        <f t="array" ref="AZ69">IF(OR(AW69="",W69="",AU69="",U69="",AV69="",V69=""),"",_xlfn.IFS(AND((IFERROR(VALUE(TRIM(SUBSTITUTE(AW69,CHAR(160),""))),0))&gt;(IFERROR(VALUE(TRIM(SUBSTITUTE(W69,CHAR(160),""))),0)),((IFERROR(VALUE(TRIM(SUBSTITUTE(AW69,CHAR(160),""))),0))-(IFERROR(VALUE(TRIM(SUBSTITUTE(W69,CHAR(160),""))),0)))&lt;=0.01),"OK",(IFERROR(VALUE(TRIM(SUBSTITUTE(AW69,CHAR(160),""))),0))&gt;(IFERROR(VALUE(TRIM(SUBSTITUTE(W69,CHAR(160),""))),0)),"KO : Le montant retenu TTC est supérieur au montant présenté TTC. Merci de revoir la ligne de dépense ou plafonner son montant.",(IFERROR(VALUE(TRIM(SUBSTITUTE(AU69,CHAR(160),""))),0))&gt;(IFERROR(VALUE(TRIM(SUBSTITUTE(U69,CHAR(160),""))),0)),"Attention : Le montant retenu HT est supérieur au montant HT présenté. Merci de revoir la ligne de dépense, plafonner son montant, ou justifier la reventillation HT / TVA.",(IFERROR(VALUE(TRIM(SUBSTITUTE(AV69,CHAR(160),""))),0))&gt;(IFERROR(VALUE(TRIM(SUBSTITUTE(V69,CHAR(160),""))),0)),"Attention : Le montant TVA retenu est supérieur au montant TVA présenté. Merci de revoir la ligne de dépense, plafonner son montant, ou justifier la reventillation HT / TVA.",(IFERROR(VALUE(TRIM(SUBSTITUTE(W69,CHAR(160),""))),0))=0,"",(IFERROR(VALUE(TRIM(SUBSTITUTE(AW69,CHAR(160),""))),0))=(IFERROR(VALUE(TRIM(SUBSTITUTE(W69,CHAR(160),""))),0)),"OK",AND((IFERROR(VALUE(TRIM(SUBSTITUTE(AW69,CHAR(160),""))),0))&lt;(IFERROR(VALUE(TRIM(SUBSTITUTE(W69,CHAR(160),""))),0)),((IFERROR(VALUE(TRIM(SUBSTITUTE(W69,CHAR(160),""))),0))-(IFERROR(VALUE(TRIM(SUBSTITUTE(AW69,CHAR(160),""))),0)))&lt;0.01),"OK",(IFERROR(VALUE(TRIM(SUBSTITUTE(AW69,CHAR(160),""))),0))&lt;(IFERROR(VALUE(TRIM(SUBSTITUTE(W69,CHAR(160),""))),0)),"Montant instruit inférieur au montant présenté.",TRUE,""))</f>
        <v/>
      </c>
      <c r="BA69" s="212" t="str">
        <f t="shared" si="51"/>
        <v/>
      </c>
      <c r="BB69" s="212" t="str">
        <f t="shared" si="52"/>
        <v/>
      </c>
      <c r="BC69" s="93" t="str">
        <f t="shared" si="53"/>
        <v/>
      </c>
    </row>
    <row r="70" spans="1:55" ht="20.149999999999999" customHeight="1">
      <c r="A70" s="294">
        <v>62</v>
      </c>
      <c r="B70" s="2"/>
      <c r="C70" s="39"/>
      <c r="D70" s="2"/>
      <c r="E70" s="2"/>
      <c r="F70" s="89" t="str">
        <f>IF(B70&lt;&gt;"",IF('0-Présentation poste-typeaction'!$B$12&lt;&gt;"",'0-Présentation poste-typeaction'!$B$12,""),"")</f>
        <v/>
      </c>
      <c r="G70" s="21"/>
      <c r="H70" s="15"/>
      <c r="I70" s="38"/>
      <c r="J70" s="13"/>
      <c r="K70" s="4"/>
      <c r="L70" s="3"/>
      <c r="M70" s="196" t="str">
        <f t="shared" si="49"/>
        <v/>
      </c>
      <c r="N70" s="5"/>
      <c r="O70" s="3"/>
      <c r="P70" s="196" t="str">
        <f t="shared" si="27"/>
        <v/>
      </c>
      <c r="Q70" s="6"/>
      <c r="R70" s="3"/>
      <c r="S70" s="295" t="str">
        <f t="shared" si="50"/>
        <v/>
      </c>
      <c r="T70" s="14"/>
      <c r="U70" s="296" t="str" cm="1">
        <f t="array" ref="U70">IF((_xlfn.IFS(TRIM(SUBSTITUTE(T70,CHAR(160),""))="Devis 1",IFERROR(VALUE(TRIM(SUBSTITUTE(K70,CHAR(160),""))),0),TRIM(SUBSTITUTE(T70,CHAR(160),""))="Devis 2",IFERROR(VALUE(TRIM(SUBSTITUTE(N70,CHAR(160),""))),0),TRIM(SUBSTITUTE(T70,CHAR(160),""))="Devis 3",IFERROR(VALUE(TRIM(SUBSTITUTE(Q70,CHAR(160),""))),0),TRUE,0)*IFERROR(VALUE(TRIM(SUBSTITUTE(C70,CHAR(160),""))),0))=0,"",_xlfn.IFS(TRIM(SUBSTITUTE(T70,CHAR(160),""))="Devis 1",IFERROR(VALUE(TRIM(SUBSTITUTE(K70,CHAR(160),""))),0),TRIM(SUBSTITUTE(T70,CHAR(160),""))="Devis 2",IFERROR(VALUE(TRIM(SUBSTITUTE(N70,CHAR(160),""))),0),TRIM(SUBSTITUTE(T70,CHAR(160),""))="Devis 3",IFERROR(VALUE(TRIM(SUBSTITUTE(Q70,CHAR(160),""))),0),TRUE,0)*IFERROR(VALUE(TRIM(SUBSTITUTE(C70,CHAR(160),""))),0))</f>
        <v/>
      </c>
      <c r="V70" s="214" t="str" cm="1">
        <f t="array" ref="V70">IF(ROUND((_xlfn.IFS(TRIM(SUBSTITUTE(T70,CHAR(160),""))="Devis 1",IFERROR(VALUE(TRIM(SUBSTITUTE(L70,CHAR(160),""))),0),TRIM(SUBSTITUTE(T70,CHAR(160),""))="Devis 2",IFERROR(VALUE(TRIM(SUBSTITUTE(O70,CHAR(160),""))),0),TRIM(SUBSTITUTE(T70,CHAR(160),""))="Devis 3",IFERROR(VALUE(TRIM(SUBSTITUTE(R70,CHAR(160),""))),0),TRUE,0)*IFERROR(VALUE(TRIM(SUBSTITUTE(C70,CHAR(160),""))),0)),2)=0,IF(U70&lt;&gt;"",0,""),ROUND((_xlfn.IFS(TRIM(SUBSTITUTE(T70,CHAR(160),""))="Devis 1",IFERROR(VALUE(TRIM(SUBSTITUTE(L70,CHAR(160),""))),0),TRIM(SUBSTITUTE(T70,CHAR(160),""))="Devis 2",IFERROR(VALUE(TRIM(SUBSTITUTE(O70,CHAR(160),""))),0),TRIM(SUBSTITUTE(T70,CHAR(160),""))="Devis 3",IFERROR(VALUE(TRIM(SUBSTITUTE(R70,CHAR(160),""))),0),TRUE,0)*IFERROR(VALUE(TRIM(SUBSTITUTE(C70,CHAR(160),""))),0)),2))</f>
        <v/>
      </c>
      <c r="W70" s="297" t="str">
        <f t="shared" si="29"/>
        <v/>
      </c>
      <c r="X70" s="32"/>
      <c r="Y70" s="298" t="str">
        <f t="shared" si="54"/>
        <v/>
      </c>
      <c r="Z70" s="299" t="str">
        <f t="shared" si="54"/>
        <v/>
      </c>
      <c r="AA70" s="300" t="str">
        <f t="shared" si="54"/>
        <v/>
      </c>
      <c r="AB70" s="89" t="str">
        <f t="shared" si="54"/>
        <v/>
      </c>
      <c r="AC70" s="89" t="str">
        <f t="shared" si="54"/>
        <v/>
      </c>
      <c r="AD70" s="89" t="str">
        <f t="shared" si="54"/>
        <v/>
      </c>
      <c r="AE70" s="89" t="str">
        <f t="shared" si="55"/>
        <v/>
      </c>
      <c r="AF70" s="89" t="str">
        <f t="shared" si="56"/>
        <v/>
      </c>
      <c r="AG70" s="301" t="str">
        <f t="shared" si="57"/>
        <v/>
      </c>
      <c r="AH70" s="204" t="str">
        <f t="shared" si="58"/>
        <v/>
      </c>
      <c r="AI70" s="90" t="str">
        <f t="shared" si="59"/>
        <v/>
      </c>
      <c r="AJ70" s="196" t="str">
        <f t="shared" si="47"/>
        <v/>
      </c>
      <c r="AK70" s="205" t="str">
        <f t="shared" si="60"/>
        <v/>
      </c>
      <c r="AL70" s="90" t="str">
        <f t="shared" si="61"/>
        <v/>
      </c>
      <c r="AM70" s="196" t="str">
        <f t="shared" si="39"/>
        <v/>
      </c>
      <c r="AN70" s="206" t="str">
        <f t="shared" si="62"/>
        <v/>
      </c>
      <c r="AO70" s="90" t="str">
        <f t="shared" si="63"/>
        <v/>
      </c>
      <c r="AP70" s="207" t="str">
        <f t="shared" si="42"/>
        <v/>
      </c>
      <c r="AQ70" s="208" t="str">
        <f t="shared" si="43"/>
        <v/>
      </c>
      <c r="AR70" s="302"/>
      <c r="AS70" s="212" t="str">
        <f t="shared" si="44"/>
        <v/>
      </c>
      <c r="AT70" s="212" t="str">
        <f t="shared" si="45"/>
        <v/>
      </c>
      <c r="AU70" s="211" t="str" cm="1">
        <f t="array" ref="AU70">IF($Z70="","",IF((IFERROR(_xlfn.IFS($AQ70="Devis 1",(IFERROR(VALUE(TRIM(SUBSTITUTE(AH70,CHAR(160),""))),0)),$AQ70="Devis 2",(IFERROR(VALUE(TRIM(SUBSTITUTE(AK70,CHAR(160),""))),0)),$AQ70="Devis 3",(IFERROR(VALUE(TRIM(SUBSTITUTE(AN70,CHAR(160),""))),0))),0))*(IFERROR(VALUE(TRIM(SUBSTITUTE($Z70,CHAR(160),""))),0))=0,"",(IFERROR(_xlfn.IFS($AQ70="Devis 1",(IFERROR(VALUE(TRIM(SUBSTITUTE(AH70,CHAR(160),""))),0)),$AQ70="Devis 2",(IFERROR(VALUE(TRIM(SUBSTITUTE(AK70,CHAR(160),""))),0)),$AQ70="Devis 3",(IFERROR(VALUE(TRIM(SUBSTITUTE(AN70,CHAR(160),""))),0))),0))*(IFERROR(VALUE(TRIM(SUBSTITUTE($Z70,CHAR(160),""))),0))))</f>
        <v/>
      </c>
      <c r="AV70" s="211" t="str" cm="1">
        <f t="array" ref="AV70">IF($Z70="","",IF(ROUND((IFERROR(_xlfn.IFS(TRIM(SUBSTITUTE($AQ70,CHAR(160),""))="Devis 1",IFERROR(VALUE(TRIM(SUBSTITUTE(AI70,CHAR(160),""))),0),TRIM(SUBSTITUTE($AQ70,CHAR(160),""))="Devis 2",IFERROR(VALUE(TRIM(SUBSTITUTE(AL70,CHAR(160),""))),0),TRIM(SUBSTITUTE($AQ70,CHAR(160),""))="Devis 3",IFERROR(VALUE(TRIM(SUBSTITUTE(AO70,CHAR(160),""))),0)),0))*(IFERROR(VALUE(TRIM(SUBSTITUTE($Z70,CHAR(160),""))),0)),2)=0,IF(AU70&lt;&gt;"",0,""),ROUND((IFERROR(_xlfn.IFS(TRIM(SUBSTITUTE($AQ70,CHAR(160),""))="Devis 1",IFERROR(VALUE(TRIM(SUBSTITUTE(AI70,CHAR(160),""))),0),TRIM(SUBSTITUTE($AQ70,CHAR(160),""))="Devis 2",IFERROR(VALUE(TRIM(SUBSTITUTE(AL70,CHAR(160),""))),0),TRIM(SUBSTITUTE($AQ70,CHAR(160),""))="Devis 3",IFERROR(VALUE(TRIM(SUBSTITUTE(AO70,CHAR(160),""))),0)),0))*(IFERROR(VALUE(TRIM(SUBSTITUTE($Z70,CHAR(160),""))),0)),2)))</f>
        <v/>
      </c>
      <c r="AW70" s="211" t="str">
        <f t="shared" si="46"/>
        <v/>
      </c>
      <c r="AX70" s="303"/>
      <c r="AY70" s="92" t="str" cm="1">
        <f t="array" ref="AY70">IF(OR(AW70="",AT70="",AU70="",AS70=""),"",
    _xlfn.IFS(
        (IFERROR(VALUE(TRIM(SUBSTITUTE(AW70,CHAR(160),""))),0)) &gt; (IFERROR(VALUE(TRIM(SUBSTITUTE(AT70,CHAR(160),""))),0)),
        "KO : Le montant retenu TTC est supérieur au montant raisonnable TTC. Merci de revoir la ligne de dépense ou plafonner son montant.",
        (IFERROR(VALUE(TRIM(SUBSTITUTE(AU70,CHAR(160),""))),0)) &gt; (IFERROR(VALUE(TRIM(SUBSTITUTE(AS70,CHAR(160),""))),0)),
        "Attention : Le montant retenu HT est supérieur au montant HT raisonnable. Merci de revoir la ligne de dépense, plafonner son montant, ou justifier la reventillation HT / TVA.",
        (IFERROR(VALUE(TRIM(SUBSTITUTE(AW70,CHAR(160),""))),0))=0,
        "",
        (IFERROR(VALUE(TRIM(SUBSTITUTE(AT70,CHAR(160),""))),0))=(IFERROR(VALUE(TRIM(SUBSTITUTE(AW70,CHAR(160),""))),0)),
        "OK",
        (IFERROR(VALUE(TRIM(SUBSTITUTE(AT70,CHAR(160),""))),0))&gt;(IFERROR(VALUE(TRIM(SUBSTITUTE(AW70,CHAR(160),""))),0)),
        " OK : Montant instruit inférieur au montant raisonnable.",
        TRUE,
        ""
    )
)</f>
        <v/>
      </c>
      <c r="AZ70" s="92" t="str" cm="1">
        <f t="array" ref="AZ70">IF(OR(AW70="",W70="",AU70="",U70="",AV70="",V70=""),"",_xlfn.IFS(AND((IFERROR(VALUE(TRIM(SUBSTITUTE(AW70,CHAR(160),""))),0))&gt;(IFERROR(VALUE(TRIM(SUBSTITUTE(W70,CHAR(160),""))),0)),((IFERROR(VALUE(TRIM(SUBSTITUTE(AW70,CHAR(160),""))),0))-(IFERROR(VALUE(TRIM(SUBSTITUTE(W70,CHAR(160),""))),0)))&lt;=0.01),"OK",(IFERROR(VALUE(TRIM(SUBSTITUTE(AW70,CHAR(160),""))),0))&gt;(IFERROR(VALUE(TRIM(SUBSTITUTE(W70,CHAR(160),""))),0)),"KO : Le montant retenu TTC est supérieur au montant présenté TTC. Merci de revoir la ligne de dépense ou plafonner son montant.",(IFERROR(VALUE(TRIM(SUBSTITUTE(AU70,CHAR(160),""))),0))&gt;(IFERROR(VALUE(TRIM(SUBSTITUTE(U70,CHAR(160),""))),0)),"Attention : Le montant retenu HT est supérieur au montant HT présenté. Merci de revoir la ligne de dépense, plafonner son montant, ou justifier la reventillation HT / TVA.",(IFERROR(VALUE(TRIM(SUBSTITUTE(AV70,CHAR(160),""))),0))&gt;(IFERROR(VALUE(TRIM(SUBSTITUTE(V70,CHAR(160),""))),0)),"Attention : Le montant TVA retenu est supérieur au montant TVA présenté. Merci de revoir la ligne de dépense, plafonner son montant, ou justifier la reventillation HT / TVA.",(IFERROR(VALUE(TRIM(SUBSTITUTE(W70,CHAR(160),""))),0))=0,"",(IFERROR(VALUE(TRIM(SUBSTITUTE(AW70,CHAR(160),""))),0))=(IFERROR(VALUE(TRIM(SUBSTITUTE(W70,CHAR(160),""))),0)),"OK",AND((IFERROR(VALUE(TRIM(SUBSTITUTE(AW70,CHAR(160),""))),0))&lt;(IFERROR(VALUE(TRIM(SUBSTITUTE(W70,CHAR(160),""))),0)),((IFERROR(VALUE(TRIM(SUBSTITUTE(W70,CHAR(160),""))),0))-(IFERROR(VALUE(TRIM(SUBSTITUTE(AW70,CHAR(160),""))),0)))&lt;0.01),"OK",(IFERROR(VALUE(TRIM(SUBSTITUTE(AW70,CHAR(160),""))),0))&lt;(IFERROR(VALUE(TRIM(SUBSTITUTE(W70,CHAR(160),""))),0)),"Montant instruit inférieur au montant présenté.",TRUE,""))</f>
        <v/>
      </c>
      <c r="BA70" s="212" t="str">
        <f t="shared" si="51"/>
        <v/>
      </c>
      <c r="BB70" s="212" t="str">
        <f t="shared" si="52"/>
        <v/>
      </c>
      <c r="BC70" s="93" t="str">
        <f t="shared" si="53"/>
        <v/>
      </c>
    </row>
    <row r="71" spans="1:55" ht="20.149999999999999" customHeight="1">
      <c r="A71" s="294">
        <v>63</v>
      </c>
      <c r="B71" s="2"/>
      <c r="C71" s="39"/>
      <c r="D71" s="2"/>
      <c r="E71" s="2"/>
      <c r="F71" s="89" t="str">
        <f>IF(B71&lt;&gt;"",IF('0-Présentation poste-typeaction'!$B$12&lt;&gt;"",'0-Présentation poste-typeaction'!$B$12,""),"")</f>
        <v/>
      </c>
      <c r="G71" s="21"/>
      <c r="H71" s="15"/>
      <c r="I71" s="38"/>
      <c r="J71" s="13"/>
      <c r="K71" s="4"/>
      <c r="L71" s="3"/>
      <c r="M71" s="196" t="str">
        <f t="shared" si="49"/>
        <v/>
      </c>
      <c r="N71" s="5"/>
      <c r="O71" s="3"/>
      <c r="P71" s="196" t="str">
        <f t="shared" si="27"/>
        <v/>
      </c>
      <c r="Q71" s="6"/>
      <c r="R71" s="3"/>
      <c r="S71" s="295" t="str">
        <f t="shared" si="50"/>
        <v/>
      </c>
      <c r="T71" s="14"/>
      <c r="U71" s="296" t="str" cm="1">
        <f t="array" ref="U71">IF((_xlfn.IFS(TRIM(SUBSTITUTE(T71,CHAR(160),""))="Devis 1",IFERROR(VALUE(TRIM(SUBSTITUTE(K71,CHAR(160),""))),0),TRIM(SUBSTITUTE(T71,CHAR(160),""))="Devis 2",IFERROR(VALUE(TRIM(SUBSTITUTE(N71,CHAR(160),""))),0),TRIM(SUBSTITUTE(T71,CHAR(160),""))="Devis 3",IFERROR(VALUE(TRIM(SUBSTITUTE(Q71,CHAR(160),""))),0),TRUE,0)*IFERROR(VALUE(TRIM(SUBSTITUTE(C71,CHAR(160),""))),0))=0,"",_xlfn.IFS(TRIM(SUBSTITUTE(T71,CHAR(160),""))="Devis 1",IFERROR(VALUE(TRIM(SUBSTITUTE(K71,CHAR(160),""))),0),TRIM(SUBSTITUTE(T71,CHAR(160),""))="Devis 2",IFERROR(VALUE(TRIM(SUBSTITUTE(N71,CHAR(160),""))),0),TRIM(SUBSTITUTE(T71,CHAR(160),""))="Devis 3",IFERROR(VALUE(TRIM(SUBSTITUTE(Q71,CHAR(160),""))),0),TRUE,0)*IFERROR(VALUE(TRIM(SUBSTITUTE(C71,CHAR(160),""))),0))</f>
        <v/>
      </c>
      <c r="V71" s="214" t="str" cm="1">
        <f t="array" ref="V71">IF(ROUND((_xlfn.IFS(TRIM(SUBSTITUTE(T71,CHAR(160),""))="Devis 1",IFERROR(VALUE(TRIM(SUBSTITUTE(L71,CHAR(160),""))),0),TRIM(SUBSTITUTE(T71,CHAR(160),""))="Devis 2",IFERROR(VALUE(TRIM(SUBSTITUTE(O71,CHAR(160),""))),0),TRIM(SUBSTITUTE(T71,CHAR(160),""))="Devis 3",IFERROR(VALUE(TRIM(SUBSTITUTE(R71,CHAR(160),""))),0),TRUE,0)*IFERROR(VALUE(TRIM(SUBSTITUTE(C71,CHAR(160),""))),0)),2)=0,IF(U71&lt;&gt;"",0,""),ROUND((_xlfn.IFS(TRIM(SUBSTITUTE(T71,CHAR(160),""))="Devis 1",IFERROR(VALUE(TRIM(SUBSTITUTE(L71,CHAR(160),""))),0),TRIM(SUBSTITUTE(T71,CHAR(160),""))="Devis 2",IFERROR(VALUE(TRIM(SUBSTITUTE(O71,CHAR(160),""))),0),TRIM(SUBSTITUTE(T71,CHAR(160),""))="Devis 3",IFERROR(VALUE(TRIM(SUBSTITUTE(R71,CHAR(160),""))),0),TRUE,0)*IFERROR(VALUE(TRIM(SUBSTITUTE(C71,CHAR(160),""))),0)),2))</f>
        <v/>
      </c>
      <c r="W71" s="297" t="str">
        <f t="shared" si="29"/>
        <v/>
      </c>
      <c r="X71" s="32"/>
      <c r="Y71" s="298" t="str">
        <f t="shared" si="54"/>
        <v/>
      </c>
      <c r="Z71" s="299" t="str">
        <f t="shared" si="54"/>
        <v/>
      </c>
      <c r="AA71" s="300" t="str">
        <f t="shared" si="54"/>
        <v/>
      </c>
      <c r="AB71" s="89" t="str">
        <f t="shared" si="54"/>
        <v/>
      </c>
      <c r="AC71" s="89" t="str">
        <f t="shared" si="54"/>
        <v/>
      </c>
      <c r="AD71" s="89" t="str">
        <f t="shared" si="54"/>
        <v/>
      </c>
      <c r="AE71" s="89" t="str">
        <f t="shared" si="55"/>
        <v/>
      </c>
      <c r="AF71" s="89" t="str">
        <f t="shared" si="56"/>
        <v/>
      </c>
      <c r="AG71" s="301" t="str">
        <f t="shared" si="57"/>
        <v/>
      </c>
      <c r="AH71" s="204" t="str">
        <f t="shared" si="58"/>
        <v/>
      </c>
      <c r="AI71" s="90" t="str">
        <f t="shared" si="59"/>
        <v/>
      </c>
      <c r="AJ71" s="196" t="str">
        <f t="shared" si="47"/>
        <v/>
      </c>
      <c r="AK71" s="205" t="str">
        <f t="shared" si="60"/>
        <v/>
      </c>
      <c r="AL71" s="90" t="str">
        <f t="shared" si="61"/>
        <v/>
      </c>
      <c r="AM71" s="196" t="str">
        <f t="shared" si="39"/>
        <v/>
      </c>
      <c r="AN71" s="206" t="str">
        <f t="shared" si="62"/>
        <v/>
      </c>
      <c r="AO71" s="90" t="str">
        <f t="shared" si="63"/>
        <v/>
      </c>
      <c r="AP71" s="207" t="str">
        <f t="shared" si="42"/>
        <v/>
      </c>
      <c r="AQ71" s="208" t="str">
        <f t="shared" si="43"/>
        <v/>
      </c>
      <c r="AR71" s="302"/>
      <c r="AS71" s="212" t="str">
        <f t="shared" si="44"/>
        <v/>
      </c>
      <c r="AT71" s="212" t="str">
        <f t="shared" si="45"/>
        <v/>
      </c>
      <c r="AU71" s="211" t="str" cm="1">
        <f t="array" ref="AU71">IF($Z71="","",IF((IFERROR(_xlfn.IFS($AQ71="Devis 1",(IFERROR(VALUE(TRIM(SUBSTITUTE(AH71,CHAR(160),""))),0)),$AQ71="Devis 2",(IFERROR(VALUE(TRIM(SUBSTITUTE(AK71,CHAR(160),""))),0)),$AQ71="Devis 3",(IFERROR(VALUE(TRIM(SUBSTITUTE(AN71,CHAR(160),""))),0))),0))*(IFERROR(VALUE(TRIM(SUBSTITUTE($Z71,CHAR(160),""))),0))=0,"",(IFERROR(_xlfn.IFS($AQ71="Devis 1",(IFERROR(VALUE(TRIM(SUBSTITUTE(AH71,CHAR(160),""))),0)),$AQ71="Devis 2",(IFERROR(VALUE(TRIM(SUBSTITUTE(AK71,CHAR(160),""))),0)),$AQ71="Devis 3",(IFERROR(VALUE(TRIM(SUBSTITUTE(AN71,CHAR(160),""))),0))),0))*(IFERROR(VALUE(TRIM(SUBSTITUTE($Z71,CHAR(160),""))),0))))</f>
        <v/>
      </c>
      <c r="AV71" s="211" t="str" cm="1">
        <f t="array" ref="AV71">IF($Z71="","",IF(ROUND((IFERROR(_xlfn.IFS(TRIM(SUBSTITUTE($AQ71,CHAR(160),""))="Devis 1",IFERROR(VALUE(TRIM(SUBSTITUTE(AI71,CHAR(160),""))),0),TRIM(SUBSTITUTE($AQ71,CHAR(160),""))="Devis 2",IFERROR(VALUE(TRIM(SUBSTITUTE(AL71,CHAR(160),""))),0),TRIM(SUBSTITUTE($AQ71,CHAR(160),""))="Devis 3",IFERROR(VALUE(TRIM(SUBSTITUTE(AO71,CHAR(160),""))),0)),0))*(IFERROR(VALUE(TRIM(SUBSTITUTE($Z71,CHAR(160),""))),0)),2)=0,IF(AU71&lt;&gt;"",0,""),ROUND((IFERROR(_xlfn.IFS(TRIM(SUBSTITUTE($AQ71,CHAR(160),""))="Devis 1",IFERROR(VALUE(TRIM(SUBSTITUTE(AI71,CHAR(160),""))),0),TRIM(SUBSTITUTE($AQ71,CHAR(160),""))="Devis 2",IFERROR(VALUE(TRIM(SUBSTITUTE(AL71,CHAR(160),""))),0),TRIM(SUBSTITUTE($AQ71,CHAR(160),""))="Devis 3",IFERROR(VALUE(TRIM(SUBSTITUTE(AO71,CHAR(160),""))),0)),0))*(IFERROR(VALUE(TRIM(SUBSTITUTE($Z71,CHAR(160),""))),0)),2)))</f>
        <v/>
      </c>
      <c r="AW71" s="211" t="str">
        <f t="shared" si="46"/>
        <v/>
      </c>
      <c r="AX71" s="303"/>
      <c r="AY71" s="92" t="str" cm="1">
        <f t="array" ref="AY71">IF(OR(AW71="",AT71="",AU71="",AS71=""),"",
    _xlfn.IFS(
        (IFERROR(VALUE(TRIM(SUBSTITUTE(AW71,CHAR(160),""))),0)) &gt; (IFERROR(VALUE(TRIM(SUBSTITUTE(AT71,CHAR(160),""))),0)),
        "KO : Le montant retenu TTC est supérieur au montant raisonnable TTC. Merci de revoir la ligne de dépense ou plafonner son montant.",
        (IFERROR(VALUE(TRIM(SUBSTITUTE(AU71,CHAR(160),""))),0)) &gt; (IFERROR(VALUE(TRIM(SUBSTITUTE(AS71,CHAR(160),""))),0)),
        "Attention : Le montant retenu HT est supérieur au montant HT raisonnable. Merci de revoir la ligne de dépense, plafonner son montant, ou justifier la reventillation HT / TVA.",
        (IFERROR(VALUE(TRIM(SUBSTITUTE(AW71,CHAR(160),""))),0))=0,
        "",
        (IFERROR(VALUE(TRIM(SUBSTITUTE(AT71,CHAR(160),""))),0))=(IFERROR(VALUE(TRIM(SUBSTITUTE(AW71,CHAR(160),""))),0)),
        "OK",
        (IFERROR(VALUE(TRIM(SUBSTITUTE(AT71,CHAR(160),""))),0))&gt;(IFERROR(VALUE(TRIM(SUBSTITUTE(AW71,CHAR(160),""))),0)),
        " OK : Montant instruit inférieur au montant raisonnable.",
        TRUE,
        ""
    )
)</f>
        <v/>
      </c>
      <c r="AZ71" s="92" t="str" cm="1">
        <f t="array" ref="AZ71">IF(OR(AW71="",W71="",AU71="",U71="",AV71="",V71=""),"",_xlfn.IFS(AND((IFERROR(VALUE(TRIM(SUBSTITUTE(AW71,CHAR(160),""))),0))&gt;(IFERROR(VALUE(TRIM(SUBSTITUTE(W71,CHAR(160),""))),0)),((IFERROR(VALUE(TRIM(SUBSTITUTE(AW71,CHAR(160),""))),0))-(IFERROR(VALUE(TRIM(SUBSTITUTE(W71,CHAR(160),""))),0)))&lt;=0.01),"OK",(IFERROR(VALUE(TRIM(SUBSTITUTE(AW71,CHAR(160),""))),0))&gt;(IFERROR(VALUE(TRIM(SUBSTITUTE(W71,CHAR(160),""))),0)),"KO : Le montant retenu TTC est supérieur au montant présenté TTC. Merci de revoir la ligne de dépense ou plafonner son montant.",(IFERROR(VALUE(TRIM(SUBSTITUTE(AU71,CHAR(160),""))),0))&gt;(IFERROR(VALUE(TRIM(SUBSTITUTE(U71,CHAR(160),""))),0)),"Attention : Le montant retenu HT est supérieur au montant HT présenté. Merci de revoir la ligne de dépense, plafonner son montant, ou justifier la reventillation HT / TVA.",(IFERROR(VALUE(TRIM(SUBSTITUTE(AV71,CHAR(160),""))),0))&gt;(IFERROR(VALUE(TRIM(SUBSTITUTE(V71,CHAR(160),""))),0)),"Attention : Le montant TVA retenu est supérieur au montant TVA présenté. Merci de revoir la ligne de dépense, plafonner son montant, ou justifier la reventillation HT / TVA.",(IFERROR(VALUE(TRIM(SUBSTITUTE(W71,CHAR(160),""))),0))=0,"",(IFERROR(VALUE(TRIM(SUBSTITUTE(AW71,CHAR(160),""))),0))=(IFERROR(VALUE(TRIM(SUBSTITUTE(W71,CHAR(160),""))),0)),"OK",AND((IFERROR(VALUE(TRIM(SUBSTITUTE(AW71,CHAR(160),""))),0))&lt;(IFERROR(VALUE(TRIM(SUBSTITUTE(W71,CHAR(160),""))),0)),((IFERROR(VALUE(TRIM(SUBSTITUTE(W71,CHAR(160),""))),0))-(IFERROR(VALUE(TRIM(SUBSTITUTE(AW71,CHAR(160),""))),0)))&lt;0.01),"OK",(IFERROR(VALUE(TRIM(SUBSTITUTE(AW71,CHAR(160),""))),0))&lt;(IFERROR(VALUE(TRIM(SUBSTITUTE(W71,CHAR(160),""))),0)),"Montant instruit inférieur au montant présenté.",TRUE,""))</f>
        <v/>
      </c>
      <c r="BA71" s="212" t="str">
        <f t="shared" si="51"/>
        <v/>
      </c>
      <c r="BB71" s="212" t="str">
        <f t="shared" si="52"/>
        <v/>
      </c>
      <c r="BC71" s="93" t="str">
        <f t="shared" si="53"/>
        <v/>
      </c>
    </row>
    <row r="72" spans="1:55" ht="20.149999999999999" customHeight="1">
      <c r="A72" s="294">
        <v>64</v>
      </c>
      <c r="B72" s="2"/>
      <c r="C72" s="39"/>
      <c r="D72" s="2"/>
      <c r="E72" s="2"/>
      <c r="F72" s="89" t="str">
        <f>IF(B72&lt;&gt;"",IF('0-Présentation poste-typeaction'!$B$12&lt;&gt;"",'0-Présentation poste-typeaction'!$B$12,""),"")</f>
        <v/>
      </c>
      <c r="G72" s="21"/>
      <c r="H72" s="15"/>
      <c r="I72" s="38"/>
      <c r="J72" s="13"/>
      <c r="K72" s="4"/>
      <c r="L72" s="3"/>
      <c r="M72" s="196" t="str">
        <f t="shared" si="49"/>
        <v/>
      </c>
      <c r="N72" s="5"/>
      <c r="O72" s="3"/>
      <c r="P72" s="196" t="str">
        <f t="shared" si="27"/>
        <v/>
      </c>
      <c r="Q72" s="6"/>
      <c r="R72" s="3"/>
      <c r="S72" s="295" t="str">
        <f t="shared" si="50"/>
        <v/>
      </c>
      <c r="T72" s="14"/>
      <c r="U72" s="296" t="str" cm="1">
        <f t="array" ref="U72">IF((_xlfn.IFS(TRIM(SUBSTITUTE(T72,CHAR(160),""))="Devis 1",IFERROR(VALUE(TRIM(SUBSTITUTE(K72,CHAR(160),""))),0),TRIM(SUBSTITUTE(T72,CHAR(160),""))="Devis 2",IFERROR(VALUE(TRIM(SUBSTITUTE(N72,CHAR(160),""))),0),TRIM(SUBSTITUTE(T72,CHAR(160),""))="Devis 3",IFERROR(VALUE(TRIM(SUBSTITUTE(Q72,CHAR(160),""))),0),TRUE,0)*IFERROR(VALUE(TRIM(SUBSTITUTE(C72,CHAR(160),""))),0))=0,"",_xlfn.IFS(TRIM(SUBSTITUTE(T72,CHAR(160),""))="Devis 1",IFERROR(VALUE(TRIM(SUBSTITUTE(K72,CHAR(160),""))),0),TRIM(SUBSTITUTE(T72,CHAR(160),""))="Devis 2",IFERROR(VALUE(TRIM(SUBSTITUTE(N72,CHAR(160),""))),0),TRIM(SUBSTITUTE(T72,CHAR(160),""))="Devis 3",IFERROR(VALUE(TRIM(SUBSTITUTE(Q72,CHAR(160),""))),0),TRUE,0)*IFERROR(VALUE(TRIM(SUBSTITUTE(C72,CHAR(160),""))),0))</f>
        <v/>
      </c>
      <c r="V72" s="214" t="str" cm="1">
        <f t="array" ref="V72">IF(ROUND((_xlfn.IFS(TRIM(SUBSTITUTE(T72,CHAR(160),""))="Devis 1",IFERROR(VALUE(TRIM(SUBSTITUTE(L72,CHAR(160),""))),0),TRIM(SUBSTITUTE(T72,CHAR(160),""))="Devis 2",IFERROR(VALUE(TRIM(SUBSTITUTE(O72,CHAR(160),""))),0),TRIM(SUBSTITUTE(T72,CHAR(160),""))="Devis 3",IFERROR(VALUE(TRIM(SUBSTITUTE(R72,CHAR(160),""))),0),TRUE,0)*IFERROR(VALUE(TRIM(SUBSTITUTE(C72,CHAR(160),""))),0)),2)=0,IF(U72&lt;&gt;"",0,""),ROUND((_xlfn.IFS(TRIM(SUBSTITUTE(T72,CHAR(160),""))="Devis 1",IFERROR(VALUE(TRIM(SUBSTITUTE(L72,CHAR(160),""))),0),TRIM(SUBSTITUTE(T72,CHAR(160),""))="Devis 2",IFERROR(VALUE(TRIM(SUBSTITUTE(O72,CHAR(160),""))),0),TRIM(SUBSTITUTE(T72,CHAR(160),""))="Devis 3",IFERROR(VALUE(TRIM(SUBSTITUTE(R72,CHAR(160),""))),0),TRUE,0)*IFERROR(VALUE(TRIM(SUBSTITUTE(C72,CHAR(160),""))),0)),2))</f>
        <v/>
      </c>
      <c r="W72" s="297" t="str">
        <f t="shared" si="29"/>
        <v/>
      </c>
      <c r="X72" s="32"/>
      <c r="Y72" s="298" t="str">
        <f t="shared" si="54"/>
        <v/>
      </c>
      <c r="Z72" s="299" t="str">
        <f t="shared" si="54"/>
        <v/>
      </c>
      <c r="AA72" s="300" t="str">
        <f t="shared" si="54"/>
        <v/>
      </c>
      <c r="AB72" s="89" t="str">
        <f t="shared" si="54"/>
        <v/>
      </c>
      <c r="AC72" s="89" t="str">
        <f t="shared" si="54"/>
        <v/>
      </c>
      <c r="AD72" s="89" t="str">
        <f t="shared" si="54"/>
        <v/>
      </c>
      <c r="AE72" s="89" t="str">
        <f t="shared" si="55"/>
        <v/>
      </c>
      <c r="AF72" s="89" t="str">
        <f t="shared" si="56"/>
        <v/>
      </c>
      <c r="AG72" s="301" t="str">
        <f t="shared" si="57"/>
        <v/>
      </c>
      <c r="AH72" s="204" t="str">
        <f t="shared" si="58"/>
        <v/>
      </c>
      <c r="AI72" s="90" t="str">
        <f t="shared" si="59"/>
        <v/>
      </c>
      <c r="AJ72" s="196" t="str">
        <f t="shared" si="47"/>
        <v/>
      </c>
      <c r="AK72" s="205" t="str">
        <f t="shared" si="60"/>
        <v/>
      </c>
      <c r="AL72" s="90" t="str">
        <f t="shared" si="61"/>
        <v/>
      </c>
      <c r="AM72" s="196" t="str">
        <f t="shared" si="39"/>
        <v/>
      </c>
      <c r="AN72" s="206" t="str">
        <f t="shared" si="62"/>
        <v/>
      </c>
      <c r="AO72" s="90" t="str">
        <f t="shared" si="63"/>
        <v/>
      </c>
      <c r="AP72" s="207" t="str">
        <f t="shared" si="42"/>
        <v/>
      </c>
      <c r="AQ72" s="208" t="str">
        <f t="shared" si="43"/>
        <v/>
      </c>
      <c r="AR72" s="302"/>
      <c r="AS72" s="212" t="str">
        <f t="shared" si="44"/>
        <v/>
      </c>
      <c r="AT72" s="212" t="str">
        <f t="shared" si="45"/>
        <v/>
      </c>
      <c r="AU72" s="211" t="str" cm="1">
        <f t="array" ref="AU72">IF($Z72="","",IF((IFERROR(_xlfn.IFS($AQ72="Devis 1",(IFERROR(VALUE(TRIM(SUBSTITUTE(AH72,CHAR(160),""))),0)),$AQ72="Devis 2",(IFERROR(VALUE(TRIM(SUBSTITUTE(AK72,CHAR(160),""))),0)),$AQ72="Devis 3",(IFERROR(VALUE(TRIM(SUBSTITUTE(AN72,CHAR(160),""))),0))),0))*(IFERROR(VALUE(TRIM(SUBSTITUTE($Z72,CHAR(160),""))),0))=0,"",(IFERROR(_xlfn.IFS($AQ72="Devis 1",(IFERROR(VALUE(TRIM(SUBSTITUTE(AH72,CHAR(160),""))),0)),$AQ72="Devis 2",(IFERROR(VALUE(TRIM(SUBSTITUTE(AK72,CHAR(160),""))),0)),$AQ72="Devis 3",(IFERROR(VALUE(TRIM(SUBSTITUTE(AN72,CHAR(160),""))),0))),0))*(IFERROR(VALUE(TRIM(SUBSTITUTE($Z72,CHAR(160),""))),0))))</f>
        <v/>
      </c>
      <c r="AV72" s="211" t="str" cm="1">
        <f t="array" ref="AV72">IF($Z72="","",IF(ROUND((IFERROR(_xlfn.IFS(TRIM(SUBSTITUTE($AQ72,CHAR(160),""))="Devis 1",IFERROR(VALUE(TRIM(SUBSTITUTE(AI72,CHAR(160),""))),0),TRIM(SUBSTITUTE($AQ72,CHAR(160),""))="Devis 2",IFERROR(VALUE(TRIM(SUBSTITUTE(AL72,CHAR(160),""))),0),TRIM(SUBSTITUTE($AQ72,CHAR(160),""))="Devis 3",IFERROR(VALUE(TRIM(SUBSTITUTE(AO72,CHAR(160),""))),0)),0))*(IFERROR(VALUE(TRIM(SUBSTITUTE($Z72,CHAR(160),""))),0)),2)=0,IF(AU72&lt;&gt;"",0,""),ROUND((IFERROR(_xlfn.IFS(TRIM(SUBSTITUTE($AQ72,CHAR(160),""))="Devis 1",IFERROR(VALUE(TRIM(SUBSTITUTE(AI72,CHAR(160),""))),0),TRIM(SUBSTITUTE($AQ72,CHAR(160),""))="Devis 2",IFERROR(VALUE(TRIM(SUBSTITUTE(AL72,CHAR(160),""))),0),TRIM(SUBSTITUTE($AQ72,CHAR(160),""))="Devis 3",IFERROR(VALUE(TRIM(SUBSTITUTE(AO72,CHAR(160),""))),0)),0))*(IFERROR(VALUE(TRIM(SUBSTITUTE($Z72,CHAR(160),""))),0)),2)))</f>
        <v/>
      </c>
      <c r="AW72" s="211" t="str">
        <f t="shared" si="46"/>
        <v/>
      </c>
      <c r="AX72" s="303"/>
      <c r="AY72" s="92" t="str" cm="1">
        <f t="array" ref="AY72">IF(OR(AW72="",AT72="",AU72="",AS72=""),"",
    _xlfn.IFS(
        (IFERROR(VALUE(TRIM(SUBSTITUTE(AW72,CHAR(160),""))),0)) &gt; (IFERROR(VALUE(TRIM(SUBSTITUTE(AT72,CHAR(160),""))),0)),
        "KO : Le montant retenu TTC est supérieur au montant raisonnable TTC. Merci de revoir la ligne de dépense ou plafonner son montant.",
        (IFERROR(VALUE(TRIM(SUBSTITUTE(AU72,CHAR(160),""))),0)) &gt; (IFERROR(VALUE(TRIM(SUBSTITUTE(AS72,CHAR(160),""))),0)),
        "Attention : Le montant retenu HT est supérieur au montant HT raisonnable. Merci de revoir la ligne de dépense, plafonner son montant, ou justifier la reventillation HT / TVA.",
        (IFERROR(VALUE(TRIM(SUBSTITUTE(AW72,CHAR(160),""))),0))=0,
        "",
        (IFERROR(VALUE(TRIM(SUBSTITUTE(AT72,CHAR(160),""))),0))=(IFERROR(VALUE(TRIM(SUBSTITUTE(AW72,CHAR(160),""))),0)),
        "OK",
        (IFERROR(VALUE(TRIM(SUBSTITUTE(AT72,CHAR(160),""))),0))&gt;(IFERROR(VALUE(TRIM(SUBSTITUTE(AW72,CHAR(160),""))),0)),
        " OK : Montant instruit inférieur au montant raisonnable.",
        TRUE,
        ""
    )
)</f>
        <v/>
      </c>
      <c r="AZ72" s="92" t="str" cm="1">
        <f t="array" ref="AZ72">IF(OR(AW72="",W72="",AU72="",U72="",AV72="",V72=""),"",_xlfn.IFS(AND((IFERROR(VALUE(TRIM(SUBSTITUTE(AW72,CHAR(160),""))),0))&gt;(IFERROR(VALUE(TRIM(SUBSTITUTE(W72,CHAR(160),""))),0)),((IFERROR(VALUE(TRIM(SUBSTITUTE(AW72,CHAR(160),""))),0))-(IFERROR(VALUE(TRIM(SUBSTITUTE(W72,CHAR(160),""))),0)))&lt;=0.01),"OK",(IFERROR(VALUE(TRIM(SUBSTITUTE(AW72,CHAR(160),""))),0))&gt;(IFERROR(VALUE(TRIM(SUBSTITUTE(W72,CHAR(160),""))),0)),"KO : Le montant retenu TTC est supérieur au montant présenté TTC. Merci de revoir la ligne de dépense ou plafonner son montant.",(IFERROR(VALUE(TRIM(SUBSTITUTE(AU72,CHAR(160),""))),0))&gt;(IFERROR(VALUE(TRIM(SUBSTITUTE(U72,CHAR(160),""))),0)),"Attention : Le montant retenu HT est supérieur au montant HT présenté. Merci de revoir la ligne de dépense, plafonner son montant, ou justifier la reventillation HT / TVA.",(IFERROR(VALUE(TRIM(SUBSTITUTE(AV72,CHAR(160),""))),0))&gt;(IFERROR(VALUE(TRIM(SUBSTITUTE(V72,CHAR(160),""))),0)),"Attention : Le montant TVA retenu est supérieur au montant TVA présenté. Merci de revoir la ligne de dépense, plafonner son montant, ou justifier la reventillation HT / TVA.",(IFERROR(VALUE(TRIM(SUBSTITUTE(W72,CHAR(160),""))),0))=0,"",(IFERROR(VALUE(TRIM(SUBSTITUTE(AW72,CHAR(160),""))),0))=(IFERROR(VALUE(TRIM(SUBSTITUTE(W72,CHAR(160),""))),0)),"OK",AND((IFERROR(VALUE(TRIM(SUBSTITUTE(AW72,CHAR(160),""))),0))&lt;(IFERROR(VALUE(TRIM(SUBSTITUTE(W72,CHAR(160),""))),0)),((IFERROR(VALUE(TRIM(SUBSTITUTE(W72,CHAR(160),""))),0))-(IFERROR(VALUE(TRIM(SUBSTITUTE(AW72,CHAR(160),""))),0)))&lt;0.01),"OK",(IFERROR(VALUE(TRIM(SUBSTITUTE(AW72,CHAR(160),""))),0))&lt;(IFERROR(VALUE(TRIM(SUBSTITUTE(W72,CHAR(160),""))),0)),"Montant instruit inférieur au montant présenté.",TRUE,""))</f>
        <v/>
      </c>
      <c r="BA72" s="212" t="str">
        <f t="shared" ref="BA72:BA108" si="64">IF(OR(U72="",AU72=""),"",(IFERROR(VALUE(TRIM(SUBSTITUTE(U72,CHAR(160),""))),0))-(IFERROR(VALUE(TRIM(SUBSTITUTE(AU72,CHAR(160),""))),0)))</f>
        <v/>
      </c>
      <c r="BB72" s="212" t="str">
        <f t="shared" ref="BB72:BB108" si="65">IF(OR(V72="",AV72=""),"",(IFERROR(VALUE(TRIM(SUBSTITUTE(V72,CHAR(160),""))),0))-(IFERROR(VALUE(TRIM(SUBSTITUTE(AV72,CHAR(160),""))),0)))</f>
        <v/>
      </c>
      <c r="BC72" s="93" t="str">
        <f t="shared" ref="BC72:BC108" si="66">IF(OR(W72="",AW72=""),"",(IFERROR(VALUE(TRIM(SUBSTITUTE(W72,CHAR(160),""))),0))-(IFERROR(VALUE(TRIM(SUBSTITUTE(AW72,CHAR(160),""))),0)))</f>
        <v/>
      </c>
    </row>
    <row r="73" spans="1:55" ht="20.149999999999999" customHeight="1">
      <c r="A73" s="294">
        <v>65</v>
      </c>
      <c r="B73" s="2"/>
      <c r="C73" s="39"/>
      <c r="D73" s="2"/>
      <c r="E73" s="2"/>
      <c r="F73" s="89" t="str">
        <f>IF(B73&lt;&gt;"",IF('0-Présentation poste-typeaction'!$B$12&lt;&gt;"",'0-Présentation poste-typeaction'!$B$12,""),"")</f>
        <v/>
      </c>
      <c r="G73" s="21"/>
      <c r="H73" s="15"/>
      <c r="I73" s="38"/>
      <c r="J73" s="13"/>
      <c r="K73" s="4"/>
      <c r="L73" s="3"/>
      <c r="M73" s="196" t="str">
        <f t="shared" si="49"/>
        <v/>
      </c>
      <c r="N73" s="5"/>
      <c r="O73" s="3"/>
      <c r="P73" s="196" t="str">
        <f t="shared" si="27"/>
        <v/>
      </c>
      <c r="Q73" s="6"/>
      <c r="R73" s="3"/>
      <c r="S73" s="295" t="str">
        <f t="shared" si="50"/>
        <v/>
      </c>
      <c r="T73" s="14"/>
      <c r="U73" s="296" t="str" cm="1">
        <f t="array" ref="U73">IF((_xlfn.IFS(TRIM(SUBSTITUTE(T73,CHAR(160),""))="Devis 1",IFERROR(VALUE(TRIM(SUBSTITUTE(K73,CHAR(160),""))),0),TRIM(SUBSTITUTE(T73,CHAR(160),""))="Devis 2",IFERROR(VALUE(TRIM(SUBSTITUTE(N73,CHAR(160),""))),0),TRIM(SUBSTITUTE(T73,CHAR(160),""))="Devis 3",IFERROR(VALUE(TRIM(SUBSTITUTE(Q73,CHAR(160),""))),0),TRUE,0)*IFERROR(VALUE(TRIM(SUBSTITUTE(C73,CHAR(160),""))),0))=0,"",_xlfn.IFS(TRIM(SUBSTITUTE(T73,CHAR(160),""))="Devis 1",IFERROR(VALUE(TRIM(SUBSTITUTE(K73,CHAR(160),""))),0),TRIM(SUBSTITUTE(T73,CHAR(160),""))="Devis 2",IFERROR(VALUE(TRIM(SUBSTITUTE(N73,CHAR(160),""))),0),TRIM(SUBSTITUTE(T73,CHAR(160),""))="Devis 3",IFERROR(VALUE(TRIM(SUBSTITUTE(Q73,CHAR(160),""))),0),TRUE,0)*IFERROR(VALUE(TRIM(SUBSTITUTE(C73,CHAR(160),""))),0))</f>
        <v/>
      </c>
      <c r="V73" s="214" t="str" cm="1">
        <f t="array" ref="V73">IF(ROUND((_xlfn.IFS(TRIM(SUBSTITUTE(T73,CHAR(160),""))="Devis 1",IFERROR(VALUE(TRIM(SUBSTITUTE(L73,CHAR(160),""))),0),TRIM(SUBSTITUTE(T73,CHAR(160),""))="Devis 2",IFERROR(VALUE(TRIM(SUBSTITUTE(O73,CHAR(160),""))),0),TRIM(SUBSTITUTE(T73,CHAR(160),""))="Devis 3",IFERROR(VALUE(TRIM(SUBSTITUTE(R73,CHAR(160),""))),0),TRUE,0)*IFERROR(VALUE(TRIM(SUBSTITUTE(C73,CHAR(160),""))),0)),2)=0,IF(U73&lt;&gt;"",0,""),ROUND((_xlfn.IFS(TRIM(SUBSTITUTE(T73,CHAR(160),""))="Devis 1",IFERROR(VALUE(TRIM(SUBSTITUTE(L73,CHAR(160),""))),0),TRIM(SUBSTITUTE(T73,CHAR(160),""))="Devis 2",IFERROR(VALUE(TRIM(SUBSTITUTE(O73,CHAR(160),""))),0),TRIM(SUBSTITUTE(T73,CHAR(160),""))="Devis 3",IFERROR(VALUE(TRIM(SUBSTITUTE(R73,CHAR(160),""))),0),TRUE,0)*IFERROR(VALUE(TRIM(SUBSTITUTE(C73,CHAR(160),""))),0)),2))</f>
        <v/>
      </c>
      <c r="W73" s="297" t="str">
        <f t="shared" si="29"/>
        <v/>
      </c>
      <c r="X73" s="32"/>
      <c r="Y73" s="298" t="str">
        <f t="shared" ref="Y73:AD108" si="67">IF(B73="","",B73)</f>
        <v/>
      </c>
      <c r="Z73" s="299" t="str">
        <f t="shared" si="67"/>
        <v/>
      </c>
      <c r="AA73" s="300" t="str">
        <f t="shared" si="67"/>
        <v/>
      </c>
      <c r="AB73" s="89" t="str">
        <f t="shared" si="67"/>
        <v/>
      </c>
      <c r="AC73" s="89" t="str">
        <f t="shared" si="67"/>
        <v/>
      </c>
      <c r="AD73" s="89" t="str">
        <f t="shared" si="67"/>
        <v/>
      </c>
      <c r="AE73" s="89" t="str">
        <f t="shared" ref="AE73:AE108" si="68">IF(H73="","",H73)</f>
        <v/>
      </c>
      <c r="AF73" s="89" t="str">
        <f t="shared" ref="AF73:AF108" si="69">IF(I73="","",I73)</f>
        <v/>
      </c>
      <c r="AG73" s="301" t="str">
        <f t="shared" ref="AG73:AG108" si="70">IF(J73="","",J73)</f>
        <v/>
      </c>
      <c r="AH73" s="204" t="str">
        <f t="shared" ref="AH73:AH108" si="71">IF(K73="","",K73)</f>
        <v/>
      </c>
      <c r="AI73" s="90" t="str">
        <f t="shared" ref="AI73:AI108" si="72">IF(L73="","",L73)</f>
        <v/>
      </c>
      <c r="AJ73" s="196" t="str">
        <f t="shared" si="47"/>
        <v/>
      </c>
      <c r="AK73" s="205" t="str">
        <f t="shared" ref="AK73:AK108" si="73">IF(N73="","",N73)</f>
        <v/>
      </c>
      <c r="AL73" s="90" t="str">
        <f t="shared" ref="AL73:AL108" si="74">IF(O73="","",O73)</f>
        <v/>
      </c>
      <c r="AM73" s="196" t="str">
        <f t="shared" si="39"/>
        <v/>
      </c>
      <c r="AN73" s="206" t="str">
        <f t="shared" ref="AN73:AN108" si="75">IF(Q73="","",Q73)</f>
        <v/>
      </c>
      <c r="AO73" s="90" t="str">
        <f t="shared" ref="AO73:AO108" si="76">IF(R73="","",R73)</f>
        <v/>
      </c>
      <c r="AP73" s="207" t="str">
        <f t="shared" si="42"/>
        <v/>
      </c>
      <c r="AQ73" s="208" t="str">
        <f t="shared" si="43"/>
        <v/>
      </c>
      <c r="AR73" s="302"/>
      <c r="AS73" s="212" t="str">
        <f t="shared" si="44"/>
        <v/>
      </c>
      <c r="AT73" s="212" t="str">
        <f t="shared" si="45"/>
        <v/>
      </c>
      <c r="AU73" s="211" t="str" cm="1">
        <f t="array" ref="AU73">IF($Z73="","",IF((IFERROR(_xlfn.IFS($AQ73="Devis 1",(IFERROR(VALUE(TRIM(SUBSTITUTE(AH73,CHAR(160),""))),0)),$AQ73="Devis 2",(IFERROR(VALUE(TRIM(SUBSTITUTE(AK73,CHAR(160),""))),0)),$AQ73="Devis 3",(IFERROR(VALUE(TRIM(SUBSTITUTE(AN73,CHAR(160),""))),0))),0))*(IFERROR(VALUE(TRIM(SUBSTITUTE($Z73,CHAR(160),""))),0))=0,"",(IFERROR(_xlfn.IFS($AQ73="Devis 1",(IFERROR(VALUE(TRIM(SUBSTITUTE(AH73,CHAR(160),""))),0)),$AQ73="Devis 2",(IFERROR(VALUE(TRIM(SUBSTITUTE(AK73,CHAR(160),""))),0)),$AQ73="Devis 3",(IFERROR(VALUE(TRIM(SUBSTITUTE(AN73,CHAR(160),""))),0))),0))*(IFERROR(VALUE(TRIM(SUBSTITUTE($Z73,CHAR(160),""))),0))))</f>
        <v/>
      </c>
      <c r="AV73" s="211" t="str" cm="1">
        <f t="array" ref="AV73">IF($Z73="","",IF(ROUND((IFERROR(_xlfn.IFS(TRIM(SUBSTITUTE($AQ73,CHAR(160),""))="Devis 1",IFERROR(VALUE(TRIM(SUBSTITUTE(AI73,CHAR(160),""))),0),TRIM(SUBSTITUTE($AQ73,CHAR(160),""))="Devis 2",IFERROR(VALUE(TRIM(SUBSTITUTE(AL73,CHAR(160),""))),0),TRIM(SUBSTITUTE($AQ73,CHAR(160),""))="Devis 3",IFERROR(VALUE(TRIM(SUBSTITUTE(AO73,CHAR(160),""))),0)),0))*(IFERROR(VALUE(TRIM(SUBSTITUTE($Z73,CHAR(160),""))),0)),2)=0,IF(AU73&lt;&gt;"",0,""),ROUND((IFERROR(_xlfn.IFS(TRIM(SUBSTITUTE($AQ73,CHAR(160),""))="Devis 1",IFERROR(VALUE(TRIM(SUBSTITUTE(AI73,CHAR(160),""))),0),TRIM(SUBSTITUTE($AQ73,CHAR(160),""))="Devis 2",IFERROR(VALUE(TRIM(SUBSTITUTE(AL73,CHAR(160),""))),0),TRIM(SUBSTITUTE($AQ73,CHAR(160),""))="Devis 3",IFERROR(VALUE(TRIM(SUBSTITUTE(AO73,CHAR(160),""))),0)),0))*(IFERROR(VALUE(TRIM(SUBSTITUTE($Z73,CHAR(160),""))),0)),2)))</f>
        <v/>
      </c>
      <c r="AW73" s="211" t="str">
        <f t="shared" si="46"/>
        <v/>
      </c>
      <c r="AX73" s="303"/>
      <c r="AY73" s="92" t="str" cm="1">
        <f t="array" ref="AY73">IF(OR(AW73="",AT73="",AU73="",AS73=""),"",
    _xlfn.IFS(
        (IFERROR(VALUE(TRIM(SUBSTITUTE(AW73,CHAR(160),""))),0)) &gt; (IFERROR(VALUE(TRIM(SUBSTITUTE(AT73,CHAR(160),""))),0)),
        "KO : Le montant retenu TTC est supérieur au montant raisonnable TTC. Merci de revoir la ligne de dépense ou plafonner son montant.",
        (IFERROR(VALUE(TRIM(SUBSTITUTE(AU73,CHAR(160),""))),0)) &gt; (IFERROR(VALUE(TRIM(SUBSTITUTE(AS73,CHAR(160),""))),0)),
        "Attention : Le montant retenu HT est supérieur au montant HT raisonnable. Merci de revoir la ligne de dépense, plafonner son montant, ou justifier la reventillation HT / TVA.",
        (IFERROR(VALUE(TRIM(SUBSTITUTE(AW73,CHAR(160),""))),0))=0,
        "",
        (IFERROR(VALUE(TRIM(SUBSTITUTE(AT73,CHAR(160),""))),0))=(IFERROR(VALUE(TRIM(SUBSTITUTE(AW73,CHAR(160),""))),0)),
        "OK",
        (IFERROR(VALUE(TRIM(SUBSTITUTE(AT73,CHAR(160),""))),0))&gt;(IFERROR(VALUE(TRIM(SUBSTITUTE(AW73,CHAR(160),""))),0)),
        " OK : Montant instruit inférieur au montant raisonnable.",
        TRUE,
        ""
    )
)</f>
        <v/>
      </c>
      <c r="AZ73" s="92" t="str" cm="1">
        <f t="array" ref="AZ73">IF(OR(AW73="",W73="",AU73="",U73="",AV73="",V73=""),"",_xlfn.IFS(AND((IFERROR(VALUE(TRIM(SUBSTITUTE(AW73,CHAR(160),""))),0))&gt;(IFERROR(VALUE(TRIM(SUBSTITUTE(W73,CHAR(160),""))),0)),((IFERROR(VALUE(TRIM(SUBSTITUTE(AW73,CHAR(160),""))),0))-(IFERROR(VALUE(TRIM(SUBSTITUTE(W73,CHAR(160),""))),0)))&lt;=0.01),"OK",(IFERROR(VALUE(TRIM(SUBSTITUTE(AW73,CHAR(160),""))),0))&gt;(IFERROR(VALUE(TRIM(SUBSTITUTE(W73,CHAR(160),""))),0)),"KO : Le montant retenu TTC est supérieur au montant présenté TTC. Merci de revoir la ligne de dépense ou plafonner son montant.",(IFERROR(VALUE(TRIM(SUBSTITUTE(AU73,CHAR(160),""))),0))&gt;(IFERROR(VALUE(TRIM(SUBSTITUTE(U73,CHAR(160),""))),0)),"Attention : Le montant retenu HT est supérieur au montant HT présenté. Merci de revoir la ligne de dépense, plafonner son montant, ou justifier la reventillation HT / TVA.",(IFERROR(VALUE(TRIM(SUBSTITUTE(AV73,CHAR(160),""))),0))&gt;(IFERROR(VALUE(TRIM(SUBSTITUTE(V73,CHAR(160),""))),0)),"Attention : Le montant TVA retenu est supérieur au montant TVA présenté. Merci de revoir la ligne de dépense, plafonner son montant, ou justifier la reventillation HT / TVA.",(IFERROR(VALUE(TRIM(SUBSTITUTE(W73,CHAR(160),""))),0))=0,"",(IFERROR(VALUE(TRIM(SUBSTITUTE(AW73,CHAR(160),""))),0))=(IFERROR(VALUE(TRIM(SUBSTITUTE(W73,CHAR(160),""))),0)),"OK",AND((IFERROR(VALUE(TRIM(SUBSTITUTE(AW73,CHAR(160),""))),0))&lt;(IFERROR(VALUE(TRIM(SUBSTITUTE(W73,CHAR(160),""))),0)),((IFERROR(VALUE(TRIM(SUBSTITUTE(W73,CHAR(160),""))),0))-(IFERROR(VALUE(TRIM(SUBSTITUTE(AW73,CHAR(160),""))),0)))&lt;0.01),"OK",(IFERROR(VALUE(TRIM(SUBSTITUTE(AW73,CHAR(160),""))),0))&lt;(IFERROR(VALUE(TRIM(SUBSTITUTE(W73,CHAR(160),""))),0)),"Montant instruit inférieur au montant présenté.",TRUE,""))</f>
        <v/>
      </c>
      <c r="BA73" s="212" t="str">
        <f t="shared" si="64"/>
        <v/>
      </c>
      <c r="BB73" s="212" t="str">
        <f t="shared" si="65"/>
        <v/>
      </c>
      <c r="BC73" s="93" t="str">
        <f t="shared" si="66"/>
        <v/>
      </c>
    </row>
    <row r="74" spans="1:55" ht="20.149999999999999" customHeight="1">
      <c r="A74" s="294">
        <v>66</v>
      </c>
      <c r="B74" s="2"/>
      <c r="C74" s="39"/>
      <c r="D74" s="2"/>
      <c r="E74" s="2"/>
      <c r="F74" s="89" t="str">
        <f>IF(B74&lt;&gt;"",IF('0-Présentation poste-typeaction'!$B$12&lt;&gt;"",'0-Présentation poste-typeaction'!$B$12,""),"")</f>
        <v/>
      </c>
      <c r="G74" s="21"/>
      <c r="H74" s="15"/>
      <c r="I74" s="38"/>
      <c r="J74" s="13"/>
      <c r="K74" s="4"/>
      <c r="L74" s="3"/>
      <c r="M74" s="196" t="str">
        <f t="shared" si="49"/>
        <v/>
      </c>
      <c r="N74" s="5"/>
      <c r="O74" s="3"/>
      <c r="P74" s="196" t="str">
        <f t="shared" ref="P74:P108" si="77">IF(OR(N74="", O74=""), "", IFERROR(VALUE(TRIM(SUBSTITUTE(N74,CHAR(160),""))),0) + IFERROR(VALUE(TRIM(SUBSTITUTE(O74,CHAR(160),""))),0))</f>
        <v/>
      </c>
      <c r="Q74" s="6"/>
      <c r="R74" s="3"/>
      <c r="S74" s="295" t="str">
        <f t="shared" si="50"/>
        <v/>
      </c>
      <c r="T74" s="14"/>
      <c r="U74" s="296" t="str" cm="1">
        <f t="array" ref="U74">IF((_xlfn.IFS(TRIM(SUBSTITUTE(T74,CHAR(160),""))="Devis 1",IFERROR(VALUE(TRIM(SUBSTITUTE(K74,CHAR(160),""))),0),TRIM(SUBSTITUTE(T74,CHAR(160),""))="Devis 2",IFERROR(VALUE(TRIM(SUBSTITUTE(N74,CHAR(160),""))),0),TRIM(SUBSTITUTE(T74,CHAR(160),""))="Devis 3",IFERROR(VALUE(TRIM(SUBSTITUTE(Q74,CHAR(160),""))),0),TRUE,0)*IFERROR(VALUE(TRIM(SUBSTITUTE(C74,CHAR(160),""))),0))=0,"",_xlfn.IFS(TRIM(SUBSTITUTE(T74,CHAR(160),""))="Devis 1",IFERROR(VALUE(TRIM(SUBSTITUTE(K74,CHAR(160),""))),0),TRIM(SUBSTITUTE(T74,CHAR(160),""))="Devis 2",IFERROR(VALUE(TRIM(SUBSTITUTE(N74,CHAR(160),""))),0),TRIM(SUBSTITUTE(T74,CHAR(160),""))="Devis 3",IFERROR(VALUE(TRIM(SUBSTITUTE(Q74,CHAR(160),""))),0),TRUE,0)*IFERROR(VALUE(TRIM(SUBSTITUTE(C74,CHAR(160),""))),0))</f>
        <v/>
      </c>
      <c r="V74" s="214" t="str" cm="1">
        <f t="array" ref="V74">IF(ROUND((_xlfn.IFS(TRIM(SUBSTITUTE(T74,CHAR(160),""))="Devis 1",IFERROR(VALUE(TRIM(SUBSTITUTE(L74,CHAR(160),""))),0),TRIM(SUBSTITUTE(T74,CHAR(160),""))="Devis 2",IFERROR(VALUE(TRIM(SUBSTITUTE(O74,CHAR(160),""))),0),TRIM(SUBSTITUTE(T74,CHAR(160),""))="Devis 3",IFERROR(VALUE(TRIM(SUBSTITUTE(R74,CHAR(160),""))),0),TRUE,0)*IFERROR(VALUE(TRIM(SUBSTITUTE(C74,CHAR(160),""))),0)),2)=0,IF(U74&lt;&gt;"",0,""),ROUND((_xlfn.IFS(TRIM(SUBSTITUTE(T74,CHAR(160),""))="Devis 1",IFERROR(VALUE(TRIM(SUBSTITUTE(L74,CHAR(160),""))),0),TRIM(SUBSTITUTE(T74,CHAR(160),""))="Devis 2",IFERROR(VALUE(TRIM(SUBSTITUTE(O74,CHAR(160),""))),0),TRIM(SUBSTITUTE(T74,CHAR(160),""))="Devis 3",IFERROR(VALUE(TRIM(SUBSTITUTE(R74,CHAR(160),""))),0),TRUE,0)*IFERROR(VALUE(TRIM(SUBSTITUTE(C74,CHAR(160),""))),0)),2))</f>
        <v/>
      </c>
      <c r="W74" s="297" t="str">
        <f t="shared" ref="W74:W108" si="78">IF(OR(U74="", V74=""), "", IFERROR(VALUE(TRIM(SUBSTITUTE(U74,CHAR(160),""))),0) + IFERROR(VALUE(TRIM(SUBSTITUTE(V74,CHAR(160),""))),0))</f>
        <v/>
      </c>
      <c r="X74" s="32"/>
      <c r="Y74" s="298" t="str">
        <f t="shared" si="67"/>
        <v/>
      </c>
      <c r="Z74" s="299" t="str">
        <f t="shared" si="67"/>
        <v/>
      </c>
      <c r="AA74" s="300" t="str">
        <f t="shared" si="67"/>
        <v/>
      </c>
      <c r="AB74" s="89" t="str">
        <f t="shared" si="67"/>
        <v/>
      </c>
      <c r="AC74" s="89" t="str">
        <f t="shared" si="67"/>
        <v/>
      </c>
      <c r="AD74" s="89" t="str">
        <f t="shared" si="67"/>
        <v/>
      </c>
      <c r="AE74" s="89" t="str">
        <f t="shared" si="68"/>
        <v/>
      </c>
      <c r="AF74" s="89" t="str">
        <f t="shared" si="69"/>
        <v/>
      </c>
      <c r="AG74" s="301" t="str">
        <f t="shared" si="70"/>
        <v/>
      </c>
      <c r="AH74" s="204" t="str">
        <f t="shared" si="71"/>
        <v/>
      </c>
      <c r="AI74" s="90" t="str">
        <f t="shared" si="72"/>
        <v/>
      </c>
      <c r="AJ74" s="196" t="str">
        <f t="shared" si="47"/>
        <v/>
      </c>
      <c r="AK74" s="205" t="str">
        <f t="shared" si="73"/>
        <v/>
      </c>
      <c r="AL74" s="90" t="str">
        <f t="shared" si="74"/>
        <v/>
      </c>
      <c r="AM74" s="196" t="str">
        <f t="shared" ref="AM74:AM108" si="79">IF(OR(AK74="",AL74=""),"",IFERROR(VALUE(TRIM(SUBSTITUTE(AK74,CHAR(160),""))),0)+IFERROR(VALUE(TRIM(SUBSTITUTE(AL74,CHAR(160),""))),0))</f>
        <v/>
      </c>
      <c r="AN74" s="206" t="str">
        <f t="shared" si="75"/>
        <v/>
      </c>
      <c r="AO74" s="90" t="str">
        <f t="shared" si="76"/>
        <v/>
      </c>
      <c r="AP74" s="207" t="str">
        <f t="shared" ref="AP74:AP108" si="80">IF(OR(AN74="",AO74=""),"",IFERROR(VALUE(TRIM(SUBSTITUTE(AN74,CHAR(160),""))),0)+IFERROR(VALUE(TRIM(SUBSTITUTE(AO74,CHAR(160),""))),0))</f>
        <v/>
      </c>
      <c r="AQ74" s="208" t="str">
        <f t="shared" ref="AQ74:AQ108" si="81">IF(T74="","",T74)</f>
        <v/>
      </c>
      <c r="AR74" s="302"/>
      <c r="AS74" s="212" t="str">
        <f t="shared" ref="AS74:AS108" si="82">IF((1.15*MIN(IF((IFERROR(VALUE(TRIM(SUBSTITUTE(AH74,CHAR(160),""))),0))=0,1E+30,(IFERROR(VALUE(TRIM(SUBSTITUTE(AH74,CHAR(160),""))),0))),IF((IFERROR(VALUE(TRIM(SUBSTITUTE(AK74,CHAR(160),""))),0))=0,1E+30,(IFERROR(VALUE(TRIM(SUBSTITUTE(AK74,CHAR(160),""))),0))),IF((IFERROR(VALUE(TRIM(SUBSTITUTE(AN74,CHAR(160),""))),0))=0,1E+30,(IFERROR(VALUE(TRIM(SUBSTITUTE(AN74,CHAR(160),""))),0))))*(IFERROR(VALUE(TRIM(SUBSTITUTE(Z74,CHAR(160),""))),0)))=0,"",(1.15*MIN(IF((IFERROR(VALUE(TRIM(SUBSTITUTE(AH74,CHAR(160),""))),0))=0,1E+30,(IFERROR(VALUE(TRIM(SUBSTITUTE(AH74,CHAR(160),""))),0))),IF((IFERROR(VALUE(TRIM(SUBSTITUTE(AK74,CHAR(160),""))),0))=0,1E+30,(IFERROR(VALUE(TRIM(SUBSTITUTE(AK74,CHAR(160),""))),0))),IF((IFERROR(VALUE(TRIM(SUBSTITUTE(AN74,CHAR(160),""))),0))=0,1E+30,(IFERROR(VALUE(TRIM(SUBSTITUTE(AN74,CHAR(160),""))),0))))*(IFERROR(VALUE(TRIM(SUBSTITUTE(Z74,CHAR(160),""))),0))))</f>
        <v/>
      </c>
      <c r="AT74" s="212" t="str">
        <f t="shared" ref="AT74:AT108" si="83">IF((1.15*MIN(IF((IFERROR(VALUE(TRIM(SUBSTITUTE(AJ74,CHAR(160),""))),0))=0,1E+30,(IFERROR(VALUE(TRIM(SUBSTITUTE(AJ74,CHAR(160),""))),0))),IF((IFERROR(VALUE(TRIM(SUBSTITUTE(AM74,CHAR(160),""))),0))=0,1E+30,(IFERROR(VALUE(TRIM(SUBSTITUTE(AM74,CHAR(160),""))),0))),IF((IFERROR(VALUE(TRIM(SUBSTITUTE(AP74,CHAR(160),""))),0))=0,1E+30,(IFERROR(VALUE(TRIM(SUBSTITUTE(AP74,CHAR(160),""))),0))))*(IFERROR(VALUE(TRIM(SUBSTITUTE(Z74,CHAR(160),""))),0)))=0,"",(1.15*MIN(IF((IFERROR(VALUE(TRIM(SUBSTITUTE(AJ74,CHAR(160),""))),0))=0,1E+30,(IFERROR(VALUE(TRIM(SUBSTITUTE(AJ74,CHAR(160),""))),0))),IF((IFERROR(VALUE(TRIM(SUBSTITUTE(AM74,CHAR(160),""))),0))=0,1E+30,(IFERROR(VALUE(TRIM(SUBSTITUTE(AM74,CHAR(160),""))),0))),IF((IFERROR(VALUE(TRIM(SUBSTITUTE(AP74,CHAR(160),""))),0))=0,1E+30,(IFERROR(VALUE(TRIM(SUBSTITUTE(AP74,CHAR(160),""))),0))))*(IFERROR(VALUE(TRIM(SUBSTITUTE(Z74,CHAR(160),""))),0))))</f>
        <v/>
      </c>
      <c r="AU74" s="211" t="str" cm="1">
        <f t="array" ref="AU74">IF($Z74="","",IF((IFERROR(_xlfn.IFS($AQ74="Devis 1",(IFERROR(VALUE(TRIM(SUBSTITUTE(AH74,CHAR(160),""))),0)),$AQ74="Devis 2",(IFERROR(VALUE(TRIM(SUBSTITUTE(AK74,CHAR(160),""))),0)),$AQ74="Devis 3",(IFERROR(VALUE(TRIM(SUBSTITUTE(AN74,CHAR(160),""))),0))),0))*(IFERROR(VALUE(TRIM(SUBSTITUTE($Z74,CHAR(160),""))),0))=0,"",(IFERROR(_xlfn.IFS($AQ74="Devis 1",(IFERROR(VALUE(TRIM(SUBSTITUTE(AH74,CHAR(160),""))),0)),$AQ74="Devis 2",(IFERROR(VALUE(TRIM(SUBSTITUTE(AK74,CHAR(160),""))),0)),$AQ74="Devis 3",(IFERROR(VALUE(TRIM(SUBSTITUTE(AN74,CHAR(160),""))),0))),0))*(IFERROR(VALUE(TRIM(SUBSTITUTE($Z74,CHAR(160),""))),0))))</f>
        <v/>
      </c>
      <c r="AV74" s="211" t="str" cm="1">
        <f t="array" ref="AV74">IF($Z74="","",IF(ROUND((IFERROR(_xlfn.IFS(TRIM(SUBSTITUTE($AQ74,CHAR(160),""))="Devis 1",IFERROR(VALUE(TRIM(SUBSTITUTE(AI74,CHAR(160),""))),0),TRIM(SUBSTITUTE($AQ74,CHAR(160),""))="Devis 2",IFERROR(VALUE(TRIM(SUBSTITUTE(AL74,CHAR(160),""))),0),TRIM(SUBSTITUTE($AQ74,CHAR(160),""))="Devis 3",IFERROR(VALUE(TRIM(SUBSTITUTE(AO74,CHAR(160),""))),0)),0))*(IFERROR(VALUE(TRIM(SUBSTITUTE($Z74,CHAR(160),""))),0)),2)=0,IF(AU74&lt;&gt;"",0,""),ROUND((IFERROR(_xlfn.IFS(TRIM(SUBSTITUTE($AQ74,CHAR(160),""))="Devis 1",IFERROR(VALUE(TRIM(SUBSTITUTE(AI74,CHAR(160),""))),0),TRIM(SUBSTITUTE($AQ74,CHAR(160),""))="Devis 2",IFERROR(VALUE(TRIM(SUBSTITUTE(AL74,CHAR(160),""))),0),TRIM(SUBSTITUTE($AQ74,CHAR(160),""))="Devis 3",IFERROR(VALUE(TRIM(SUBSTITUTE(AO74,CHAR(160),""))),0)),0))*(IFERROR(VALUE(TRIM(SUBSTITUTE($Z74,CHAR(160),""))),0)),2)))</f>
        <v/>
      </c>
      <c r="AW74" s="211" t="str">
        <f t="shared" ref="AW74:AW108" si="84">IF(OR(AU74="", AV74=""), "", IFERROR(VALUE(TRIM(SUBSTITUTE(AU74,CHAR(160),""))),0) + IFERROR(VALUE(TRIM(SUBSTITUTE(AV74,CHAR(160),""))),0))</f>
        <v/>
      </c>
      <c r="AX74" s="303"/>
      <c r="AY74" s="92" t="str" cm="1">
        <f t="array" ref="AY74">IF(OR(AW74="",AT74="",AU74="",AS74=""),"",
    _xlfn.IFS(
        (IFERROR(VALUE(TRIM(SUBSTITUTE(AW74,CHAR(160),""))),0)) &gt; (IFERROR(VALUE(TRIM(SUBSTITUTE(AT74,CHAR(160),""))),0)),
        "KO : Le montant retenu TTC est supérieur au montant raisonnable TTC. Merci de revoir la ligne de dépense ou plafonner son montant.",
        (IFERROR(VALUE(TRIM(SUBSTITUTE(AU74,CHAR(160),""))),0)) &gt; (IFERROR(VALUE(TRIM(SUBSTITUTE(AS74,CHAR(160),""))),0)),
        "Attention : Le montant retenu HT est supérieur au montant HT raisonnable. Merci de revoir la ligne de dépense, plafonner son montant, ou justifier la reventillation HT / TVA.",
        (IFERROR(VALUE(TRIM(SUBSTITUTE(AW74,CHAR(160),""))),0))=0,
        "",
        (IFERROR(VALUE(TRIM(SUBSTITUTE(AT74,CHAR(160),""))),0))=(IFERROR(VALUE(TRIM(SUBSTITUTE(AW74,CHAR(160),""))),0)),
        "OK",
        (IFERROR(VALUE(TRIM(SUBSTITUTE(AT74,CHAR(160),""))),0))&gt;(IFERROR(VALUE(TRIM(SUBSTITUTE(AW74,CHAR(160),""))),0)),
        " OK : Montant instruit inférieur au montant raisonnable.",
        TRUE,
        ""
    )
)</f>
        <v/>
      </c>
      <c r="AZ74" s="92" t="str" cm="1">
        <f t="array" ref="AZ74">IF(OR(AW74="",W74="",AU74="",U74="",AV74="",V74=""),"",_xlfn.IFS(AND((IFERROR(VALUE(TRIM(SUBSTITUTE(AW74,CHAR(160),""))),0))&gt;(IFERROR(VALUE(TRIM(SUBSTITUTE(W74,CHAR(160),""))),0)),((IFERROR(VALUE(TRIM(SUBSTITUTE(AW74,CHAR(160),""))),0))-(IFERROR(VALUE(TRIM(SUBSTITUTE(W74,CHAR(160),""))),0)))&lt;=0.01),"OK",(IFERROR(VALUE(TRIM(SUBSTITUTE(AW74,CHAR(160),""))),0))&gt;(IFERROR(VALUE(TRIM(SUBSTITUTE(W74,CHAR(160),""))),0)),"KO : Le montant retenu TTC est supérieur au montant présenté TTC. Merci de revoir la ligne de dépense ou plafonner son montant.",(IFERROR(VALUE(TRIM(SUBSTITUTE(AU74,CHAR(160),""))),0))&gt;(IFERROR(VALUE(TRIM(SUBSTITUTE(U74,CHAR(160),""))),0)),"Attention : Le montant retenu HT est supérieur au montant HT présenté. Merci de revoir la ligne de dépense, plafonner son montant, ou justifier la reventillation HT / TVA.",(IFERROR(VALUE(TRIM(SUBSTITUTE(AV74,CHAR(160),""))),0))&gt;(IFERROR(VALUE(TRIM(SUBSTITUTE(V74,CHAR(160),""))),0)),"Attention : Le montant TVA retenu est supérieur au montant TVA présenté. Merci de revoir la ligne de dépense, plafonner son montant, ou justifier la reventillation HT / TVA.",(IFERROR(VALUE(TRIM(SUBSTITUTE(W74,CHAR(160),""))),0))=0,"",(IFERROR(VALUE(TRIM(SUBSTITUTE(AW74,CHAR(160),""))),0))=(IFERROR(VALUE(TRIM(SUBSTITUTE(W74,CHAR(160),""))),0)),"OK",AND((IFERROR(VALUE(TRIM(SUBSTITUTE(AW74,CHAR(160),""))),0))&lt;(IFERROR(VALUE(TRIM(SUBSTITUTE(W74,CHAR(160),""))),0)),((IFERROR(VALUE(TRIM(SUBSTITUTE(W74,CHAR(160),""))),0))-(IFERROR(VALUE(TRIM(SUBSTITUTE(AW74,CHAR(160),""))),0)))&lt;0.01),"OK",(IFERROR(VALUE(TRIM(SUBSTITUTE(AW74,CHAR(160),""))),0))&lt;(IFERROR(VALUE(TRIM(SUBSTITUTE(W74,CHAR(160),""))),0)),"Montant instruit inférieur au montant présenté.",TRUE,""))</f>
        <v/>
      </c>
      <c r="BA74" s="212" t="str">
        <f t="shared" si="64"/>
        <v/>
      </c>
      <c r="BB74" s="212" t="str">
        <f t="shared" si="65"/>
        <v/>
      </c>
      <c r="BC74" s="93" t="str">
        <f t="shared" si="66"/>
        <v/>
      </c>
    </row>
    <row r="75" spans="1:55" ht="20.149999999999999" customHeight="1">
      <c r="A75" s="294">
        <v>67</v>
      </c>
      <c r="B75" s="2"/>
      <c r="C75" s="39"/>
      <c r="D75" s="2"/>
      <c r="E75" s="2"/>
      <c r="F75" s="89" t="str">
        <f>IF(B75&lt;&gt;"",IF('0-Présentation poste-typeaction'!$B$12&lt;&gt;"",'0-Présentation poste-typeaction'!$B$12,""),"")</f>
        <v/>
      </c>
      <c r="G75" s="21"/>
      <c r="H75" s="15"/>
      <c r="I75" s="38"/>
      <c r="J75" s="13"/>
      <c r="K75" s="4"/>
      <c r="L75" s="3"/>
      <c r="M75" s="196" t="str">
        <f t="shared" si="49"/>
        <v/>
      </c>
      <c r="N75" s="5"/>
      <c r="O75" s="3"/>
      <c r="P75" s="196" t="str">
        <f t="shared" si="77"/>
        <v/>
      </c>
      <c r="Q75" s="6"/>
      <c r="R75" s="3"/>
      <c r="S75" s="295" t="str">
        <f t="shared" si="50"/>
        <v/>
      </c>
      <c r="T75" s="14"/>
      <c r="U75" s="296" t="str" cm="1">
        <f t="array" ref="U75">IF((_xlfn.IFS(TRIM(SUBSTITUTE(T75,CHAR(160),""))="Devis 1",IFERROR(VALUE(TRIM(SUBSTITUTE(K75,CHAR(160),""))),0),TRIM(SUBSTITUTE(T75,CHAR(160),""))="Devis 2",IFERROR(VALUE(TRIM(SUBSTITUTE(N75,CHAR(160),""))),0),TRIM(SUBSTITUTE(T75,CHAR(160),""))="Devis 3",IFERROR(VALUE(TRIM(SUBSTITUTE(Q75,CHAR(160),""))),0),TRUE,0)*IFERROR(VALUE(TRIM(SUBSTITUTE(C75,CHAR(160),""))),0))=0,"",_xlfn.IFS(TRIM(SUBSTITUTE(T75,CHAR(160),""))="Devis 1",IFERROR(VALUE(TRIM(SUBSTITUTE(K75,CHAR(160),""))),0),TRIM(SUBSTITUTE(T75,CHAR(160),""))="Devis 2",IFERROR(VALUE(TRIM(SUBSTITUTE(N75,CHAR(160),""))),0),TRIM(SUBSTITUTE(T75,CHAR(160),""))="Devis 3",IFERROR(VALUE(TRIM(SUBSTITUTE(Q75,CHAR(160),""))),0),TRUE,0)*IFERROR(VALUE(TRIM(SUBSTITUTE(C75,CHAR(160),""))),0))</f>
        <v/>
      </c>
      <c r="V75" s="214" t="str" cm="1">
        <f t="array" ref="V75">IF(ROUND((_xlfn.IFS(TRIM(SUBSTITUTE(T75,CHAR(160),""))="Devis 1",IFERROR(VALUE(TRIM(SUBSTITUTE(L75,CHAR(160),""))),0),TRIM(SUBSTITUTE(T75,CHAR(160),""))="Devis 2",IFERROR(VALUE(TRIM(SUBSTITUTE(O75,CHAR(160),""))),0),TRIM(SUBSTITUTE(T75,CHAR(160),""))="Devis 3",IFERROR(VALUE(TRIM(SUBSTITUTE(R75,CHAR(160),""))),0),TRUE,0)*IFERROR(VALUE(TRIM(SUBSTITUTE(C75,CHAR(160),""))),0)),2)=0,IF(U75&lt;&gt;"",0,""),ROUND((_xlfn.IFS(TRIM(SUBSTITUTE(T75,CHAR(160),""))="Devis 1",IFERROR(VALUE(TRIM(SUBSTITUTE(L75,CHAR(160),""))),0),TRIM(SUBSTITUTE(T75,CHAR(160),""))="Devis 2",IFERROR(VALUE(TRIM(SUBSTITUTE(O75,CHAR(160),""))),0),TRIM(SUBSTITUTE(T75,CHAR(160),""))="Devis 3",IFERROR(VALUE(TRIM(SUBSTITUTE(R75,CHAR(160),""))),0),TRUE,0)*IFERROR(VALUE(TRIM(SUBSTITUTE(C75,CHAR(160),""))),0)),2))</f>
        <v/>
      </c>
      <c r="W75" s="297" t="str">
        <f t="shared" si="78"/>
        <v/>
      </c>
      <c r="X75" s="32"/>
      <c r="Y75" s="298" t="str">
        <f t="shared" si="67"/>
        <v/>
      </c>
      <c r="Z75" s="299" t="str">
        <f t="shared" si="67"/>
        <v/>
      </c>
      <c r="AA75" s="300" t="str">
        <f t="shared" si="67"/>
        <v/>
      </c>
      <c r="AB75" s="89" t="str">
        <f t="shared" si="67"/>
        <v/>
      </c>
      <c r="AC75" s="89" t="str">
        <f t="shared" si="67"/>
        <v/>
      </c>
      <c r="AD75" s="89" t="str">
        <f t="shared" si="67"/>
        <v/>
      </c>
      <c r="AE75" s="89" t="str">
        <f t="shared" si="68"/>
        <v/>
      </c>
      <c r="AF75" s="89" t="str">
        <f t="shared" si="69"/>
        <v/>
      </c>
      <c r="AG75" s="301" t="str">
        <f t="shared" si="70"/>
        <v/>
      </c>
      <c r="AH75" s="204" t="str">
        <f t="shared" si="71"/>
        <v/>
      </c>
      <c r="AI75" s="90" t="str">
        <f t="shared" si="72"/>
        <v/>
      </c>
      <c r="AJ75" s="196" t="str">
        <f t="shared" si="47"/>
        <v/>
      </c>
      <c r="AK75" s="205" t="str">
        <f t="shared" si="73"/>
        <v/>
      </c>
      <c r="AL75" s="90" t="str">
        <f t="shared" si="74"/>
        <v/>
      </c>
      <c r="AM75" s="196" t="str">
        <f t="shared" si="79"/>
        <v/>
      </c>
      <c r="AN75" s="206" t="str">
        <f t="shared" si="75"/>
        <v/>
      </c>
      <c r="AO75" s="90" t="str">
        <f t="shared" si="76"/>
        <v/>
      </c>
      <c r="AP75" s="207" t="str">
        <f t="shared" si="80"/>
        <v/>
      </c>
      <c r="AQ75" s="208" t="str">
        <f t="shared" si="81"/>
        <v/>
      </c>
      <c r="AR75" s="302"/>
      <c r="AS75" s="212" t="str">
        <f t="shared" si="82"/>
        <v/>
      </c>
      <c r="AT75" s="212" t="str">
        <f t="shared" si="83"/>
        <v/>
      </c>
      <c r="AU75" s="211" t="str" cm="1">
        <f t="array" ref="AU75">IF($Z75="","",IF((IFERROR(_xlfn.IFS($AQ75="Devis 1",(IFERROR(VALUE(TRIM(SUBSTITUTE(AH75,CHAR(160),""))),0)),$AQ75="Devis 2",(IFERROR(VALUE(TRIM(SUBSTITUTE(AK75,CHAR(160),""))),0)),$AQ75="Devis 3",(IFERROR(VALUE(TRIM(SUBSTITUTE(AN75,CHAR(160),""))),0))),0))*(IFERROR(VALUE(TRIM(SUBSTITUTE($Z75,CHAR(160),""))),0))=0,"",(IFERROR(_xlfn.IFS($AQ75="Devis 1",(IFERROR(VALUE(TRIM(SUBSTITUTE(AH75,CHAR(160),""))),0)),$AQ75="Devis 2",(IFERROR(VALUE(TRIM(SUBSTITUTE(AK75,CHAR(160),""))),0)),$AQ75="Devis 3",(IFERROR(VALUE(TRIM(SUBSTITUTE(AN75,CHAR(160),""))),0))),0))*(IFERROR(VALUE(TRIM(SUBSTITUTE($Z75,CHAR(160),""))),0))))</f>
        <v/>
      </c>
      <c r="AV75" s="211" t="str" cm="1">
        <f t="array" ref="AV75">IF($Z75="","",IF(ROUND((IFERROR(_xlfn.IFS(TRIM(SUBSTITUTE($AQ75,CHAR(160),""))="Devis 1",IFERROR(VALUE(TRIM(SUBSTITUTE(AI75,CHAR(160),""))),0),TRIM(SUBSTITUTE($AQ75,CHAR(160),""))="Devis 2",IFERROR(VALUE(TRIM(SUBSTITUTE(AL75,CHAR(160),""))),0),TRIM(SUBSTITUTE($AQ75,CHAR(160),""))="Devis 3",IFERROR(VALUE(TRIM(SUBSTITUTE(AO75,CHAR(160),""))),0)),0))*(IFERROR(VALUE(TRIM(SUBSTITUTE($Z75,CHAR(160),""))),0)),2)=0,IF(AU75&lt;&gt;"",0,""),ROUND((IFERROR(_xlfn.IFS(TRIM(SUBSTITUTE($AQ75,CHAR(160),""))="Devis 1",IFERROR(VALUE(TRIM(SUBSTITUTE(AI75,CHAR(160),""))),0),TRIM(SUBSTITUTE($AQ75,CHAR(160),""))="Devis 2",IFERROR(VALUE(TRIM(SUBSTITUTE(AL75,CHAR(160),""))),0),TRIM(SUBSTITUTE($AQ75,CHAR(160),""))="Devis 3",IFERROR(VALUE(TRIM(SUBSTITUTE(AO75,CHAR(160),""))),0)),0))*(IFERROR(VALUE(TRIM(SUBSTITUTE($Z75,CHAR(160),""))),0)),2)))</f>
        <v/>
      </c>
      <c r="AW75" s="211" t="str">
        <f t="shared" si="84"/>
        <v/>
      </c>
      <c r="AX75" s="303"/>
      <c r="AY75" s="92" t="str" cm="1">
        <f t="array" ref="AY75">IF(OR(AW75="",AT75="",AU75="",AS75=""),"",
    _xlfn.IFS(
        (IFERROR(VALUE(TRIM(SUBSTITUTE(AW75,CHAR(160),""))),0)) &gt; (IFERROR(VALUE(TRIM(SUBSTITUTE(AT75,CHAR(160),""))),0)),
        "KO : Le montant retenu TTC est supérieur au montant raisonnable TTC. Merci de revoir la ligne de dépense ou plafonner son montant.",
        (IFERROR(VALUE(TRIM(SUBSTITUTE(AU75,CHAR(160),""))),0)) &gt; (IFERROR(VALUE(TRIM(SUBSTITUTE(AS75,CHAR(160),""))),0)),
        "Attention : Le montant retenu HT est supérieur au montant HT raisonnable. Merci de revoir la ligne de dépense, plafonner son montant, ou justifier la reventillation HT / TVA.",
        (IFERROR(VALUE(TRIM(SUBSTITUTE(AW75,CHAR(160),""))),0))=0,
        "",
        (IFERROR(VALUE(TRIM(SUBSTITUTE(AT75,CHAR(160),""))),0))=(IFERROR(VALUE(TRIM(SUBSTITUTE(AW75,CHAR(160),""))),0)),
        "OK",
        (IFERROR(VALUE(TRIM(SUBSTITUTE(AT75,CHAR(160),""))),0))&gt;(IFERROR(VALUE(TRIM(SUBSTITUTE(AW75,CHAR(160),""))),0)),
        " OK : Montant instruit inférieur au montant raisonnable.",
        TRUE,
        ""
    )
)</f>
        <v/>
      </c>
      <c r="AZ75" s="92" t="str" cm="1">
        <f t="array" ref="AZ75">IF(OR(AW75="",W75="",AU75="",U75="",AV75="",V75=""),"",_xlfn.IFS(AND((IFERROR(VALUE(TRIM(SUBSTITUTE(AW75,CHAR(160),""))),0))&gt;(IFERROR(VALUE(TRIM(SUBSTITUTE(W75,CHAR(160),""))),0)),((IFERROR(VALUE(TRIM(SUBSTITUTE(AW75,CHAR(160),""))),0))-(IFERROR(VALUE(TRIM(SUBSTITUTE(W75,CHAR(160),""))),0)))&lt;=0.01),"OK",(IFERROR(VALUE(TRIM(SUBSTITUTE(AW75,CHAR(160),""))),0))&gt;(IFERROR(VALUE(TRIM(SUBSTITUTE(W75,CHAR(160),""))),0)),"KO : Le montant retenu TTC est supérieur au montant présenté TTC. Merci de revoir la ligne de dépense ou plafonner son montant.",(IFERROR(VALUE(TRIM(SUBSTITUTE(AU75,CHAR(160),""))),0))&gt;(IFERROR(VALUE(TRIM(SUBSTITUTE(U75,CHAR(160),""))),0)),"Attention : Le montant retenu HT est supérieur au montant HT présenté. Merci de revoir la ligne de dépense, plafonner son montant, ou justifier la reventillation HT / TVA.",(IFERROR(VALUE(TRIM(SUBSTITUTE(AV75,CHAR(160),""))),0))&gt;(IFERROR(VALUE(TRIM(SUBSTITUTE(V75,CHAR(160),""))),0)),"Attention : Le montant TVA retenu est supérieur au montant TVA présenté. Merci de revoir la ligne de dépense, plafonner son montant, ou justifier la reventillation HT / TVA.",(IFERROR(VALUE(TRIM(SUBSTITUTE(W75,CHAR(160),""))),0))=0,"",(IFERROR(VALUE(TRIM(SUBSTITUTE(AW75,CHAR(160),""))),0))=(IFERROR(VALUE(TRIM(SUBSTITUTE(W75,CHAR(160),""))),0)),"OK",AND((IFERROR(VALUE(TRIM(SUBSTITUTE(AW75,CHAR(160),""))),0))&lt;(IFERROR(VALUE(TRIM(SUBSTITUTE(W75,CHAR(160),""))),0)),((IFERROR(VALUE(TRIM(SUBSTITUTE(W75,CHAR(160),""))),0))-(IFERROR(VALUE(TRIM(SUBSTITUTE(AW75,CHAR(160),""))),0)))&lt;0.01),"OK",(IFERROR(VALUE(TRIM(SUBSTITUTE(AW75,CHAR(160),""))),0))&lt;(IFERROR(VALUE(TRIM(SUBSTITUTE(W75,CHAR(160),""))),0)),"Montant instruit inférieur au montant présenté.",TRUE,""))</f>
        <v/>
      </c>
      <c r="BA75" s="212" t="str">
        <f t="shared" si="64"/>
        <v/>
      </c>
      <c r="BB75" s="212" t="str">
        <f t="shared" si="65"/>
        <v/>
      </c>
      <c r="BC75" s="93" t="str">
        <f t="shared" si="66"/>
        <v/>
      </c>
    </row>
    <row r="76" spans="1:55" ht="20.149999999999999" customHeight="1">
      <c r="A76" s="294">
        <v>68</v>
      </c>
      <c r="B76" s="2"/>
      <c r="C76" s="39"/>
      <c r="D76" s="2"/>
      <c r="E76" s="2"/>
      <c r="F76" s="89" t="str">
        <f>IF(B76&lt;&gt;"",IF('0-Présentation poste-typeaction'!$B$12&lt;&gt;"",'0-Présentation poste-typeaction'!$B$12,""),"")</f>
        <v/>
      </c>
      <c r="G76" s="21"/>
      <c r="H76" s="15"/>
      <c r="I76" s="38"/>
      <c r="J76" s="13"/>
      <c r="K76" s="4"/>
      <c r="L76" s="3"/>
      <c r="M76" s="196" t="str">
        <f t="shared" si="49"/>
        <v/>
      </c>
      <c r="N76" s="5"/>
      <c r="O76" s="3"/>
      <c r="P76" s="196" t="str">
        <f t="shared" si="77"/>
        <v/>
      </c>
      <c r="Q76" s="6"/>
      <c r="R76" s="3"/>
      <c r="S76" s="295" t="str">
        <f t="shared" si="50"/>
        <v/>
      </c>
      <c r="T76" s="14"/>
      <c r="U76" s="296" t="str" cm="1">
        <f t="array" ref="U76">IF((_xlfn.IFS(TRIM(SUBSTITUTE(T76,CHAR(160),""))="Devis 1",IFERROR(VALUE(TRIM(SUBSTITUTE(K76,CHAR(160),""))),0),TRIM(SUBSTITUTE(T76,CHAR(160),""))="Devis 2",IFERROR(VALUE(TRIM(SUBSTITUTE(N76,CHAR(160),""))),0),TRIM(SUBSTITUTE(T76,CHAR(160),""))="Devis 3",IFERROR(VALUE(TRIM(SUBSTITUTE(Q76,CHAR(160),""))),0),TRUE,0)*IFERROR(VALUE(TRIM(SUBSTITUTE(C76,CHAR(160),""))),0))=0,"",_xlfn.IFS(TRIM(SUBSTITUTE(T76,CHAR(160),""))="Devis 1",IFERROR(VALUE(TRIM(SUBSTITUTE(K76,CHAR(160),""))),0),TRIM(SUBSTITUTE(T76,CHAR(160),""))="Devis 2",IFERROR(VALUE(TRIM(SUBSTITUTE(N76,CHAR(160),""))),0),TRIM(SUBSTITUTE(T76,CHAR(160),""))="Devis 3",IFERROR(VALUE(TRIM(SUBSTITUTE(Q76,CHAR(160),""))),0),TRUE,0)*IFERROR(VALUE(TRIM(SUBSTITUTE(C76,CHAR(160),""))),0))</f>
        <v/>
      </c>
      <c r="V76" s="214" t="str" cm="1">
        <f t="array" ref="V76">IF(ROUND((_xlfn.IFS(TRIM(SUBSTITUTE(T76,CHAR(160),""))="Devis 1",IFERROR(VALUE(TRIM(SUBSTITUTE(L76,CHAR(160),""))),0),TRIM(SUBSTITUTE(T76,CHAR(160),""))="Devis 2",IFERROR(VALUE(TRIM(SUBSTITUTE(O76,CHAR(160),""))),0),TRIM(SUBSTITUTE(T76,CHAR(160),""))="Devis 3",IFERROR(VALUE(TRIM(SUBSTITUTE(R76,CHAR(160),""))),0),TRUE,0)*IFERROR(VALUE(TRIM(SUBSTITUTE(C76,CHAR(160),""))),0)),2)=0,IF(U76&lt;&gt;"",0,""),ROUND((_xlfn.IFS(TRIM(SUBSTITUTE(T76,CHAR(160),""))="Devis 1",IFERROR(VALUE(TRIM(SUBSTITUTE(L76,CHAR(160),""))),0),TRIM(SUBSTITUTE(T76,CHAR(160),""))="Devis 2",IFERROR(VALUE(TRIM(SUBSTITUTE(O76,CHAR(160),""))),0),TRIM(SUBSTITUTE(T76,CHAR(160),""))="Devis 3",IFERROR(VALUE(TRIM(SUBSTITUTE(R76,CHAR(160),""))),0),TRUE,0)*IFERROR(VALUE(TRIM(SUBSTITUTE(C76,CHAR(160),""))),0)),2))</f>
        <v/>
      </c>
      <c r="W76" s="297" t="str">
        <f t="shared" si="78"/>
        <v/>
      </c>
      <c r="X76" s="32"/>
      <c r="Y76" s="298" t="str">
        <f t="shared" si="67"/>
        <v/>
      </c>
      <c r="Z76" s="299" t="str">
        <f t="shared" si="67"/>
        <v/>
      </c>
      <c r="AA76" s="300" t="str">
        <f t="shared" si="67"/>
        <v/>
      </c>
      <c r="AB76" s="89" t="str">
        <f t="shared" si="67"/>
        <v/>
      </c>
      <c r="AC76" s="89" t="str">
        <f t="shared" si="67"/>
        <v/>
      </c>
      <c r="AD76" s="89" t="str">
        <f t="shared" si="67"/>
        <v/>
      </c>
      <c r="AE76" s="89" t="str">
        <f t="shared" si="68"/>
        <v/>
      </c>
      <c r="AF76" s="89" t="str">
        <f t="shared" si="69"/>
        <v/>
      </c>
      <c r="AG76" s="301" t="str">
        <f t="shared" si="70"/>
        <v/>
      </c>
      <c r="AH76" s="204" t="str">
        <f t="shared" si="71"/>
        <v/>
      </c>
      <c r="AI76" s="90" t="str">
        <f t="shared" si="72"/>
        <v/>
      </c>
      <c r="AJ76" s="196" t="str">
        <f t="shared" ref="AJ76:AJ108" si="85">IF(OR(AH76="", AI76=""), "", IFERROR(VALUE(TRIM(SUBSTITUTE(AH76,CHAR(160),""))),0) + IFERROR(VALUE(TRIM(SUBSTITUTE(AI76,CHAR(160),""))),0))</f>
        <v/>
      </c>
      <c r="AK76" s="205" t="str">
        <f t="shared" si="73"/>
        <v/>
      </c>
      <c r="AL76" s="90" t="str">
        <f t="shared" si="74"/>
        <v/>
      </c>
      <c r="AM76" s="196" t="str">
        <f t="shared" si="79"/>
        <v/>
      </c>
      <c r="AN76" s="206" t="str">
        <f t="shared" si="75"/>
        <v/>
      </c>
      <c r="AO76" s="90" t="str">
        <f t="shared" si="76"/>
        <v/>
      </c>
      <c r="AP76" s="207" t="str">
        <f t="shared" si="80"/>
        <v/>
      </c>
      <c r="AQ76" s="208" t="str">
        <f t="shared" si="81"/>
        <v/>
      </c>
      <c r="AR76" s="302"/>
      <c r="AS76" s="212" t="str">
        <f t="shared" si="82"/>
        <v/>
      </c>
      <c r="AT76" s="212" t="str">
        <f t="shared" si="83"/>
        <v/>
      </c>
      <c r="AU76" s="211" t="str" cm="1">
        <f t="array" ref="AU76">IF($Z76="","",IF((IFERROR(_xlfn.IFS($AQ76="Devis 1",(IFERROR(VALUE(TRIM(SUBSTITUTE(AH76,CHAR(160),""))),0)),$AQ76="Devis 2",(IFERROR(VALUE(TRIM(SUBSTITUTE(AK76,CHAR(160),""))),0)),$AQ76="Devis 3",(IFERROR(VALUE(TRIM(SUBSTITUTE(AN76,CHAR(160),""))),0))),0))*(IFERROR(VALUE(TRIM(SUBSTITUTE($Z76,CHAR(160),""))),0))=0,"",(IFERROR(_xlfn.IFS($AQ76="Devis 1",(IFERROR(VALUE(TRIM(SUBSTITUTE(AH76,CHAR(160),""))),0)),$AQ76="Devis 2",(IFERROR(VALUE(TRIM(SUBSTITUTE(AK76,CHAR(160),""))),0)),$AQ76="Devis 3",(IFERROR(VALUE(TRIM(SUBSTITUTE(AN76,CHAR(160),""))),0))),0))*(IFERROR(VALUE(TRIM(SUBSTITUTE($Z76,CHAR(160),""))),0))))</f>
        <v/>
      </c>
      <c r="AV76" s="211" t="str" cm="1">
        <f t="array" ref="AV76">IF($Z76="","",IF(ROUND((IFERROR(_xlfn.IFS(TRIM(SUBSTITUTE($AQ76,CHAR(160),""))="Devis 1",IFERROR(VALUE(TRIM(SUBSTITUTE(AI76,CHAR(160),""))),0),TRIM(SUBSTITUTE($AQ76,CHAR(160),""))="Devis 2",IFERROR(VALUE(TRIM(SUBSTITUTE(AL76,CHAR(160),""))),0),TRIM(SUBSTITUTE($AQ76,CHAR(160),""))="Devis 3",IFERROR(VALUE(TRIM(SUBSTITUTE(AO76,CHAR(160),""))),0)),0))*(IFERROR(VALUE(TRIM(SUBSTITUTE($Z76,CHAR(160),""))),0)),2)=0,IF(AU76&lt;&gt;"",0,""),ROUND((IFERROR(_xlfn.IFS(TRIM(SUBSTITUTE($AQ76,CHAR(160),""))="Devis 1",IFERROR(VALUE(TRIM(SUBSTITUTE(AI76,CHAR(160),""))),0),TRIM(SUBSTITUTE($AQ76,CHAR(160),""))="Devis 2",IFERROR(VALUE(TRIM(SUBSTITUTE(AL76,CHAR(160),""))),0),TRIM(SUBSTITUTE($AQ76,CHAR(160),""))="Devis 3",IFERROR(VALUE(TRIM(SUBSTITUTE(AO76,CHAR(160),""))),0)),0))*(IFERROR(VALUE(TRIM(SUBSTITUTE($Z76,CHAR(160),""))),0)),2)))</f>
        <v/>
      </c>
      <c r="AW76" s="211" t="str">
        <f t="shared" si="84"/>
        <v/>
      </c>
      <c r="AX76" s="303"/>
      <c r="AY76" s="92" t="str" cm="1">
        <f t="array" ref="AY76">IF(OR(AW76="",AT76="",AU76="",AS76=""),"",
    _xlfn.IFS(
        (IFERROR(VALUE(TRIM(SUBSTITUTE(AW76,CHAR(160),""))),0)) &gt; (IFERROR(VALUE(TRIM(SUBSTITUTE(AT76,CHAR(160),""))),0)),
        "KO : Le montant retenu TTC est supérieur au montant raisonnable TTC. Merci de revoir la ligne de dépense ou plafonner son montant.",
        (IFERROR(VALUE(TRIM(SUBSTITUTE(AU76,CHAR(160),""))),0)) &gt; (IFERROR(VALUE(TRIM(SUBSTITUTE(AS76,CHAR(160),""))),0)),
        "Attention : Le montant retenu HT est supérieur au montant HT raisonnable. Merci de revoir la ligne de dépense, plafonner son montant, ou justifier la reventillation HT / TVA.",
        (IFERROR(VALUE(TRIM(SUBSTITUTE(AW76,CHAR(160),""))),0))=0,
        "",
        (IFERROR(VALUE(TRIM(SUBSTITUTE(AT76,CHAR(160),""))),0))=(IFERROR(VALUE(TRIM(SUBSTITUTE(AW76,CHAR(160),""))),0)),
        "OK",
        (IFERROR(VALUE(TRIM(SUBSTITUTE(AT76,CHAR(160),""))),0))&gt;(IFERROR(VALUE(TRIM(SUBSTITUTE(AW76,CHAR(160),""))),0)),
        " OK : Montant instruit inférieur au montant raisonnable.",
        TRUE,
        ""
    )
)</f>
        <v/>
      </c>
      <c r="AZ76" s="92" t="str" cm="1">
        <f t="array" ref="AZ76">IF(OR(AW76="",W76="",AU76="",U76="",AV76="",V76=""),"",_xlfn.IFS(AND((IFERROR(VALUE(TRIM(SUBSTITUTE(AW76,CHAR(160),""))),0))&gt;(IFERROR(VALUE(TRIM(SUBSTITUTE(W76,CHAR(160),""))),0)),((IFERROR(VALUE(TRIM(SUBSTITUTE(AW76,CHAR(160),""))),0))-(IFERROR(VALUE(TRIM(SUBSTITUTE(W76,CHAR(160),""))),0)))&lt;=0.01),"OK",(IFERROR(VALUE(TRIM(SUBSTITUTE(AW76,CHAR(160),""))),0))&gt;(IFERROR(VALUE(TRIM(SUBSTITUTE(W76,CHAR(160),""))),0)),"KO : Le montant retenu TTC est supérieur au montant présenté TTC. Merci de revoir la ligne de dépense ou plafonner son montant.",(IFERROR(VALUE(TRIM(SUBSTITUTE(AU76,CHAR(160),""))),0))&gt;(IFERROR(VALUE(TRIM(SUBSTITUTE(U76,CHAR(160),""))),0)),"Attention : Le montant retenu HT est supérieur au montant HT présenté. Merci de revoir la ligne de dépense, plafonner son montant, ou justifier la reventillation HT / TVA.",(IFERROR(VALUE(TRIM(SUBSTITUTE(AV76,CHAR(160),""))),0))&gt;(IFERROR(VALUE(TRIM(SUBSTITUTE(V76,CHAR(160),""))),0)),"Attention : Le montant TVA retenu est supérieur au montant TVA présenté. Merci de revoir la ligne de dépense, plafonner son montant, ou justifier la reventillation HT / TVA.",(IFERROR(VALUE(TRIM(SUBSTITUTE(W76,CHAR(160),""))),0))=0,"",(IFERROR(VALUE(TRIM(SUBSTITUTE(AW76,CHAR(160),""))),0))=(IFERROR(VALUE(TRIM(SUBSTITUTE(W76,CHAR(160),""))),0)),"OK",AND((IFERROR(VALUE(TRIM(SUBSTITUTE(AW76,CHAR(160),""))),0))&lt;(IFERROR(VALUE(TRIM(SUBSTITUTE(W76,CHAR(160),""))),0)),((IFERROR(VALUE(TRIM(SUBSTITUTE(W76,CHAR(160),""))),0))-(IFERROR(VALUE(TRIM(SUBSTITUTE(AW76,CHAR(160),""))),0)))&lt;0.01),"OK",(IFERROR(VALUE(TRIM(SUBSTITUTE(AW76,CHAR(160),""))),0))&lt;(IFERROR(VALUE(TRIM(SUBSTITUTE(W76,CHAR(160),""))),0)),"Montant instruit inférieur au montant présenté.",TRUE,""))</f>
        <v/>
      </c>
      <c r="BA76" s="212" t="str">
        <f t="shared" si="64"/>
        <v/>
      </c>
      <c r="BB76" s="212" t="str">
        <f t="shared" si="65"/>
        <v/>
      </c>
      <c r="BC76" s="93" t="str">
        <f t="shared" si="66"/>
        <v/>
      </c>
    </row>
    <row r="77" spans="1:55" ht="20.149999999999999" customHeight="1">
      <c r="A77" s="294">
        <v>69</v>
      </c>
      <c r="B77" s="2"/>
      <c r="C77" s="39"/>
      <c r="D77" s="2"/>
      <c r="E77" s="2"/>
      <c r="F77" s="89" t="str">
        <f>IF(B77&lt;&gt;"",IF('0-Présentation poste-typeaction'!$B$12&lt;&gt;"",'0-Présentation poste-typeaction'!$B$12,""),"")</f>
        <v/>
      </c>
      <c r="G77" s="21"/>
      <c r="H77" s="15"/>
      <c r="I77" s="38"/>
      <c r="J77" s="13"/>
      <c r="K77" s="4"/>
      <c r="L77" s="3"/>
      <c r="M77" s="196" t="str">
        <f t="shared" si="49"/>
        <v/>
      </c>
      <c r="N77" s="5"/>
      <c r="O77" s="3"/>
      <c r="P77" s="196" t="str">
        <f t="shared" si="77"/>
        <v/>
      </c>
      <c r="Q77" s="6"/>
      <c r="R77" s="3"/>
      <c r="S77" s="295" t="str">
        <f t="shared" si="50"/>
        <v/>
      </c>
      <c r="T77" s="14"/>
      <c r="U77" s="296" t="str" cm="1">
        <f t="array" ref="U77">IF((_xlfn.IFS(TRIM(SUBSTITUTE(T77,CHAR(160),""))="Devis 1",IFERROR(VALUE(TRIM(SUBSTITUTE(K77,CHAR(160),""))),0),TRIM(SUBSTITUTE(T77,CHAR(160),""))="Devis 2",IFERROR(VALUE(TRIM(SUBSTITUTE(N77,CHAR(160),""))),0),TRIM(SUBSTITUTE(T77,CHAR(160),""))="Devis 3",IFERROR(VALUE(TRIM(SUBSTITUTE(Q77,CHAR(160),""))),0),TRUE,0)*IFERROR(VALUE(TRIM(SUBSTITUTE(C77,CHAR(160),""))),0))=0,"",_xlfn.IFS(TRIM(SUBSTITUTE(T77,CHAR(160),""))="Devis 1",IFERROR(VALUE(TRIM(SUBSTITUTE(K77,CHAR(160),""))),0),TRIM(SUBSTITUTE(T77,CHAR(160),""))="Devis 2",IFERROR(VALUE(TRIM(SUBSTITUTE(N77,CHAR(160),""))),0),TRIM(SUBSTITUTE(T77,CHAR(160),""))="Devis 3",IFERROR(VALUE(TRIM(SUBSTITUTE(Q77,CHAR(160),""))),0),TRUE,0)*IFERROR(VALUE(TRIM(SUBSTITUTE(C77,CHAR(160),""))),0))</f>
        <v/>
      </c>
      <c r="V77" s="214" t="str" cm="1">
        <f t="array" ref="V77">IF(ROUND((_xlfn.IFS(TRIM(SUBSTITUTE(T77,CHAR(160),""))="Devis 1",IFERROR(VALUE(TRIM(SUBSTITUTE(L77,CHAR(160),""))),0),TRIM(SUBSTITUTE(T77,CHAR(160),""))="Devis 2",IFERROR(VALUE(TRIM(SUBSTITUTE(O77,CHAR(160),""))),0),TRIM(SUBSTITUTE(T77,CHAR(160),""))="Devis 3",IFERROR(VALUE(TRIM(SUBSTITUTE(R77,CHAR(160),""))),0),TRUE,0)*IFERROR(VALUE(TRIM(SUBSTITUTE(C77,CHAR(160),""))),0)),2)=0,IF(U77&lt;&gt;"",0,""),ROUND((_xlfn.IFS(TRIM(SUBSTITUTE(T77,CHAR(160),""))="Devis 1",IFERROR(VALUE(TRIM(SUBSTITUTE(L77,CHAR(160),""))),0),TRIM(SUBSTITUTE(T77,CHAR(160),""))="Devis 2",IFERROR(VALUE(TRIM(SUBSTITUTE(O77,CHAR(160),""))),0),TRIM(SUBSTITUTE(T77,CHAR(160),""))="Devis 3",IFERROR(VALUE(TRIM(SUBSTITUTE(R77,CHAR(160),""))),0),TRUE,0)*IFERROR(VALUE(TRIM(SUBSTITUTE(C77,CHAR(160),""))),0)),2))</f>
        <v/>
      </c>
      <c r="W77" s="297" t="str">
        <f t="shared" si="78"/>
        <v/>
      </c>
      <c r="X77" s="32"/>
      <c r="Y77" s="298" t="str">
        <f t="shared" si="67"/>
        <v/>
      </c>
      <c r="Z77" s="299" t="str">
        <f t="shared" si="67"/>
        <v/>
      </c>
      <c r="AA77" s="300" t="str">
        <f t="shared" si="67"/>
        <v/>
      </c>
      <c r="AB77" s="89" t="str">
        <f t="shared" si="67"/>
        <v/>
      </c>
      <c r="AC77" s="89" t="str">
        <f t="shared" si="67"/>
        <v/>
      </c>
      <c r="AD77" s="89" t="str">
        <f t="shared" si="67"/>
        <v/>
      </c>
      <c r="AE77" s="89" t="str">
        <f t="shared" si="68"/>
        <v/>
      </c>
      <c r="AF77" s="89" t="str">
        <f t="shared" si="69"/>
        <v/>
      </c>
      <c r="AG77" s="301" t="str">
        <f t="shared" si="70"/>
        <v/>
      </c>
      <c r="AH77" s="204" t="str">
        <f t="shared" si="71"/>
        <v/>
      </c>
      <c r="AI77" s="90" t="str">
        <f t="shared" si="72"/>
        <v/>
      </c>
      <c r="AJ77" s="196" t="str">
        <f t="shared" si="85"/>
        <v/>
      </c>
      <c r="AK77" s="205" t="str">
        <f t="shared" si="73"/>
        <v/>
      </c>
      <c r="AL77" s="90" t="str">
        <f t="shared" si="74"/>
        <v/>
      </c>
      <c r="AM77" s="196" t="str">
        <f t="shared" si="79"/>
        <v/>
      </c>
      <c r="AN77" s="206" t="str">
        <f t="shared" si="75"/>
        <v/>
      </c>
      <c r="AO77" s="90" t="str">
        <f t="shared" si="76"/>
        <v/>
      </c>
      <c r="AP77" s="207" t="str">
        <f t="shared" si="80"/>
        <v/>
      </c>
      <c r="AQ77" s="208" t="str">
        <f t="shared" si="81"/>
        <v/>
      </c>
      <c r="AR77" s="302"/>
      <c r="AS77" s="212" t="str">
        <f t="shared" si="82"/>
        <v/>
      </c>
      <c r="AT77" s="212" t="str">
        <f t="shared" si="83"/>
        <v/>
      </c>
      <c r="AU77" s="211" t="str" cm="1">
        <f t="array" ref="AU77">IF($Z77="","",IF((IFERROR(_xlfn.IFS($AQ77="Devis 1",(IFERROR(VALUE(TRIM(SUBSTITUTE(AH77,CHAR(160),""))),0)),$AQ77="Devis 2",(IFERROR(VALUE(TRIM(SUBSTITUTE(AK77,CHAR(160),""))),0)),$AQ77="Devis 3",(IFERROR(VALUE(TRIM(SUBSTITUTE(AN77,CHAR(160),""))),0))),0))*(IFERROR(VALUE(TRIM(SUBSTITUTE($Z77,CHAR(160),""))),0))=0,"",(IFERROR(_xlfn.IFS($AQ77="Devis 1",(IFERROR(VALUE(TRIM(SUBSTITUTE(AH77,CHAR(160),""))),0)),$AQ77="Devis 2",(IFERROR(VALUE(TRIM(SUBSTITUTE(AK77,CHAR(160),""))),0)),$AQ77="Devis 3",(IFERROR(VALUE(TRIM(SUBSTITUTE(AN77,CHAR(160),""))),0))),0))*(IFERROR(VALUE(TRIM(SUBSTITUTE($Z77,CHAR(160),""))),0))))</f>
        <v/>
      </c>
      <c r="AV77" s="211" t="str" cm="1">
        <f t="array" ref="AV77">IF($Z77="","",IF(ROUND((IFERROR(_xlfn.IFS(TRIM(SUBSTITUTE($AQ77,CHAR(160),""))="Devis 1",IFERROR(VALUE(TRIM(SUBSTITUTE(AI77,CHAR(160),""))),0),TRIM(SUBSTITUTE($AQ77,CHAR(160),""))="Devis 2",IFERROR(VALUE(TRIM(SUBSTITUTE(AL77,CHAR(160),""))),0),TRIM(SUBSTITUTE($AQ77,CHAR(160),""))="Devis 3",IFERROR(VALUE(TRIM(SUBSTITUTE(AO77,CHAR(160),""))),0)),0))*(IFERROR(VALUE(TRIM(SUBSTITUTE($Z77,CHAR(160),""))),0)),2)=0,IF(AU77&lt;&gt;"",0,""),ROUND((IFERROR(_xlfn.IFS(TRIM(SUBSTITUTE($AQ77,CHAR(160),""))="Devis 1",IFERROR(VALUE(TRIM(SUBSTITUTE(AI77,CHAR(160),""))),0),TRIM(SUBSTITUTE($AQ77,CHAR(160),""))="Devis 2",IFERROR(VALUE(TRIM(SUBSTITUTE(AL77,CHAR(160),""))),0),TRIM(SUBSTITUTE($AQ77,CHAR(160),""))="Devis 3",IFERROR(VALUE(TRIM(SUBSTITUTE(AO77,CHAR(160),""))),0)),0))*(IFERROR(VALUE(TRIM(SUBSTITUTE($Z77,CHAR(160),""))),0)),2)))</f>
        <v/>
      </c>
      <c r="AW77" s="211" t="str">
        <f t="shared" si="84"/>
        <v/>
      </c>
      <c r="AX77" s="303"/>
      <c r="AY77" s="92" t="str" cm="1">
        <f t="array" ref="AY77">IF(OR(AW77="",AT77="",AU77="",AS77=""),"",
    _xlfn.IFS(
        (IFERROR(VALUE(TRIM(SUBSTITUTE(AW77,CHAR(160),""))),0)) &gt; (IFERROR(VALUE(TRIM(SUBSTITUTE(AT77,CHAR(160),""))),0)),
        "KO : Le montant retenu TTC est supérieur au montant raisonnable TTC. Merci de revoir la ligne de dépense ou plafonner son montant.",
        (IFERROR(VALUE(TRIM(SUBSTITUTE(AU77,CHAR(160),""))),0)) &gt; (IFERROR(VALUE(TRIM(SUBSTITUTE(AS77,CHAR(160),""))),0)),
        "Attention : Le montant retenu HT est supérieur au montant HT raisonnable. Merci de revoir la ligne de dépense, plafonner son montant, ou justifier la reventillation HT / TVA.",
        (IFERROR(VALUE(TRIM(SUBSTITUTE(AW77,CHAR(160),""))),0))=0,
        "",
        (IFERROR(VALUE(TRIM(SUBSTITUTE(AT77,CHAR(160),""))),0))=(IFERROR(VALUE(TRIM(SUBSTITUTE(AW77,CHAR(160),""))),0)),
        "OK",
        (IFERROR(VALUE(TRIM(SUBSTITUTE(AT77,CHAR(160),""))),0))&gt;(IFERROR(VALUE(TRIM(SUBSTITUTE(AW77,CHAR(160),""))),0)),
        " OK : Montant instruit inférieur au montant raisonnable.",
        TRUE,
        ""
    )
)</f>
        <v/>
      </c>
      <c r="AZ77" s="92" t="str" cm="1">
        <f t="array" ref="AZ77">IF(OR(AW77="",W77="",AU77="",U77="",AV77="",V77=""),"",_xlfn.IFS(AND((IFERROR(VALUE(TRIM(SUBSTITUTE(AW77,CHAR(160),""))),0))&gt;(IFERROR(VALUE(TRIM(SUBSTITUTE(W77,CHAR(160),""))),0)),((IFERROR(VALUE(TRIM(SUBSTITUTE(AW77,CHAR(160),""))),0))-(IFERROR(VALUE(TRIM(SUBSTITUTE(W77,CHAR(160),""))),0)))&lt;=0.01),"OK",(IFERROR(VALUE(TRIM(SUBSTITUTE(AW77,CHAR(160),""))),0))&gt;(IFERROR(VALUE(TRIM(SUBSTITUTE(W77,CHAR(160),""))),0)),"KO : Le montant retenu TTC est supérieur au montant présenté TTC. Merci de revoir la ligne de dépense ou plafonner son montant.",(IFERROR(VALUE(TRIM(SUBSTITUTE(AU77,CHAR(160),""))),0))&gt;(IFERROR(VALUE(TRIM(SUBSTITUTE(U77,CHAR(160),""))),0)),"Attention : Le montant retenu HT est supérieur au montant HT présenté. Merci de revoir la ligne de dépense, plafonner son montant, ou justifier la reventillation HT / TVA.",(IFERROR(VALUE(TRIM(SUBSTITUTE(AV77,CHAR(160),""))),0))&gt;(IFERROR(VALUE(TRIM(SUBSTITUTE(V77,CHAR(160),""))),0)),"Attention : Le montant TVA retenu est supérieur au montant TVA présenté. Merci de revoir la ligne de dépense, plafonner son montant, ou justifier la reventillation HT / TVA.",(IFERROR(VALUE(TRIM(SUBSTITUTE(W77,CHAR(160),""))),0))=0,"",(IFERROR(VALUE(TRIM(SUBSTITUTE(AW77,CHAR(160),""))),0))=(IFERROR(VALUE(TRIM(SUBSTITUTE(W77,CHAR(160),""))),0)),"OK",AND((IFERROR(VALUE(TRIM(SUBSTITUTE(AW77,CHAR(160),""))),0))&lt;(IFERROR(VALUE(TRIM(SUBSTITUTE(W77,CHAR(160),""))),0)),((IFERROR(VALUE(TRIM(SUBSTITUTE(W77,CHAR(160),""))),0))-(IFERROR(VALUE(TRIM(SUBSTITUTE(AW77,CHAR(160),""))),0)))&lt;0.01),"OK",(IFERROR(VALUE(TRIM(SUBSTITUTE(AW77,CHAR(160),""))),0))&lt;(IFERROR(VALUE(TRIM(SUBSTITUTE(W77,CHAR(160),""))),0)),"Montant instruit inférieur au montant présenté.",TRUE,""))</f>
        <v/>
      </c>
      <c r="BA77" s="212" t="str">
        <f t="shared" si="64"/>
        <v/>
      </c>
      <c r="BB77" s="212" t="str">
        <f t="shared" si="65"/>
        <v/>
      </c>
      <c r="BC77" s="93" t="str">
        <f t="shared" si="66"/>
        <v/>
      </c>
    </row>
    <row r="78" spans="1:55" ht="20.149999999999999" customHeight="1">
      <c r="A78" s="294">
        <v>70</v>
      </c>
      <c r="B78" s="2"/>
      <c r="C78" s="39"/>
      <c r="D78" s="2"/>
      <c r="E78" s="2"/>
      <c r="F78" s="89" t="str">
        <f>IF(B78&lt;&gt;"",IF('0-Présentation poste-typeaction'!$B$12&lt;&gt;"",'0-Présentation poste-typeaction'!$B$12,""),"")</f>
        <v/>
      </c>
      <c r="G78" s="21"/>
      <c r="H78" s="15"/>
      <c r="I78" s="38"/>
      <c r="J78" s="13"/>
      <c r="K78" s="4"/>
      <c r="L78" s="3"/>
      <c r="M78" s="196" t="str">
        <f t="shared" si="49"/>
        <v/>
      </c>
      <c r="N78" s="5"/>
      <c r="O78" s="3"/>
      <c r="P78" s="196" t="str">
        <f t="shared" si="77"/>
        <v/>
      </c>
      <c r="Q78" s="6"/>
      <c r="R78" s="3"/>
      <c r="S78" s="295" t="str">
        <f t="shared" si="50"/>
        <v/>
      </c>
      <c r="T78" s="14"/>
      <c r="U78" s="296" t="str" cm="1">
        <f t="array" ref="U78">IF((_xlfn.IFS(TRIM(SUBSTITUTE(T78,CHAR(160),""))="Devis 1",IFERROR(VALUE(TRIM(SUBSTITUTE(K78,CHAR(160),""))),0),TRIM(SUBSTITUTE(T78,CHAR(160),""))="Devis 2",IFERROR(VALUE(TRIM(SUBSTITUTE(N78,CHAR(160),""))),0),TRIM(SUBSTITUTE(T78,CHAR(160),""))="Devis 3",IFERROR(VALUE(TRIM(SUBSTITUTE(Q78,CHAR(160),""))),0),TRUE,0)*IFERROR(VALUE(TRIM(SUBSTITUTE(C78,CHAR(160),""))),0))=0,"",_xlfn.IFS(TRIM(SUBSTITUTE(T78,CHAR(160),""))="Devis 1",IFERROR(VALUE(TRIM(SUBSTITUTE(K78,CHAR(160),""))),0),TRIM(SUBSTITUTE(T78,CHAR(160),""))="Devis 2",IFERROR(VALUE(TRIM(SUBSTITUTE(N78,CHAR(160),""))),0),TRIM(SUBSTITUTE(T78,CHAR(160),""))="Devis 3",IFERROR(VALUE(TRIM(SUBSTITUTE(Q78,CHAR(160),""))),0),TRUE,0)*IFERROR(VALUE(TRIM(SUBSTITUTE(C78,CHAR(160),""))),0))</f>
        <v/>
      </c>
      <c r="V78" s="214" t="str" cm="1">
        <f t="array" ref="V78">IF(ROUND((_xlfn.IFS(TRIM(SUBSTITUTE(T78,CHAR(160),""))="Devis 1",IFERROR(VALUE(TRIM(SUBSTITUTE(L78,CHAR(160),""))),0),TRIM(SUBSTITUTE(T78,CHAR(160),""))="Devis 2",IFERROR(VALUE(TRIM(SUBSTITUTE(O78,CHAR(160),""))),0),TRIM(SUBSTITUTE(T78,CHAR(160),""))="Devis 3",IFERROR(VALUE(TRIM(SUBSTITUTE(R78,CHAR(160),""))),0),TRUE,0)*IFERROR(VALUE(TRIM(SUBSTITUTE(C78,CHAR(160),""))),0)),2)=0,IF(U78&lt;&gt;"",0,""),ROUND((_xlfn.IFS(TRIM(SUBSTITUTE(T78,CHAR(160),""))="Devis 1",IFERROR(VALUE(TRIM(SUBSTITUTE(L78,CHAR(160),""))),0),TRIM(SUBSTITUTE(T78,CHAR(160),""))="Devis 2",IFERROR(VALUE(TRIM(SUBSTITUTE(O78,CHAR(160),""))),0),TRIM(SUBSTITUTE(T78,CHAR(160),""))="Devis 3",IFERROR(VALUE(TRIM(SUBSTITUTE(R78,CHAR(160),""))),0),TRUE,0)*IFERROR(VALUE(TRIM(SUBSTITUTE(C78,CHAR(160),""))),0)),2))</f>
        <v/>
      </c>
      <c r="W78" s="297" t="str">
        <f t="shared" si="78"/>
        <v/>
      </c>
      <c r="X78" s="32"/>
      <c r="Y78" s="298" t="str">
        <f t="shared" si="67"/>
        <v/>
      </c>
      <c r="Z78" s="299" t="str">
        <f t="shared" si="67"/>
        <v/>
      </c>
      <c r="AA78" s="300" t="str">
        <f t="shared" si="67"/>
        <v/>
      </c>
      <c r="AB78" s="89" t="str">
        <f t="shared" si="67"/>
        <v/>
      </c>
      <c r="AC78" s="89" t="str">
        <f t="shared" si="67"/>
        <v/>
      </c>
      <c r="AD78" s="89" t="str">
        <f t="shared" si="67"/>
        <v/>
      </c>
      <c r="AE78" s="89" t="str">
        <f t="shared" si="68"/>
        <v/>
      </c>
      <c r="AF78" s="89" t="str">
        <f t="shared" si="69"/>
        <v/>
      </c>
      <c r="AG78" s="301" t="str">
        <f t="shared" si="70"/>
        <v/>
      </c>
      <c r="AH78" s="204" t="str">
        <f t="shared" si="71"/>
        <v/>
      </c>
      <c r="AI78" s="90" t="str">
        <f t="shared" si="72"/>
        <v/>
      </c>
      <c r="AJ78" s="196" t="str">
        <f t="shared" si="85"/>
        <v/>
      </c>
      <c r="AK78" s="205" t="str">
        <f t="shared" si="73"/>
        <v/>
      </c>
      <c r="AL78" s="90" t="str">
        <f t="shared" si="74"/>
        <v/>
      </c>
      <c r="AM78" s="196" t="str">
        <f t="shared" si="79"/>
        <v/>
      </c>
      <c r="AN78" s="206" t="str">
        <f t="shared" si="75"/>
        <v/>
      </c>
      <c r="AO78" s="90" t="str">
        <f t="shared" si="76"/>
        <v/>
      </c>
      <c r="AP78" s="207" t="str">
        <f t="shared" si="80"/>
        <v/>
      </c>
      <c r="AQ78" s="208" t="str">
        <f t="shared" si="81"/>
        <v/>
      </c>
      <c r="AR78" s="302"/>
      <c r="AS78" s="212" t="str">
        <f t="shared" si="82"/>
        <v/>
      </c>
      <c r="AT78" s="212" t="str">
        <f t="shared" si="83"/>
        <v/>
      </c>
      <c r="AU78" s="211" t="str" cm="1">
        <f t="array" ref="AU78">IF($Z78="","",IF((IFERROR(_xlfn.IFS($AQ78="Devis 1",(IFERROR(VALUE(TRIM(SUBSTITUTE(AH78,CHAR(160),""))),0)),$AQ78="Devis 2",(IFERROR(VALUE(TRIM(SUBSTITUTE(AK78,CHAR(160),""))),0)),$AQ78="Devis 3",(IFERROR(VALUE(TRIM(SUBSTITUTE(AN78,CHAR(160),""))),0))),0))*(IFERROR(VALUE(TRIM(SUBSTITUTE($Z78,CHAR(160),""))),0))=0,"",(IFERROR(_xlfn.IFS($AQ78="Devis 1",(IFERROR(VALUE(TRIM(SUBSTITUTE(AH78,CHAR(160),""))),0)),$AQ78="Devis 2",(IFERROR(VALUE(TRIM(SUBSTITUTE(AK78,CHAR(160),""))),0)),$AQ78="Devis 3",(IFERROR(VALUE(TRIM(SUBSTITUTE(AN78,CHAR(160),""))),0))),0))*(IFERROR(VALUE(TRIM(SUBSTITUTE($Z78,CHAR(160),""))),0))))</f>
        <v/>
      </c>
      <c r="AV78" s="211" t="str" cm="1">
        <f t="array" ref="AV78">IF($Z78="","",IF(ROUND((IFERROR(_xlfn.IFS(TRIM(SUBSTITUTE($AQ78,CHAR(160),""))="Devis 1",IFERROR(VALUE(TRIM(SUBSTITUTE(AI78,CHAR(160),""))),0),TRIM(SUBSTITUTE($AQ78,CHAR(160),""))="Devis 2",IFERROR(VALUE(TRIM(SUBSTITUTE(AL78,CHAR(160),""))),0),TRIM(SUBSTITUTE($AQ78,CHAR(160),""))="Devis 3",IFERROR(VALUE(TRIM(SUBSTITUTE(AO78,CHAR(160),""))),0)),0))*(IFERROR(VALUE(TRIM(SUBSTITUTE($Z78,CHAR(160),""))),0)),2)=0,IF(AU78&lt;&gt;"",0,""),ROUND((IFERROR(_xlfn.IFS(TRIM(SUBSTITUTE($AQ78,CHAR(160),""))="Devis 1",IFERROR(VALUE(TRIM(SUBSTITUTE(AI78,CHAR(160),""))),0),TRIM(SUBSTITUTE($AQ78,CHAR(160),""))="Devis 2",IFERROR(VALUE(TRIM(SUBSTITUTE(AL78,CHAR(160),""))),0),TRIM(SUBSTITUTE($AQ78,CHAR(160),""))="Devis 3",IFERROR(VALUE(TRIM(SUBSTITUTE(AO78,CHAR(160),""))),0)),0))*(IFERROR(VALUE(TRIM(SUBSTITUTE($Z78,CHAR(160),""))),0)),2)))</f>
        <v/>
      </c>
      <c r="AW78" s="211" t="str">
        <f t="shared" si="84"/>
        <v/>
      </c>
      <c r="AX78" s="303"/>
      <c r="AY78" s="92" t="str" cm="1">
        <f t="array" ref="AY78">IF(OR(AW78="",AT78="",AU78="",AS78=""),"",
    _xlfn.IFS(
        (IFERROR(VALUE(TRIM(SUBSTITUTE(AW78,CHAR(160),""))),0)) &gt; (IFERROR(VALUE(TRIM(SUBSTITUTE(AT78,CHAR(160),""))),0)),
        "KO : Le montant retenu TTC est supérieur au montant raisonnable TTC. Merci de revoir la ligne de dépense ou plafonner son montant.",
        (IFERROR(VALUE(TRIM(SUBSTITUTE(AU78,CHAR(160),""))),0)) &gt; (IFERROR(VALUE(TRIM(SUBSTITUTE(AS78,CHAR(160),""))),0)),
        "Attention : Le montant retenu HT est supérieur au montant HT raisonnable. Merci de revoir la ligne de dépense, plafonner son montant, ou justifier la reventillation HT / TVA.",
        (IFERROR(VALUE(TRIM(SUBSTITUTE(AW78,CHAR(160),""))),0))=0,
        "",
        (IFERROR(VALUE(TRIM(SUBSTITUTE(AT78,CHAR(160),""))),0))=(IFERROR(VALUE(TRIM(SUBSTITUTE(AW78,CHAR(160),""))),0)),
        "OK",
        (IFERROR(VALUE(TRIM(SUBSTITUTE(AT78,CHAR(160),""))),0))&gt;(IFERROR(VALUE(TRIM(SUBSTITUTE(AW78,CHAR(160),""))),0)),
        " OK : Montant instruit inférieur au montant raisonnable.",
        TRUE,
        ""
    )
)</f>
        <v/>
      </c>
      <c r="AZ78" s="92" t="str" cm="1">
        <f t="array" ref="AZ78">IF(OR(AW78="",W78="",AU78="",U78="",AV78="",V78=""),"",_xlfn.IFS(AND((IFERROR(VALUE(TRIM(SUBSTITUTE(AW78,CHAR(160),""))),0))&gt;(IFERROR(VALUE(TRIM(SUBSTITUTE(W78,CHAR(160),""))),0)),((IFERROR(VALUE(TRIM(SUBSTITUTE(AW78,CHAR(160),""))),0))-(IFERROR(VALUE(TRIM(SUBSTITUTE(W78,CHAR(160),""))),0)))&lt;=0.01),"OK",(IFERROR(VALUE(TRIM(SUBSTITUTE(AW78,CHAR(160),""))),0))&gt;(IFERROR(VALUE(TRIM(SUBSTITUTE(W78,CHAR(160),""))),0)),"KO : Le montant retenu TTC est supérieur au montant présenté TTC. Merci de revoir la ligne de dépense ou plafonner son montant.",(IFERROR(VALUE(TRIM(SUBSTITUTE(AU78,CHAR(160),""))),0))&gt;(IFERROR(VALUE(TRIM(SUBSTITUTE(U78,CHAR(160),""))),0)),"Attention : Le montant retenu HT est supérieur au montant HT présenté. Merci de revoir la ligne de dépense, plafonner son montant, ou justifier la reventillation HT / TVA.",(IFERROR(VALUE(TRIM(SUBSTITUTE(AV78,CHAR(160),""))),0))&gt;(IFERROR(VALUE(TRIM(SUBSTITUTE(V78,CHAR(160),""))),0)),"Attention : Le montant TVA retenu est supérieur au montant TVA présenté. Merci de revoir la ligne de dépense, plafonner son montant, ou justifier la reventillation HT / TVA.",(IFERROR(VALUE(TRIM(SUBSTITUTE(W78,CHAR(160),""))),0))=0,"",(IFERROR(VALUE(TRIM(SUBSTITUTE(AW78,CHAR(160),""))),0))=(IFERROR(VALUE(TRIM(SUBSTITUTE(W78,CHAR(160),""))),0)),"OK",AND((IFERROR(VALUE(TRIM(SUBSTITUTE(AW78,CHAR(160),""))),0))&lt;(IFERROR(VALUE(TRIM(SUBSTITUTE(W78,CHAR(160),""))),0)),((IFERROR(VALUE(TRIM(SUBSTITUTE(W78,CHAR(160),""))),0))-(IFERROR(VALUE(TRIM(SUBSTITUTE(AW78,CHAR(160),""))),0)))&lt;0.01),"OK",(IFERROR(VALUE(TRIM(SUBSTITUTE(AW78,CHAR(160),""))),0))&lt;(IFERROR(VALUE(TRIM(SUBSTITUTE(W78,CHAR(160),""))),0)),"Montant instruit inférieur au montant présenté.",TRUE,""))</f>
        <v/>
      </c>
      <c r="BA78" s="212" t="str">
        <f t="shared" si="64"/>
        <v/>
      </c>
      <c r="BB78" s="212" t="str">
        <f t="shared" si="65"/>
        <v/>
      </c>
      <c r="BC78" s="93" t="str">
        <f t="shared" si="66"/>
        <v/>
      </c>
    </row>
    <row r="79" spans="1:55" ht="20.149999999999999" customHeight="1">
      <c r="A79" s="294">
        <v>71</v>
      </c>
      <c r="B79" s="2"/>
      <c r="C79" s="39"/>
      <c r="D79" s="2"/>
      <c r="E79" s="2"/>
      <c r="F79" s="89" t="str">
        <f>IF(B79&lt;&gt;"",IF('0-Présentation poste-typeaction'!$B$12&lt;&gt;"",'0-Présentation poste-typeaction'!$B$12,""),"")</f>
        <v/>
      </c>
      <c r="G79" s="21"/>
      <c r="H79" s="15"/>
      <c r="I79" s="38"/>
      <c r="J79" s="13"/>
      <c r="K79" s="4"/>
      <c r="L79" s="3"/>
      <c r="M79" s="196" t="str">
        <f t="shared" si="49"/>
        <v/>
      </c>
      <c r="N79" s="5"/>
      <c r="O79" s="3"/>
      <c r="P79" s="196" t="str">
        <f t="shared" si="77"/>
        <v/>
      </c>
      <c r="Q79" s="6"/>
      <c r="R79" s="3"/>
      <c r="S79" s="295" t="str">
        <f t="shared" si="50"/>
        <v/>
      </c>
      <c r="T79" s="14"/>
      <c r="U79" s="296" t="str" cm="1">
        <f t="array" ref="U79">IF((_xlfn.IFS(TRIM(SUBSTITUTE(T79,CHAR(160),""))="Devis 1",IFERROR(VALUE(TRIM(SUBSTITUTE(K79,CHAR(160),""))),0),TRIM(SUBSTITUTE(T79,CHAR(160),""))="Devis 2",IFERROR(VALUE(TRIM(SUBSTITUTE(N79,CHAR(160),""))),0),TRIM(SUBSTITUTE(T79,CHAR(160),""))="Devis 3",IFERROR(VALUE(TRIM(SUBSTITUTE(Q79,CHAR(160),""))),0),TRUE,0)*IFERROR(VALUE(TRIM(SUBSTITUTE(C79,CHAR(160),""))),0))=0,"",_xlfn.IFS(TRIM(SUBSTITUTE(T79,CHAR(160),""))="Devis 1",IFERROR(VALUE(TRIM(SUBSTITUTE(K79,CHAR(160),""))),0),TRIM(SUBSTITUTE(T79,CHAR(160),""))="Devis 2",IFERROR(VALUE(TRIM(SUBSTITUTE(N79,CHAR(160),""))),0),TRIM(SUBSTITUTE(T79,CHAR(160),""))="Devis 3",IFERROR(VALUE(TRIM(SUBSTITUTE(Q79,CHAR(160),""))),0),TRUE,0)*IFERROR(VALUE(TRIM(SUBSTITUTE(C79,CHAR(160),""))),0))</f>
        <v/>
      </c>
      <c r="V79" s="214" t="str" cm="1">
        <f t="array" ref="V79">IF(ROUND((_xlfn.IFS(TRIM(SUBSTITUTE(T79,CHAR(160),""))="Devis 1",IFERROR(VALUE(TRIM(SUBSTITUTE(L79,CHAR(160),""))),0),TRIM(SUBSTITUTE(T79,CHAR(160),""))="Devis 2",IFERROR(VALUE(TRIM(SUBSTITUTE(O79,CHAR(160),""))),0),TRIM(SUBSTITUTE(T79,CHAR(160),""))="Devis 3",IFERROR(VALUE(TRIM(SUBSTITUTE(R79,CHAR(160),""))),0),TRUE,0)*IFERROR(VALUE(TRIM(SUBSTITUTE(C79,CHAR(160),""))),0)),2)=0,IF(U79&lt;&gt;"",0,""),ROUND((_xlfn.IFS(TRIM(SUBSTITUTE(T79,CHAR(160),""))="Devis 1",IFERROR(VALUE(TRIM(SUBSTITUTE(L79,CHAR(160),""))),0),TRIM(SUBSTITUTE(T79,CHAR(160),""))="Devis 2",IFERROR(VALUE(TRIM(SUBSTITUTE(O79,CHAR(160),""))),0),TRIM(SUBSTITUTE(T79,CHAR(160),""))="Devis 3",IFERROR(VALUE(TRIM(SUBSTITUTE(R79,CHAR(160),""))),0),TRUE,0)*IFERROR(VALUE(TRIM(SUBSTITUTE(C79,CHAR(160),""))),0)),2))</f>
        <v/>
      </c>
      <c r="W79" s="297" t="str">
        <f t="shared" si="78"/>
        <v/>
      </c>
      <c r="X79" s="32"/>
      <c r="Y79" s="298" t="str">
        <f t="shared" si="67"/>
        <v/>
      </c>
      <c r="Z79" s="299" t="str">
        <f t="shared" si="67"/>
        <v/>
      </c>
      <c r="AA79" s="300" t="str">
        <f t="shared" si="67"/>
        <v/>
      </c>
      <c r="AB79" s="89" t="str">
        <f t="shared" si="67"/>
        <v/>
      </c>
      <c r="AC79" s="89" t="str">
        <f t="shared" si="67"/>
        <v/>
      </c>
      <c r="AD79" s="89" t="str">
        <f t="shared" si="67"/>
        <v/>
      </c>
      <c r="AE79" s="89" t="str">
        <f t="shared" si="68"/>
        <v/>
      </c>
      <c r="AF79" s="89" t="str">
        <f t="shared" si="69"/>
        <v/>
      </c>
      <c r="AG79" s="301" t="str">
        <f t="shared" si="70"/>
        <v/>
      </c>
      <c r="AH79" s="204" t="str">
        <f t="shared" si="71"/>
        <v/>
      </c>
      <c r="AI79" s="90" t="str">
        <f t="shared" si="72"/>
        <v/>
      </c>
      <c r="AJ79" s="196" t="str">
        <f t="shared" si="85"/>
        <v/>
      </c>
      <c r="AK79" s="205" t="str">
        <f t="shared" si="73"/>
        <v/>
      </c>
      <c r="AL79" s="90" t="str">
        <f t="shared" si="74"/>
        <v/>
      </c>
      <c r="AM79" s="196" t="str">
        <f t="shared" si="79"/>
        <v/>
      </c>
      <c r="AN79" s="206" t="str">
        <f t="shared" si="75"/>
        <v/>
      </c>
      <c r="AO79" s="90" t="str">
        <f t="shared" si="76"/>
        <v/>
      </c>
      <c r="AP79" s="207" t="str">
        <f t="shared" si="80"/>
        <v/>
      </c>
      <c r="AQ79" s="208" t="str">
        <f t="shared" si="81"/>
        <v/>
      </c>
      <c r="AR79" s="302"/>
      <c r="AS79" s="212" t="str">
        <f t="shared" si="82"/>
        <v/>
      </c>
      <c r="AT79" s="212" t="str">
        <f t="shared" si="83"/>
        <v/>
      </c>
      <c r="AU79" s="211" t="str" cm="1">
        <f t="array" ref="AU79">IF($Z79="","",IF((IFERROR(_xlfn.IFS($AQ79="Devis 1",(IFERROR(VALUE(TRIM(SUBSTITUTE(AH79,CHAR(160),""))),0)),$AQ79="Devis 2",(IFERROR(VALUE(TRIM(SUBSTITUTE(AK79,CHAR(160),""))),0)),$AQ79="Devis 3",(IFERROR(VALUE(TRIM(SUBSTITUTE(AN79,CHAR(160),""))),0))),0))*(IFERROR(VALUE(TRIM(SUBSTITUTE($Z79,CHAR(160),""))),0))=0,"",(IFERROR(_xlfn.IFS($AQ79="Devis 1",(IFERROR(VALUE(TRIM(SUBSTITUTE(AH79,CHAR(160),""))),0)),$AQ79="Devis 2",(IFERROR(VALUE(TRIM(SUBSTITUTE(AK79,CHAR(160),""))),0)),$AQ79="Devis 3",(IFERROR(VALUE(TRIM(SUBSTITUTE(AN79,CHAR(160),""))),0))),0))*(IFERROR(VALUE(TRIM(SUBSTITUTE($Z79,CHAR(160),""))),0))))</f>
        <v/>
      </c>
      <c r="AV79" s="211" t="str" cm="1">
        <f t="array" ref="AV79">IF($Z79="","",IF(ROUND((IFERROR(_xlfn.IFS(TRIM(SUBSTITUTE($AQ79,CHAR(160),""))="Devis 1",IFERROR(VALUE(TRIM(SUBSTITUTE(AI79,CHAR(160),""))),0),TRIM(SUBSTITUTE($AQ79,CHAR(160),""))="Devis 2",IFERROR(VALUE(TRIM(SUBSTITUTE(AL79,CHAR(160),""))),0),TRIM(SUBSTITUTE($AQ79,CHAR(160),""))="Devis 3",IFERROR(VALUE(TRIM(SUBSTITUTE(AO79,CHAR(160),""))),0)),0))*(IFERROR(VALUE(TRIM(SUBSTITUTE($Z79,CHAR(160),""))),0)),2)=0,IF(AU79&lt;&gt;"",0,""),ROUND((IFERROR(_xlfn.IFS(TRIM(SUBSTITUTE($AQ79,CHAR(160),""))="Devis 1",IFERROR(VALUE(TRIM(SUBSTITUTE(AI79,CHAR(160),""))),0),TRIM(SUBSTITUTE($AQ79,CHAR(160),""))="Devis 2",IFERROR(VALUE(TRIM(SUBSTITUTE(AL79,CHAR(160),""))),0),TRIM(SUBSTITUTE($AQ79,CHAR(160),""))="Devis 3",IFERROR(VALUE(TRIM(SUBSTITUTE(AO79,CHAR(160),""))),0)),0))*(IFERROR(VALUE(TRIM(SUBSTITUTE($Z79,CHAR(160),""))),0)),2)))</f>
        <v/>
      </c>
      <c r="AW79" s="211" t="str">
        <f t="shared" si="84"/>
        <v/>
      </c>
      <c r="AX79" s="303"/>
      <c r="AY79" s="92" t="str" cm="1">
        <f t="array" ref="AY79">IF(OR(AW79="",AT79="",AU79="",AS79=""),"",
    _xlfn.IFS(
        (IFERROR(VALUE(TRIM(SUBSTITUTE(AW79,CHAR(160),""))),0)) &gt; (IFERROR(VALUE(TRIM(SUBSTITUTE(AT79,CHAR(160),""))),0)),
        "KO : Le montant retenu TTC est supérieur au montant raisonnable TTC. Merci de revoir la ligne de dépense ou plafonner son montant.",
        (IFERROR(VALUE(TRIM(SUBSTITUTE(AU79,CHAR(160),""))),0)) &gt; (IFERROR(VALUE(TRIM(SUBSTITUTE(AS79,CHAR(160),""))),0)),
        "Attention : Le montant retenu HT est supérieur au montant HT raisonnable. Merci de revoir la ligne de dépense, plafonner son montant, ou justifier la reventillation HT / TVA.",
        (IFERROR(VALUE(TRIM(SUBSTITUTE(AW79,CHAR(160),""))),0))=0,
        "",
        (IFERROR(VALUE(TRIM(SUBSTITUTE(AT79,CHAR(160),""))),0))=(IFERROR(VALUE(TRIM(SUBSTITUTE(AW79,CHAR(160),""))),0)),
        "OK",
        (IFERROR(VALUE(TRIM(SUBSTITUTE(AT79,CHAR(160),""))),0))&gt;(IFERROR(VALUE(TRIM(SUBSTITUTE(AW79,CHAR(160),""))),0)),
        " OK : Montant instruit inférieur au montant raisonnable.",
        TRUE,
        ""
    )
)</f>
        <v/>
      </c>
      <c r="AZ79" s="92" t="str" cm="1">
        <f t="array" ref="AZ79">IF(OR(AW79="",W79="",AU79="",U79="",AV79="",V79=""),"",_xlfn.IFS(AND((IFERROR(VALUE(TRIM(SUBSTITUTE(AW79,CHAR(160),""))),0))&gt;(IFERROR(VALUE(TRIM(SUBSTITUTE(W79,CHAR(160),""))),0)),((IFERROR(VALUE(TRIM(SUBSTITUTE(AW79,CHAR(160),""))),0))-(IFERROR(VALUE(TRIM(SUBSTITUTE(W79,CHAR(160),""))),0)))&lt;=0.01),"OK",(IFERROR(VALUE(TRIM(SUBSTITUTE(AW79,CHAR(160),""))),0))&gt;(IFERROR(VALUE(TRIM(SUBSTITUTE(W79,CHAR(160),""))),0)),"KO : Le montant retenu TTC est supérieur au montant présenté TTC. Merci de revoir la ligne de dépense ou plafonner son montant.",(IFERROR(VALUE(TRIM(SUBSTITUTE(AU79,CHAR(160),""))),0))&gt;(IFERROR(VALUE(TRIM(SUBSTITUTE(U79,CHAR(160),""))),0)),"Attention : Le montant retenu HT est supérieur au montant HT présenté. Merci de revoir la ligne de dépense, plafonner son montant, ou justifier la reventillation HT / TVA.",(IFERROR(VALUE(TRIM(SUBSTITUTE(AV79,CHAR(160),""))),0))&gt;(IFERROR(VALUE(TRIM(SUBSTITUTE(V79,CHAR(160),""))),0)),"Attention : Le montant TVA retenu est supérieur au montant TVA présenté. Merci de revoir la ligne de dépense, plafonner son montant, ou justifier la reventillation HT / TVA.",(IFERROR(VALUE(TRIM(SUBSTITUTE(W79,CHAR(160),""))),0))=0,"",(IFERROR(VALUE(TRIM(SUBSTITUTE(AW79,CHAR(160),""))),0))=(IFERROR(VALUE(TRIM(SUBSTITUTE(W79,CHAR(160),""))),0)),"OK",AND((IFERROR(VALUE(TRIM(SUBSTITUTE(AW79,CHAR(160),""))),0))&lt;(IFERROR(VALUE(TRIM(SUBSTITUTE(W79,CHAR(160),""))),0)),((IFERROR(VALUE(TRIM(SUBSTITUTE(W79,CHAR(160),""))),0))-(IFERROR(VALUE(TRIM(SUBSTITUTE(AW79,CHAR(160),""))),0)))&lt;0.01),"OK",(IFERROR(VALUE(TRIM(SUBSTITUTE(AW79,CHAR(160),""))),0))&lt;(IFERROR(VALUE(TRIM(SUBSTITUTE(W79,CHAR(160),""))),0)),"Montant instruit inférieur au montant présenté.",TRUE,""))</f>
        <v/>
      </c>
      <c r="BA79" s="212" t="str">
        <f t="shared" si="64"/>
        <v/>
      </c>
      <c r="BB79" s="212" t="str">
        <f t="shared" si="65"/>
        <v/>
      </c>
      <c r="BC79" s="93" t="str">
        <f t="shared" si="66"/>
        <v/>
      </c>
    </row>
    <row r="80" spans="1:55" ht="20.149999999999999" customHeight="1">
      <c r="A80" s="294">
        <v>72</v>
      </c>
      <c r="B80" s="2"/>
      <c r="C80" s="39"/>
      <c r="D80" s="2"/>
      <c r="E80" s="2"/>
      <c r="F80" s="89" t="str">
        <f>IF(B80&lt;&gt;"",IF('0-Présentation poste-typeaction'!$B$12&lt;&gt;"",'0-Présentation poste-typeaction'!$B$12,""),"")</f>
        <v/>
      </c>
      <c r="G80" s="21"/>
      <c r="H80" s="15"/>
      <c r="I80" s="38"/>
      <c r="J80" s="13"/>
      <c r="K80" s="4"/>
      <c r="L80" s="3"/>
      <c r="M80" s="196" t="str">
        <f t="shared" si="49"/>
        <v/>
      </c>
      <c r="N80" s="5"/>
      <c r="O80" s="3"/>
      <c r="P80" s="196" t="str">
        <f t="shared" si="77"/>
        <v/>
      </c>
      <c r="Q80" s="6"/>
      <c r="R80" s="3"/>
      <c r="S80" s="295" t="str">
        <f t="shared" si="50"/>
        <v/>
      </c>
      <c r="T80" s="14"/>
      <c r="U80" s="296" t="str" cm="1">
        <f t="array" ref="U80">IF((_xlfn.IFS(TRIM(SUBSTITUTE(T80,CHAR(160),""))="Devis 1",IFERROR(VALUE(TRIM(SUBSTITUTE(K80,CHAR(160),""))),0),TRIM(SUBSTITUTE(T80,CHAR(160),""))="Devis 2",IFERROR(VALUE(TRIM(SUBSTITUTE(N80,CHAR(160),""))),0),TRIM(SUBSTITUTE(T80,CHAR(160),""))="Devis 3",IFERROR(VALUE(TRIM(SUBSTITUTE(Q80,CHAR(160),""))),0),TRUE,0)*IFERROR(VALUE(TRIM(SUBSTITUTE(C80,CHAR(160),""))),0))=0,"",_xlfn.IFS(TRIM(SUBSTITUTE(T80,CHAR(160),""))="Devis 1",IFERROR(VALUE(TRIM(SUBSTITUTE(K80,CHAR(160),""))),0),TRIM(SUBSTITUTE(T80,CHAR(160),""))="Devis 2",IFERROR(VALUE(TRIM(SUBSTITUTE(N80,CHAR(160),""))),0),TRIM(SUBSTITUTE(T80,CHAR(160),""))="Devis 3",IFERROR(VALUE(TRIM(SUBSTITUTE(Q80,CHAR(160),""))),0),TRUE,0)*IFERROR(VALUE(TRIM(SUBSTITUTE(C80,CHAR(160),""))),0))</f>
        <v/>
      </c>
      <c r="V80" s="214" t="str" cm="1">
        <f t="array" ref="V80">IF(ROUND((_xlfn.IFS(TRIM(SUBSTITUTE(T80,CHAR(160),""))="Devis 1",IFERROR(VALUE(TRIM(SUBSTITUTE(L80,CHAR(160),""))),0),TRIM(SUBSTITUTE(T80,CHAR(160),""))="Devis 2",IFERROR(VALUE(TRIM(SUBSTITUTE(O80,CHAR(160),""))),0),TRIM(SUBSTITUTE(T80,CHAR(160),""))="Devis 3",IFERROR(VALUE(TRIM(SUBSTITUTE(R80,CHAR(160),""))),0),TRUE,0)*IFERROR(VALUE(TRIM(SUBSTITUTE(C80,CHAR(160),""))),0)),2)=0,IF(U80&lt;&gt;"",0,""),ROUND((_xlfn.IFS(TRIM(SUBSTITUTE(T80,CHAR(160),""))="Devis 1",IFERROR(VALUE(TRIM(SUBSTITUTE(L80,CHAR(160),""))),0),TRIM(SUBSTITUTE(T80,CHAR(160),""))="Devis 2",IFERROR(VALUE(TRIM(SUBSTITUTE(O80,CHAR(160),""))),0),TRIM(SUBSTITUTE(T80,CHAR(160),""))="Devis 3",IFERROR(VALUE(TRIM(SUBSTITUTE(R80,CHAR(160),""))),0),TRUE,0)*IFERROR(VALUE(TRIM(SUBSTITUTE(C80,CHAR(160),""))),0)),2))</f>
        <v/>
      </c>
      <c r="W80" s="297" t="str">
        <f t="shared" si="78"/>
        <v/>
      </c>
      <c r="X80" s="32"/>
      <c r="Y80" s="298" t="str">
        <f t="shared" si="67"/>
        <v/>
      </c>
      <c r="Z80" s="299" t="str">
        <f t="shared" si="67"/>
        <v/>
      </c>
      <c r="AA80" s="300" t="str">
        <f t="shared" si="67"/>
        <v/>
      </c>
      <c r="AB80" s="89" t="str">
        <f t="shared" si="67"/>
        <v/>
      </c>
      <c r="AC80" s="89" t="str">
        <f t="shared" si="67"/>
        <v/>
      </c>
      <c r="AD80" s="89" t="str">
        <f t="shared" si="67"/>
        <v/>
      </c>
      <c r="AE80" s="89" t="str">
        <f t="shared" si="68"/>
        <v/>
      </c>
      <c r="AF80" s="89" t="str">
        <f t="shared" si="69"/>
        <v/>
      </c>
      <c r="AG80" s="301" t="str">
        <f t="shared" si="70"/>
        <v/>
      </c>
      <c r="AH80" s="204" t="str">
        <f t="shared" si="71"/>
        <v/>
      </c>
      <c r="AI80" s="90" t="str">
        <f t="shared" si="72"/>
        <v/>
      </c>
      <c r="AJ80" s="196" t="str">
        <f t="shared" si="85"/>
        <v/>
      </c>
      <c r="AK80" s="205" t="str">
        <f t="shared" si="73"/>
        <v/>
      </c>
      <c r="AL80" s="90" t="str">
        <f t="shared" si="74"/>
        <v/>
      </c>
      <c r="AM80" s="196" t="str">
        <f t="shared" si="79"/>
        <v/>
      </c>
      <c r="AN80" s="206" t="str">
        <f t="shared" si="75"/>
        <v/>
      </c>
      <c r="AO80" s="90" t="str">
        <f t="shared" si="76"/>
        <v/>
      </c>
      <c r="AP80" s="207" t="str">
        <f t="shared" si="80"/>
        <v/>
      </c>
      <c r="AQ80" s="208" t="str">
        <f t="shared" si="81"/>
        <v/>
      </c>
      <c r="AR80" s="302"/>
      <c r="AS80" s="212" t="str">
        <f t="shared" si="82"/>
        <v/>
      </c>
      <c r="AT80" s="212" t="str">
        <f t="shared" si="83"/>
        <v/>
      </c>
      <c r="AU80" s="211" t="str" cm="1">
        <f t="array" ref="AU80">IF($Z80="","",IF((IFERROR(_xlfn.IFS($AQ80="Devis 1",(IFERROR(VALUE(TRIM(SUBSTITUTE(AH80,CHAR(160),""))),0)),$AQ80="Devis 2",(IFERROR(VALUE(TRIM(SUBSTITUTE(AK80,CHAR(160),""))),0)),$AQ80="Devis 3",(IFERROR(VALUE(TRIM(SUBSTITUTE(AN80,CHAR(160),""))),0))),0))*(IFERROR(VALUE(TRIM(SUBSTITUTE($Z80,CHAR(160),""))),0))=0,"",(IFERROR(_xlfn.IFS($AQ80="Devis 1",(IFERROR(VALUE(TRIM(SUBSTITUTE(AH80,CHAR(160),""))),0)),$AQ80="Devis 2",(IFERROR(VALUE(TRIM(SUBSTITUTE(AK80,CHAR(160),""))),0)),$AQ80="Devis 3",(IFERROR(VALUE(TRIM(SUBSTITUTE(AN80,CHAR(160),""))),0))),0))*(IFERROR(VALUE(TRIM(SUBSTITUTE($Z80,CHAR(160),""))),0))))</f>
        <v/>
      </c>
      <c r="AV80" s="211" t="str" cm="1">
        <f t="array" ref="AV80">IF($Z80="","",IF(ROUND((IFERROR(_xlfn.IFS(TRIM(SUBSTITUTE($AQ80,CHAR(160),""))="Devis 1",IFERROR(VALUE(TRIM(SUBSTITUTE(AI80,CHAR(160),""))),0),TRIM(SUBSTITUTE($AQ80,CHAR(160),""))="Devis 2",IFERROR(VALUE(TRIM(SUBSTITUTE(AL80,CHAR(160),""))),0),TRIM(SUBSTITUTE($AQ80,CHAR(160),""))="Devis 3",IFERROR(VALUE(TRIM(SUBSTITUTE(AO80,CHAR(160),""))),0)),0))*(IFERROR(VALUE(TRIM(SUBSTITUTE($Z80,CHAR(160),""))),0)),2)=0,IF(AU80&lt;&gt;"",0,""),ROUND((IFERROR(_xlfn.IFS(TRIM(SUBSTITUTE($AQ80,CHAR(160),""))="Devis 1",IFERROR(VALUE(TRIM(SUBSTITUTE(AI80,CHAR(160),""))),0),TRIM(SUBSTITUTE($AQ80,CHAR(160),""))="Devis 2",IFERROR(VALUE(TRIM(SUBSTITUTE(AL80,CHAR(160),""))),0),TRIM(SUBSTITUTE($AQ80,CHAR(160),""))="Devis 3",IFERROR(VALUE(TRIM(SUBSTITUTE(AO80,CHAR(160),""))),0)),0))*(IFERROR(VALUE(TRIM(SUBSTITUTE($Z80,CHAR(160),""))),0)),2)))</f>
        <v/>
      </c>
      <c r="AW80" s="211" t="str">
        <f t="shared" si="84"/>
        <v/>
      </c>
      <c r="AX80" s="303"/>
      <c r="AY80" s="92" t="str" cm="1">
        <f t="array" ref="AY80">IF(OR(AW80="",AT80="",AU80="",AS80=""),"",
    _xlfn.IFS(
        (IFERROR(VALUE(TRIM(SUBSTITUTE(AW80,CHAR(160),""))),0)) &gt; (IFERROR(VALUE(TRIM(SUBSTITUTE(AT80,CHAR(160),""))),0)),
        "KO : Le montant retenu TTC est supérieur au montant raisonnable TTC. Merci de revoir la ligne de dépense ou plafonner son montant.",
        (IFERROR(VALUE(TRIM(SUBSTITUTE(AU80,CHAR(160),""))),0)) &gt; (IFERROR(VALUE(TRIM(SUBSTITUTE(AS80,CHAR(160),""))),0)),
        "Attention : Le montant retenu HT est supérieur au montant HT raisonnable. Merci de revoir la ligne de dépense, plafonner son montant, ou justifier la reventillation HT / TVA.",
        (IFERROR(VALUE(TRIM(SUBSTITUTE(AW80,CHAR(160),""))),0))=0,
        "",
        (IFERROR(VALUE(TRIM(SUBSTITUTE(AT80,CHAR(160),""))),0))=(IFERROR(VALUE(TRIM(SUBSTITUTE(AW80,CHAR(160),""))),0)),
        "OK",
        (IFERROR(VALUE(TRIM(SUBSTITUTE(AT80,CHAR(160),""))),0))&gt;(IFERROR(VALUE(TRIM(SUBSTITUTE(AW80,CHAR(160),""))),0)),
        " OK : Montant instruit inférieur au montant raisonnable.",
        TRUE,
        ""
    )
)</f>
        <v/>
      </c>
      <c r="AZ80" s="92" t="str" cm="1">
        <f t="array" ref="AZ80">IF(OR(AW80="",W80="",AU80="",U80="",AV80="",V80=""),"",_xlfn.IFS(AND((IFERROR(VALUE(TRIM(SUBSTITUTE(AW80,CHAR(160),""))),0))&gt;(IFERROR(VALUE(TRIM(SUBSTITUTE(W80,CHAR(160),""))),0)),((IFERROR(VALUE(TRIM(SUBSTITUTE(AW80,CHAR(160),""))),0))-(IFERROR(VALUE(TRIM(SUBSTITUTE(W80,CHAR(160),""))),0)))&lt;=0.01),"OK",(IFERROR(VALUE(TRIM(SUBSTITUTE(AW80,CHAR(160),""))),0))&gt;(IFERROR(VALUE(TRIM(SUBSTITUTE(W80,CHAR(160),""))),0)),"KO : Le montant retenu TTC est supérieur au montant présenté TTC. Merci de revoir la ligne de dépense ou plafonner son montant.",(IFERROR(VALUE(TRIM(SUBSTITUTE(AU80,CHAR(160),""))),0))&gt;(IFERROR(VALUE(TRIM(SUBSTITUTE(U80,CHAR(160),""))),0)),"Attention : Le montant retenu HT est supérieur au montant HT présenté. Merci de revoir la ligne de dépense, plafonner son montant, ou justifier la reventillation HT / TVA.",(IFERROR(VALUE(TRIM(SUBSTITUTE(AV80,CHAR(160),""))),0))&gt;(IFERROR(VALUE(TRIM(SUBSTITUTE(V80,CHAR(160),""))),0)),"Attention : Le montant TVA retenu est supérieur au montant TVA présenté. Merci de revoir la ligne de dépense, plafonner son montant, ou justifier la reventillation HT / TVA.",(IFERROR(VALUE(TRIM(SUBSTITUTE(W80,CHAR(160),""))),0))=0,"",(IFERROR(VALUE(TRIM(SUBSTITUTE(AW80,CHAR(160),""))),0))=(IFERROR(VALUE(TRIM(SUBSTITUTE(W80,CHAR(160),""))),0)),"OK",AND((IFERROR(VALUE(TRIM(SUBSTITUTE(AW80,CHAR(160),""))),0))&lt;(IFERROR(VALUE(TRIM(SUBSTITUTE(W80,CHAR(160),""))),0)),((IFERROR(VALUE(TRIM(SUBSTITUTE(W80,CHAR(160),""))),0))-(IFERROR(VALUE(TRIM(SUBSTITUTE(AW80,CHAR(160),""))),0)))&lt;0.01),"OK",(IFERROR(VALUE(TRIM(SUBSTITUTE(AW80,CHAR(160),""))),0))&lt;(IFERROR(VALUE(TRIM(SUBSTITUTE(W80,CHAR(160),""))),0)),"Montant instruit inférieur au montant présenté.",TRUE,""))</f>
        <v/>
      </c>
      <c r="BA80" s="212" t="str">
        <f t="shared" si="64"/>
        <v/>
      </c>
      <c r="BB80" s="212" t="str">
        <f t="shared" si="65"/>
        <v/>
      </c>
      <c r="BC80" s="93" t="str">
        <f t="shared" si="66"/>
        <v/>
      </c>
    </row>
    <row r="81" spans="1:55" ht="20.149999999999999" customHeight="1">
      <c r="A81" s="294">
        <v>73</v>
      </c>
      <c r="B81" s="2"/>
      <c r="C81" s="39"/>
      <c r="D81" s="2"/>
      <c r="E81" s="2"/>
      <c r="F81" s="89" t="str">
        <f>IF(B81&lt;&gt;"",IF('0-Présentation poste-typeaction'!$B$12&lt;&gt;"",'0-Présentation poste-typeaction'!$B$12,""),"")</f>
        <v/>
      </c>
      <c r="G81" s="21"/>
      <c r="H81" s="15"/>
      <c r="I81" s="38"/>
      <c r="J81" s="13"/>
      <c r="K81" s="4"/>
      <c r="L81" s="3"/>
      <c r="M81" s="196" t="str">
        <f t="shared" si="49"/>
        <v/>
      </c>
      <c r="N81" s="5"/>
      <c r="O81" s="3"/>
      <c r="P81" s="196" t="str">
        <f t="shared" si="77"/>
        <v/>
      </c>
      <c r="Q81" s="6"/>
      <c r="R81" s="3"/>
      <c r="S81" s="295" t="str">
        <f t="shared" si="50"/>
        <v/>
      </c>
      <c r="T81" s="14"/>
      <c r="U81" s="296" t="str" cm="1">
        <f t="array" ref="U81">IF((_xlfn.IFS(TRIM(SUBSTITUTE(T81,CHAR(160),""))="Devis 1",IFERROR(VALUE(TRIM(SUBSTITUTE(K81,CHAR(160),""))),0),TRIM(SUBSTITUTE(T81,CHAR(160),""))="Devis 2",IFERROR(VALUE(TRIM(SUBSTITUTE(N81,CHAR(160),""))),0),TRIM(SUBSTITUTE(T81,CHAR(160),""))="Devis 3",IFERROR(VALUE(TRIM(SUBSTITUTE(Q81,CHAR(160),""))),0),TRUE,0)*IFERROR(VALUE(TRIM(SUBSTITUTE(C81,CHAR(160),""))),0))=0,"",_xlfn.IFS(TRIM(SUBSTITUTE(T81,CHAR(160),""))="Devis 1",IFERROR(VALUE(TRIM(SUBSTITUTE(K81,CHAR(160),""))),0),TRIM(SUBSTITUTE(T81,CHAR(160),""))="Devis 2",IFERROR(VALUE(TRIM(SUBSTITUTE(N81,CHAR(160),""))),0),TRIM(SUBSTITUTE(T81,CHAR(160),""))="Devis 3",IFERROR(VALUE(TRIM(SUBSTITUTE(Q81,CHAR(160),""))),0),TRUE,0)*IFERROR(VALUE(TRIM(SUBSTITUTE(C81,CHAR(160),""))),0))</f>
        <v/>
      </c>
      <c r="V81" s="214" t="str" cm="1">
        <f t="array" ref="V81">IF(ROUND((_xlfn.IFS(TRIM(SUBSTITUTE(T81,CHAR(160),""))="Devis 1",IFERROR(VALUE(TRIM(SUBSTITUTE(L81,CHAR(160),""))),0),TRIM(SUBSTITUTE(T81,CHAR(160),""))="Devis 2",IFERROR(VALUE(TRIM(SUBSTITUTE(O81,CHAR(160),""))),0),TRIM(SUBSTITUTE(T81,CHAR(160),""))="Devis 3",IFERROR(VALUE(TRIM(SUBSTITUTE(R81,CHAR(160),""))),0),TRUE,0)*IFERROR(VALUE(TRIM(SUBSTITUTE(C81,CHAR(160),""))),0)),2)=0,IF(U81&lt;&gt;"",0,""),ROUND((_xlfn.IFS(TRIM(SUBSTITUTE(T81,CHAR(160),""))="Devis 1",IFERROR(VALUE(TRIM(SUBSTITUTE(L81,CHAR(160),""))),0),TRIM(SUBSTITUTE(T81,CHAR(160),""))="Devis 2",IFERROR(VALUE(TRIM(SUBSTITUTE(O81,CHAR(160),""))),0),TRIM(SUBSTITUTE(T81,CHAR(160),""))="Devis 3",IFERROR(VALUE(TRIM(SUBSTITUTE(R81,CHAR(160),""))),0),TRUE,0)*IFERROR(VALUE(TRIM(SUBSTITUTE(C81,CHAR(160),""))),0)),2))</f>
        <v/>
      </c>
      <c r="W81" s="297" t="str">
        <f t="shared" si="78"/>
        <v/>
      </c>
      <c r="X81" s="32"/>
      <c r="Y81" s="298" t="str">
        <f t="shared" si="67"/>
        <v/>
      </c>
      <c r="Z81" s="299" t="str">
        <f t="shared" si="67"/>
        <v/>
      </c>
      <c r="AA81" s="300" t="str">
        <f t="shared" si="67"/>
        <v/>
      </c>
      <c r="AB81" s="89" t="str">
        <f t="shared" si="67"/>
        <v/>
      </c>
      <c r="AC81" s="89" t="str">
        <f t="shared" si="67"/>
        <v/>
      </c>
      <c r="AD81" s="89" t="str">
        <f t="shared" si="67"/>
        <v/>
      </c>
      <c r="AE81" s="89" t="str">
        <f t="shared" si="68"/>
        <v/>
      </c>
      <c r="AF81" s="89" t="str">
        <f t="shared" si="69"/>
        <v/>
      </c>
      <c r="AG81" s="301" t="str">
        <f t="shared" si="70"/>
        <v/>
      </c>
      <c r="AH81" s="204" t="str">
        <f t="shared" si="71"/>
        <v/>
      </c>
      <c r="AI81" s="90" t="str">
        <f t="shared" si="72"/>
        <v/>
      </c>
      <c r="AJ81" s="196" t="str">
        <f t="shared" si="85"/>
        <v/>
      </c>
      <c r="AK81" s="205" t="str">
        <f t="shared" si="73"/>
        <v/>
      </c>
      <c r="AL81" s="90" t="str">
        <f t="shared" si="74"/>
        <v/>
      </c>
      <c r="AM81" s="196" t="str">
        <f t="shared" si="79"/>
        <v/>
      </c>
      <c r="AN81" s="206" t="str">
        <f t="shared" si="75"/>
        <v/>
      </c>
      <c r="AO81" s="90" t="str">
        <f t="shared" si="76"/>
        <v/>
      </c>
      <c r="AP81" s="207" t="str">
        <f t="shared" si="80"/>
        <v/>
      </c>
      <c r="AQ81" s="208" t="str">
        <f t="shared" si="81"/>
        <v/>
      </c>
      <c r="AR81" s="302"/>
      <c r="AS81" s="212" t="str">
        <f t="shared" si="82"/>
        <v/>
      </c>
      <c r="AT81" s="212" t="str">
        <f t="shared" si="83"/>
        <v/>
      </c>
      <c r="AU81" s="211" t="str" cm="1">
        <f t="array" ref="AU81">IF($Z81="","",IF((IFERROR(_xlfn.IFS($AQ81="Devis 1",(IFERROR(VALUE(TRIM(SUBSTITUTE(AH81,CHAR(160),""))),0)),$AQ81="Devis 2",(IFERROR(VALUE(TRIM(SUBSTITUTE(AK81,CHAR(160),""))),0)),$AQ81="Devis 3",(IFERROR(VALUE(TRIM(SUBSTITUTE(AN81,CHAR(160),""))),0))),0))*(IFERROR(VALUE(TRIM(SUBSTITUTE($Z81,CHAR(160),""))),0))=0,"",(IFERROR(_xlfn.IFS($AQ81="Devis 1",(IFERROR(VALUE(TRIM(SUBSTITUTE(AH81,CHAR(160),""))),0)),$AQ81="Devis 2",(IFERROR(VALUE(TRIM(SUBSTITUTE(AK81,CHAR(160),""))),0)),$AQ81="Devis 3",(IFERROR(VALUE(TRIM(SUBSTITUTE(AN81,CHAR(160),""))),0))),0))*(IFERROR(VALUE(TRIM(SUBSTITUTE($Z81,CHAR(160),""))),0))))</f>
        <v/>
      </c>
      <c r="AV81" s="211" t="str" cm="1">
        <f t="array" ref="AV81">IF($Z81="","",IF(ROUND((IFERROR(_xlfn.IFS(TRIM(SUBSTITUTE($AQ81,CHAR(160),""))="Devis 1",IFERROR(VALUE(TRIM(SUBSTITUTE(AI81,CHAR(160),""))),0),TRIM(SUBSTITUTE($AQ81,CHAR(160),""))="Devis 2",IFERROR(VALUE(TRIM(SUBSTITUTE(AL81,CHAR(160),""))),0),TRIM(SUBSTITUTE($AQ81,CHAR(160),""))="Devis 3",IFERROR(VALUE(TRIM(SUBSTITUTE(AO81,CHAR(160),""))),0)),0))*(IFERROR(VALUE(TRIM(SUBSTITUTE($Z81,CHAR(160),""))),0)),2)=0,IF(AU81&lt;&gt;"",0,""),ROUND((IFERROR(_xlfn.IFS(TRIM(SUBSTITUTE($AQ81,CHAR(160),""))="Devis 1",IFERROR(VALUE(TRIM(SUBSTITUTE(AI81,CHAR(160),""))),0),TRIM(SUBSTITUTE($AQ81,CHAR(160),""))="Devis 2",IFERROR(VALUE(TRIM(SUBSTITUTE(AL81,CHAR(160),""))),0),TRIM(SUBSTITUTE($AQ81,CHAR(160),""))="Devis 3",IFERROR(VALUE(TRIM(SUBSTITUTE(AO81,CHAR(160),""))),0)),0))*(IFERROR(VALUE(TRIM(SUBSTITUTE($Z81,CHAR(160),""))),0)),2)))</f>
        <v/>
      </c>
      <c r="AW81" s="211" t="str">
        <f t="shared" si="84"/>
        <v/>
      </c>
      <c r="AX81" s="303"/>
      <c r="AY81" s="92" t="str" cm="1">
        <f t="array" ref="AY81">IF(OR(AW81="",AT81="",AU81="",AS81=""),"",
    _xlfn.IFS(
        (IFERROR(VALUE(TRIM(SUBSTITUTE(AW81,CHAR(160),""))),0)) &gt; (IFERROR(VALUE(TRIM(SUBSTITUTE(AT81,CHAR(160),""))),0)),
        "KO : Le montant retenu TTC est supérieur au montant raisonnable TTC. Merci de revoir la ligne de dépense ou plafonner son montant.",
        (IFERROR(VALUE(TRIM(SUBSTITUTE(AU81,CHAR(160),""))),0)) &gt; (IFERROR(VALUE(TRIM(SUBSTITUTE(AS81,CHAR(160),""))),0)),
        "Attention : Le montant retenu HT est supérieur au montant HT raisonnable. Merci de revoir la ligne de dépense, plafonner son montant, ou justifier la reventillation HT / TVA.",
        (IFERROR(VALUE(TRIM(SUBSTITUTE(AW81,CHAR(160),""))),0))=0,
        "",
        (IFERROR(VALUE(TRIM(SUBSTITUTE(AT81,CHAR(160),""))),0))=(IFERROR(VALUE(TRIM(SUBSTITUTE(AW81,CHAR(160),""))),0)),
        "OK",
        (IFERROR(VALUE(TRIM(SUBSTITUTE(AT81,CHAR(160),""))),0))&gt;(IFERROR(VALUE(TRIM(SUBSTITUTE(AW81,CHAR(160),""))),0)),
        " OK : Montant instruit inférieur au montant raisonnable.",
        TRUE,
        ""
    )
)</f>
        <v/>
      </c>
      <c r="AZ81" s="92" t="str" cm="1">
        <f t="array" ref="AZ81">IF(OR(AW81="",W81="",AU81="",U81="",AV81="",V81=""),"",_xlfn.IFS(AND((IFERROR(VALUE(TRIM(SUBSTITUTE(AW81,CHAR(160),""))),0))&gt;(IFERROR(VALUE(TRIM(SUBSTITUTE(W81,CHAR(160),""))),0)),((IFERROR(VALUE(TRIM(SUBSTITUTE(AW81,CHAR(160),""))),0))-(IFERROR(VALUE(TRIM(SUBSTITUTE(W81,CHAR(160),""))),0)))&lt;=0.01),"OK",(IFERROR(VALUE(TRIM(SUBSTITUTE(AW81,CHAR(160),""))),0))&gt;(IFERROR(VALUE(TRIM(SUBSTITUTE(W81,CHAR(160),""))),0)),"KO : Le montant retenu TTC est supérieur au montant présenté TTC. Merci de revoir la ligne de dépense ou plafonner son montant.",(IFERROR(VALUE(TRIM(SUBSTITUTE(AU81,CHAR(160),""))),0))&gt;(IFERROR(VALUE(TRIM(SUBSTITUTE(U81,CHAR(160),""))),0)),"Attention : Le montant retenu HT est supérieur au montant HT présenté. Merci de revoir la ligne de dépense, plafonner son montant, ou justifier la reventillation HT / TVA.",(IFERROR(VALUE(TRIM(SUBSTITUTE(AV81,CHAR(160),""))),0))&gt;(IFERROR(VALUE(TRIM(SUBSTITUTE(V81,CHAR(160),""))),0)),"Attention : Le montant TVA retenu est supérieur au montant TVA présenté. Merci de revoir la ligne de dépense, plafonner son montant, ou justifier la reventillation HT / TVA.",(IFERROR(VALUE(TRIM(SUBSTITUTE(W81,CHAR(160),""))),0))=0,"",(IFERROR(VALUE(TRIM(SUBSTITUTE(AW81,CHAR(160),""))),0))=(IFERROR(VALUE(TRIM(SUBSTITUTE(W81,CHAR(160),""))),0)),"OK",AND((IFERROR(VALUE(TRIM(SUBSTITUTE(AW81,CHAR(160),""))),0))&lt;(IFERROR(VALUE(TRIM(SUBSTITUTE(W81,CHAR(160),""))),0)),((IFERROR(VALUE(TRIM(SUBSTITUTE(W81,CHAR(160),""))),0))-(IFERROR(VALUE(TRIM(SUBSTITUTE(AW81,CHAR(160),""))),0)))&lt;0.01),"OK",(IFERROR(VALUE(TRIM(SUBSTITUTE(AW81,CHAR(160),""))),0))&lt;(IFERROR(VALUE(TRIM(SUBSTITUTE(W81,CHAR(160),""))),0)),"Montant instruit inférieur au montant présenté.",TRUE,""))</f>
        <v/>
      </c>
      <c r="BA81" s="212" t="str">
        <f t="shared" si="64"/>
        <v/>
      </c>
      <c r="BB81" s="212" t="str">
        <f t="shared" si="65"/>
        <v/>
      </c>
      <c r="BC81" s="93" t="str">
        <f t="shared" si="66"/>
        <v/>
      </c>
    </row>
    <row r="82" spans="1:55" ht="20.149999999999999" customHeight="1">
      <c r="A82" s="294">
        <v>74</v>
      </c>
      <c r="B82" s="2"/>
      <c r="C82" s="39"/>
      <c r="D82" s="2"/>
      <c r="E82" s="2"/>
      <c r="F82" s="89" t="str">
        <f>IF(B82&lt;&gt;"",IF('0-Présentation poste-typeaction'!$B$12&lt;&gt;"",'0-Présentation poste-typeaction'!$B$12,""),"")</f>
        <v/>
      </c>
      <c r="G82" s="21"/>
      <c r="H82" s="15"/>
      <c r="I82" s="38"/>
      <c r="J82" s="13"/>
      <c r="K82" s="4"/>
      <c r="L82" s="3"/>
      <c r="M82" s="196" t="str">
        <f t="shared" si="49"/>
        <v/>
      </c>
      <c r="N82" s="5"/>
      <c r="O82" s="3"/>
      <c r="P82" s="196" t="str">
        <f t="shared" si="77"/>
        <v/>
      </c>
      <c r="Q82" s="6"/>
      <c r="R82" s="3"/>
      <c r="S82" s="295" t="str">
        <f t="shared" si="50"/>
        <v/>
      </c>
      <c r="T82" s="14"/>
      <c r="U82" s="296" t="str" cm="1">
        <f t="array" ref="U82">IF((_xlfn.IFS(TRIM(SUBSTITUTE(T82,CHAR(160),""))="Devis 1",IFERROR(VALUE(TRIM(SUBSTITUTE(K82,CHAR(160),""))),0),TRIM(SUBSTITUTE(T82,CHAR(160),""))="Devis 2",IFERROR(VALUE(TRIM(SUBSTITUTE(N82,CHAR(160),""))),0),TRIM(SUBSTITUTE(T82,CHAR(160),""))="Devis 3",IFERROR(VALUE(TRIM(SUBSTITUTE(Q82,CHAR(160),""))),0),TRUE,0)*IFERROR(VALUE(TRIM(SUBSTITUTE(C82,CHAR(160),""))),0))=0,"",_xlfn.IFS(TRIM(SUBSTITUTE(T82,CHAR(160),""))="Devis 1",IFERROR(VALUE(TRIM(SUBSTITUTE(K82,CHAR(160),""))),0),TRIM(SUBSTITUTE(T82,CHAR(160),""))="Devis 2",IFERROR(VALUE(TRIM(SUBSTITUTE(N82,CHAR(160),""))),0),TRIM(SUBSTITUTE(T82,CHAR(160),""))="Devis 3",IFERROR(VALUE(TRIM(SUBSTITUTE(Q82,CHAR(160),""))),0),TRUE,0)*IFERROR(VALUE(TRIM(SUBSTITUTE(C82,CHAR(160),""))),0))</f>
        <v/>
      </c>
      <c r="V82" s="214" t="str" cm="1">
        <f t="array" ref="V82">IF(ROUND((_xlfn.IFS(TRIM(SUBSTITUTE(T82,CHAR(160),""))="Devis 1",IFERROR(VALUE(TRIM(SUBSTITUTE(L82,CHAR(160),""))),0),TRIM(SUBSTITUTE(T82,CHAR(160),""))="Devis 2",IFERROR(VALUE(TRIM(SUBSTITUTE(O82,CHAR(160),""))),0),TRIM(SUBSTITUTE(T82,CHAR(160),""))="Devis 3",IFERROR(VALUE(TRIM(SUBSTITUTE(R82,CHAR(160),""))),0),TRUE,0)*IFERROR(VALUE(TRIM(SUBSTITUTE(C82,CHAR(160),""))),0)),2)=0,IF(U82&lt;&gt;"",0,""),ROUND((_xlfn.IFS(TRIM(SUBSTITUTE(T82,CHAR(160),""))="Devis 1",IFERROR(VALUE(TRIM(SUBSTITUTE(L82,CHAR(160),""))),0),TRIM(SUBSTITUTE(T82,CHAR(160),""))="Devis 2",IFERROR(VALUE(TRIM(SUBSTITUTE(O82,CHAR(160),""))),0),TRIM(SUBSTITUTE(T82,CHAR(160),""))="Devis 3",IFERROR(VALUE(TRIM(SUBSTITUTE(R82,CHAR(160),""))),0),TRUE,0)*IFERROR(VALUE(TRIM(SUBSTITUTE(C82,CHAR(160),""))),0)),2))</f>
        <v/>
      </c>
      <c r="W82" s="297" t="str">
        <f t="shared" si="78"/>
        <v/>
      </c>
      <c r="X82" s="32"/>
      <c r="Y82" s="298" t="str">
        <f t="shared" si="67"/>
        <v/>
      </c>
      <c r="Z82" s="299" t="str">
        <f t="shared" si="67"/>
        <v/>
      </c>
      <c r="AA82" s="300" t="str">
        <f t="shared" si="67"/>
        <v/>
      </c>
      <c r="AB82" s="89" t="str">
        <f t="shared" si="67"/>
        <v/>
      </c>
      <c r="AC82" s="89" t="str">
        <f t="shared" si="67"/>
        <v/>
      </c>
      <c r="AD82" s="89" t="str">
        <f t="shared" si="67"/>
        <v/>
      </c>
      <c r="AE82" s="89" t="str">
        <f t="shared" si="68"/>
        <v/>
      </c>
      <c r="AF82" s="89" t="str">
        <f t="shared" si="69"/>
        <v/>
      </c>
      <c r="AG82" s="301" t="str">
        <f t="shared" si="70"/>
        <v/>
      </c>
      <c r="AH82" s="204" t="str">
        <f t="shared" si="71"/>
        <v/>
      </c>
      <c r="AI82" s="90" t="str">
        <f t="shared" si="72"/>
        <v/>
      </c>
      <c r="AJ82" s="196" t="str">
        <f t="shared" si="85"/>
        <v/>
      </c>
      <c r="AK82" s="205" t="str">
        <f t="shared" si="73"/>
        <v/>
      </c>
      <c r="AL82" s="90" t="str">
        <f t="shared" si="74"/>
        <v/>
      </c>
      <c r="AM82" s="196" t="str">
        <f t="shared" si="79"/>
        <v/>
      </c>
      <c r="AN82" s="206" t="str">
        <f t="shared" si="75"/>
        <v/>
      </c>
      <c r="AO82" s="90" t="str">
        <f t="shared" si="76"/>
        <v/>
      </c>
      <c r="AP82" s="207" t="str">
        <f t="shared" si="80"/>
        <v/>
      </c>
      <c r="AQ82" s="208" t="str">
        <f t="shared" si="81"/>
        <v/>
      </c>
      <c r="AR82" s="302"/>
      <c r="AS82" s="212" t="str">
        <f t="shared" si="82"/>
        <v/>
      </c>
      <c r="AT82" s="212" t="str">
        <f t="shared" si="83"/>
        <v/>
      </c>
      <c r="AU82" s="211" t="str" cm="1">
        <f t="array" ref="AU82">IF($Z82="","",IF((IFERROR(_xlfn.IFS($AQ82="Devis 1",(IFERROR(VALUE(TRIM(SUBSTITUTE(AH82,CHAR(160),""))),0)),$AQ82="Devis 2",(IFERROR(VALUE(TRIM(SUBSTITUTE(AK82,CHAR(160),""))),0)),$AQ82="Devis 3",(IFERROR(VALUE(TRIM(SUBSTITUTE(AN82,CHAR(160),""))),0))),0))*(IFERROR(VALUE(TRIM(SUBSTITUTE($Z82,CHAR(160),""))),0))=0,"",(IFERROR(_xlfn.IFS($AQ82="Devis 1",(IFERROR(VALUE(TRIM(SUBSTITUTE(AH82,CHAR(160),""))),0)),$AQ82="Devis 2",(IFERROR(VALUE(TRIM(SUBSTITUTE(AK82,CHAR(160),""))),0)),$AQ82="Devis 3",(IFERROR(VALUE(TRIM(SUBSTITUTE(AN82,CHAR(160),""))),0))),0))*(IFERROR(VALUE(TRIM(SUBSTITUTE($Z82,CHAR(160),""))),0))))</f>
        <v/>
      </c>
      <c r="AV82" s="211" t="str" cm="1">
        <f t="array" ref="AV82">IF($Z82="","",IF(ROUND((IFERROR(_xlfn.IFS(TRIM(SUBSTITUTE($AQ82,CHAR(160),""))="Devis 1",IFERROR(VALUE(TRIM(SUBSTITUTE(AI82,CHAR(160),""))),0),TRIM(SUBSTITUTE($AQ82,CHAR(160),""))="Devis 2",IFERROR(VALUE(TRIM(SUBSTITUTE(AL82,CHAR(160),""))),0),TRIM(SUBSTITUTE($AQ82,CHAR(160),""))="Devis 3",IFERROR(VALUE(TRIM(SUBSTITUTE(AO82,CHAR(160),""))),0)),0))*(IFERROR(VALUE(TRIM(SUBSTITUTE($Z82,CHAR(160),""))),0)),2)=0,IF(AU82&lt;&gt;"",0,""),ROUND((IFERROR(_xlfn.IFS(TRIM(SUBSTITUTE($AQ82,CHAR(160),""))="Devis 1",IFERROR(VALUE(TRIM(SUBSTITUTE(AI82,CHAR(160),""))),0),TRIM(SUBSTITUTE($AQ82,CHAR(160),""))="Devis 2",IFERROR(VALUE(TRIM(SUBSTITUTE(AL82,CHAR(160),""))),0),TRIM(SUBSTITUTE($AQ82,CHAR(160),""))="Devis 3",IFERROR(VALUE(TRIM(SUBSTITUTE(AO82,CHAR(160),""))),0)),0))*(IFERROR(VALUE(TRIM(SUBSTITUTE($Z82,CHAR(160),""))),0)),2)))</f>
        <v/>
      </c>
      <c r="AW82" s="211" t="str">
        <f t="shared" si="84"/>
        <v/>
      </c>
      <c r="AX82" s="303"/>
      <c r="AY82" s="92" t="str" cm="1">
        <f t="array" ref="AY82">IF(OR(AW82="",AT82="",AU82="",AS82=""),"",
    _xlfn.IFS(
        (IFERROR(VALUE(TRIM(SUBSTITUTE(AW82,CHAR(160),""))),0)) &gt; (IFERROR(VALUE(TRIM(SUBSTITUTE(AT82,CHAR(160),""))),0)),
        "KO : Le montant retenu TTC est supérieur au montant raisonnable TTC. Merci de revoir la ligne de dépense ou plafonner son montant.",
        (IFERROR(VALUE(TRIM(SUBSTITUTE(AU82,CHAR(160),""))),0)) &gt; (IFERROR(VALUE(TRIM(SUBSTITUTE(AS82,CHAR(160),""))),0)),
        "Attention : Le montant retenu HT est supérieur au montant HT raisonnable. Merci de revoir la ligne de dépense, plafonner son montant, ou justifier la reventillation HT / TVA.",
        (IFERROR(VALUE(TRIM(SUBSTITUTE(AW82,CHAR(160),""))),0))=0,
        "",
        (IFERROR(VALUE(TRIM(SUBSTITUTE(AT82,CHAR(160),""))),0))=(IFERROR(VALUE(TRIM(SUBSTITUTE(AW82,CHAR(160),""))),0)),
        "OK",
        (IFERROR(VALUE(TRIM(SUBSTITUTE(AT82,CHAR(160),""))),0))&gt;(IFERROR(VALUE(TRIM(SUBSTITUTE(AW82,CHAR(160),""))),0)),
        " OK : Montant instruit inférieur au montant raisonnable.",
        TRUE,
        ""
    )
)</f>
        <v/>
      </c>
      <c r="AZ82" s="92" t="str" cm="1">
        <f t="array" ref="AZ82">IF(OR(AW82="",W82="",AU82="",U82="",AV82="",V82=""),"",_xlfn.IFS(AND((IFERROR(VALUE(TRIM(SUBSTITUTE(AW82,CHAR(160),""))),0))&gt;(IFERROR(VALUE(TRIM(SUBSTITUTE(W82,CHAR(160),""))),0)),((IFERROR(VALUE(TRIM(SUBSTITUTE(AW82,CHAR(160),""))),0))-(IFERROR(VALUE(TRIM(SUBSTITUTE(W82,CHAR(160),""))),0)))&lt;=0.01),"OK",(IFERROR(VALUE(TRIM(SUBSTITUTE(AW82,CHAR(160),""))),0))&gt;(IFERROR(VALUE(TRIM(SUBSTITUTE(W82,CHAR(160),""))),0)),"KO : Le montant retenu TTC est supérieur au montant présenté TTC. Merci de revoir la ligne de dépense ou plafonner son montant.",(IFERROR(VALUE(TRIM(SUBSTITUTE(AU82,CHAR(160),""))),0))&gt;(IFERROR(VALUE(TRIM(SUBSTITUTE(U82,CHAR(160),""))),0)),"Attention : Le montant retenu HT est supérieur au montant HT présenté. Merci de revoir la ligne de dépense, plafonner son montant, ou justifier la reventillation HT / TVA.",(IFERROR(VALUE(TRIM(SUBSTITUTE(AV82,CHAR(160),""))),0))&gt;(IFERROR(VALUE(TRIM(SUBSTITUTE(V82,CHAR(160),""))),0)),"Attention : Le montant TVA retenu est supérieur au montant TVA présenté. Merci de revoir la ligne de dépense, plafonner son montant, ou justifier la reventillation HT / TVA.",(IFERROR(VALUE(TRIM(SUBSTITUTE(W82,CHAR(160),""))),0))=0,"",(IFERROR(VALUE(TRIM(SUBSTITUTE(AW82,CHAR(160),""))),0))=(IFERROR(VALUE(TRIM(SUBSTITUTE(W82,CHAR(160),""))),0)),"OK",AND((IFERROR(VALUE(TRIM(SUBSTITUTE(AW82,CHAR(160),""))),0))&lt;(IFERROR(VALUE(TRIM(SUBSTITUTE(W82,CHAR(160),""))),0)),((IFERROR(VALUE(TRIM(SUBSTITUTE(W82,CHAR(160),""))),0))-(IFERROR(VALUE(TRIM(SUBSTITUTE(AW82,CHAR(160),""))),0)))&lt;0.01),"OK",(IFERROR(VALUE(TRIM(SUBSTITUTE(AW82,CHAR(160),""))),0))&lt;(IFERROR(VALUE(TRIM(SUBSTITUTE(W82,CHAR(160),""))),0)),"Montant instruit inférieur au montant présenté.",TRUE,""))</f>
        <v/>
      </c>
      <c r="BA82" s="212" t="str">
        <f t="shared" si="64"/>
        <v/>
      </c>
      <c r="BB82" s="212" t="str">
        <f t="shared" si="65"/>
        <v/>
      </c>
      <c r="BC82" s="93" t="str">
        <f t="shared" si="66"/>
        <v/>
      </c>
    </row>
    <row r="83" spans="1:55" ht="20.149999999999999" customHeight="1">
      <c r="A83" s="294">
        <v>75</v>
      </c>
      <c r="B83" s="2"/>
      <c r="C83" s="39"/>
      <c r="D83" s="2"/>
      <c r="E83" s="2"/>
      <c r="F83" s="89" t="str">
        <f>IF(B83&lt;&gt;"",IF('0-Présentation poste-typeaction'!$B$12&lt;&gt;"",'0-Présentation poste-typeaction'!$B$12,""),"")</f>
        <v/>
      </c>
      <c r="G83" s="21"/>
      <c r="H83" s="15"/>
      <c r="I83" s="38"/>
      <c r="J83" s="13"/>
      <c r="K83" s="4"/>
      <c r="L83" s="3"/>
      <c r="M83" s="196" t="str">
        <f t="shared" ref="M83:M108" si="86">IF(OR(K83="", L83=""), "", IFERROR(VALUE(TRIM(SUBSTITUTE(K83,CHAR(160),""))),0) + IFERROR(VALUE(TRIM(SUBSTITUTE(L83,CHAR(160),""))),0))</f>
        <v/>
      </c>
      <c r="N83" s="5"/>
      <c r="O83" s="3"/>
      <c r="P83" s="196" t="str">
        <f t="shared" si="77"/>
        <v/>
      </c>
      <c r="Q83" s="6"/>
      <c r="R83" s="3"/>
      <c r="S83" s="295" t="str">
        <f t="shared" si="50"/>
        <v/>
      </c>
      <c r="T83" s="14"/>
      <c r="U83" s="296" t="str" cm="1">
        <f t="array" ref="U83">IF((_xlfn.IFS(TRIM(SUBSTITUTE(T83,CHAR(160),""))="Devis 1",IFERROR(VALUE(TRIM(SUBSTITUTE(K83,CHAR(160),""))),0),TRIM(SUBSTITUTE(T83,CHAR(160),""))="Devis 2",IFERROR(VALUE(TRIM(SUBSTITUTE(N83,CHAR(160),""))),0),TRIM(SUBSTITUTE(T83,CHAR(160),""))="Devis 3",IFERROR(VALUE(TRIM(SUBSTITUTE(Q83,CHAR(160),""))),0),TRUE,0)*IFERROR(VALUE(TRIM(SUBSTITUTE(C83,CHAR(160),""))),0))=0,"",_xlfn.IFS(TRIM(SUBSTITUTE(T83,CHAR(160),""))="Devis 1",IFERROR(VALUE(TRIM(SUBSTITUTE(K83,CHAR(160),""))),0),TRIM(SUBSTITUTE(T83,CHAR(160),""))="Devis 2",IFERROR(VALUE(TRIM(SUBSTITUTE(N83,CHAR(160),""))),0),TRIM(SUBSTITUTE(T83,CHAR(160),""))="Devis 3",IFERROR(VALUE(TRIM(SUBSTITUTE(Q83,CHAR(160),""))),0),TRUE,0)*IFERROR(VALUE(TRIM(SUBSTITUTE(C83,CHAR(160),""))),0))</f>
        <v/>
      </c>
      <c r="V83" s="214" t="str" cm="1">
        <f t="array" ref="V83">IF(ROUND((_xlfn.IFS(TRIM(SUBSTITUTE(T83,CHAR(160),""))="Devis 1",IFERROR(VALUE(TRIM(SUBSTITUTE(L83,CHAR(160),""))),0),TRIM(SUBSTITUTE(T83,CHAR(160),""))="Devis 2",IFERROR(VALUE(TRIM(SUBSTITUTE(O83,CHAR(160),""))),0),TRIM(SUBSTITUTE(T83,CHAR(160),""))="Devis 3",IFERROR(VALUE(TRIM(SUBSTITUTE(R83,CHAR(160),""))),0),TRUE,0)*IFERROR(VALUE(TRIM(SUBSTITUTE(C83,CHAR(160),""))),0)),2)=0,IF(U83&lt;&gt;"",0,""),ROUND((_xlfn.IFS(TRIM(SUBSTITUTE(T83,CHAR(160),""))="Devis 1",IFERROR(VALUE(TRIM(SUBSTITUTE(L83,CHAR(160),""))),0),TRIM(SUBSTITUTE(T83,CHAR(160),""))="Devis 2",IFERROR(VALUE(TRIM(SUBSTITUTE(O83,CHAR(160),""))),0),TRIM(SUBSTITUTE(T83,CHAR(160),""))="Devis 3",IFERROR(VALUE(TRIM(SUBSTITUTE(R83,CHAR(160),""))),0),TRUE,0)*IFERROR(VALUE(TRIM(SUBSTITUTE(C83,CHAR(160),""))),0)),2))</f>
        <v/>
      </c>
      <c r="W83" s="297" t="str">
        <f t="shared" si="78"/>
        <v/>
      </c>
      <c r="X83" s="32"/>
      <c r="Y83" s="298" t="str">
        <f t="shared" si="67"/>
        <v/>
      </c>
      <c r="Z83" s="299" t="str">
        <f t="shared" si="67"/>
        <v/>
      </c>
      <c r="AA83" s="300" t="str">
        <f t="shared" si="67"/>
        <v/>
      </c>
      <c r="AB83" s="89" t="str">
        <f t="shared" si="67"/>
        <v/>
      </c>
      <c r="AC83" s="89" t="str">
        <f t="shared" si="67"/>
        <v/>
      </c>
      <c r="AD83" s="89" t="str">
        <f t="shared" si="67"/>
        <v/>
      </c>
      <c r="AE83" s="89" t="str">
        <f t="shared" si="68"/>
        <v/>
      </c>
      <c r="AF83" s="89" t="str">
        <f t="shared" si="69"/>
        <v/>
      </c>
      <c r="AG83" s="301" t="str">
        <f t="shared" si="70"/>
        <v/>
      </c>
      <c r="AH83" s="204" t="str">
        <f t="shared" si="71"/>
        <v/>
      </c>
      <c r="AI83" s="90" t="str">
        <f t="shared" si="72"/>
        <v/>
      </c>
      <c r="AJ83" s="196" t="str">
        <f t="shared" si="85"/>
        <v/>
      </c>
      <c r="AK83" s="205" t="str">
        <f t="shared" si="73"/>
        <v/>
      </c>
      <c r="AL83" s="90" t="str">
        <f t="shared" si="74"/>
        <v/>
      </c>
      <c r="AM83" s="196" t="str">
        <f t="shared" si="79"/>
        <v/>
      </c>
      <c r="AN83" s="206" t="str">
        <f t="shared" si="75"/>
        <v/>
      </c>
      <c r="AO83" s="90" t="str">
        <f t="shared" si="76"/>
        <v/>
      </c>
      <c r="AP83" s="207" t="str">
        <f t="shared" si="80"/>
        <v/>
      </c>
      <c r="AQ83" s="208" t="str">
        <f t="shared" si="81"/>
        <v/>
      </c>
      <c r="AR83" s="302"/>
      <c r="AS83" s="212" t="str">
        <f t="shared" si="82"/>
        <v/>
      </c>
      <c r="AT83" s="212" t="str">
        <f t="shared" si="83"/>
        <v/>
      </c>
      <c r="AU83" s="211" t="str" cm="1">
        <f t="array" ref="AU83">IF($Z83="","",IF((IFERROR(_xlfn.IFS($AQ83="Devis 1",(IFERROR(VALUE(TRIM(SUBSTITUTE(AH83,CHAR(160),""))),0)),$AQ83="Devis 2",(IFERROR(VALUE(TRIM(SUBSTITUTE(AK83,CHAR(160),""))),0)),$AQ83="Devis 3",(IFERROR(VALUE(TRIM(SUBSTITUTE(AN83,CHAR(160),""))),0))),0))*(IFERROR(VALUE(TRIM(SUBSTITUTE($Z83,CHAR(160),""))),0))=0,"",(IFERROR(_xlfn.IFS($AQ83="Devis 1",(IFERROR(VALUE(TRIM(SUBSTITUTE(AH83,CHAR(160),""))),0)),$AQ83="Devis 2",(IFERROR(VALUE(TRIM(SUBSTITUTE(AK83,CHAR(160),""))),0)),$AQ83="Devis 3",(IFERROR(VALUE(TRIM(SUBSTITUTE(AN83,CHAR(160),""))),0))),0))*(IFERROR(VALUE(TRIM(SUBSTITUTE($Z83,CHAR(160),""))),0))))</f>
        <v/>
      </c>
      <c r="AV83" s="211" t="str" cm="1">
        <f t="array" ref="AV83">IF($Z83="","",IF(ROUND((IFERROR(_xlfn.IFS(TRIM(SUBSTITUTE($AQ83,CHAR(160),""))="Devis 1",IFERROR(VALUE(TRIM(SUBSTITUTE(AI83,CHAR(160),""))),0),TRIM(SUBSTITUTE($AQ83,CHAR(160),""))="Devis 2",IFERROR(VALUE(TRIM(SUBSTITUTE(AL83,CHAR(160),""))),0),TRIM(SUBSTITUTE($AQ83,CHAR(160),""))="Devis 3",IFERROR(VALUE(TRIM(SUBSTITUTE(AO83,CHAR(160),""))),0)),0))*(IFERROR(VALUE(TRIM(SUBSTITUTE($Z83,CHAR(160),""))),0)),2)=0,IF(AU83&lt;&gt;"",0,""),ROUND((IFERROR(_xlfn.IFS(TRIM(SUBSTITUTE($AQ83,CHAR(160),""))="Devis 1",IFERROR(VALUE(TRIM(SUBSTITUTE(AI83,CHAR(160),""))),0),TRIM(SUBSTITUTE($AQ83,CHAR(160),""))="Devis 2",IFERROR(VALUE(TRIM(SUBSTITUTE(AL83,CHAR(160),""))),0),TRIM(SUBSTITUTE($AQ83,CHAR(160),""))="Devis 3",IFERROR(VALUE(TRIM(SUBSTITUTE(AO83,CHAR(160),""))),0)),0))*(IFERROR(VALUE(TRIM(SUBSTITUTE($Z83,CHAR(160),""))),0)),2)))</f>
        <v/>
      </c>
      <c r="AW83" s="211" t="str">
        <f t="shared" si="84"/>
        <v/>
      </c>
      <c r="AX83" s="303"/>
      <c r="AY83" s="92" t="str" cm="1">
        <f t="array" ref="AY83">IF(OR(AW83="",AT83="",AU83="",AS83=""),"",
    _xlfn.IFS(
        (IFERROR(VALUE(TRIM(SUBSTITUTE(AW83,CHAR(160),""))),0)) &gt; (IFERROR(VALUE(TRIM(SUBSTITUTE(AT83,CHAR(160),""))),0)),
        "KO : Le montant retenu TTC est supérieur au montant raisonnable TTC. Merci de revoir la ligne de dépense ou plafonner son montant.",
        (IFERROR(VALUE(TRIM(SUBSTITUTE(AU83,CHAR(160),""))),0)) &gt; (IFERROR(VALUE(TRIM(SUBSTITUTE(AS83,CHAR(160),""))),0)),
        "Attention : Le montant retenu HT est supérieur au montant HT raisonnable. Merci de revoir la ligne de dépense, plafonner son montant, ou justifier la reventillation HT / TVA.",
        (IFERROR(VALUE(TRIM(SUBSTITUTE(AW83,CHAR(160),""))),0))=0,
        "",
        (IFERROR(VALUE(TRIM(SUBSTITUTE(AT83,CHAR(160),""))),0))=(IFERROR(VALUE(TRIM(SUBSTITUTE(AW83,CHAR(160),""))),0)),
        "OK",
        (IFERROR(VALUE(TRIM(SUBSTITUTE(AT83,CHAR(160),""))),0))&gt;(IFERROR(VALUE(TRIM(SUBSTITUTE(AW83,CHAR(160),""))),0)),
        " OK : Montant instruit inférieur au montant raisonnable.",
        TRUE,
        ""
    )
)</f>
        <v/>
      </c>
      <c r="AZ83" s="92" t="str" cm="1">
        <f t="array" ref="AZ83">IF(OR(AW83="",W83="",AU83="",U83="",AV83="",V83=""),"",_xlfn.IFS(AND((IFERROR(VALUE(TRIM(SUBSTITUTE(AW83,CHAR(160),""))),0))&gt;(IFERROR(VALUE(TRIM(SUBSTITUTE(W83,CHAR(160),""))),0)),((IFERROR(VALUE(TRIM(SUBSTITUTE(AW83,CHAR(160),""))),0))-(IFERROR(VALUE(TRIM(SUBSTITUTE(W83,CHAR(160),""))),0)))&lt;=0.01),"OK",(IFERROR(VALUE(TRIM(SUBSTITUTE(AW83,CHAR(160),""))),0))&gt;(IFERROR(VALUE(TRIM(SUBSTITUTE(W83,CHAR(160),""))),0)),"KO : Le montant retenu TTC est supérieur au montant présenté TTC. Merci de revoir la ligne de dépense ou plafonner son montant.",(IFERROR(VALUE(TRIM(SUBSTITUTE(AU83,CHAR(160),""))),0))&gt;(IFERROR(VALUE(TRIM(SUBSTITUTE(U83,CHAR(160),""))),0)),"Attention : Le montant retenu HT est supérieur au montant HT présenté. Merci de revoir la ligne de dépense, plafonner son montant, ou justifier la reventillation HT / TVA.",(IFERROR(VALUE(TRIM(SUBSTITUTE(AV83,CHAR(160),""))),0))&gt;(IFERROR(VALUE(TRIM(SUBSTITUTE(V83,CHAR(160),""))),0)),"Attention : Le montant TVA retenu est supérieur au montant TVA présenté. Merci de revoir la ligne de dépense, plafonner son montant, ou justifier la reventillation HT / TVA.",(IFERROR(VALUE(TRIM(SUBSTITUTE(W83,CHAR(160),""))),0))=0,"",(IFERROR(VALUE(TRIM(SUBSTITUTE(AW83,CHAR(160),""))),0))=(IFERROR(VALUE(TRIM(SUBSTITUTE(W83,CHAR(160),""))),0)),"OK",AND((IFERROR(VALUE(TRIM(SUBSTITUTE(AW83,CHAR(160),""))),0))&lt;(IFERROR(VALUE(TRIM(SUBSTITUTE(W83,CHAR(160),""))),0)),((IFERROR(VALUE(TRIM(SUBSTITUTE(W83,CHAR(160),""))),0))-(IFERROR(VALUE(TRIM(SUBSTITUTE(AW83,CHAR(160),""))),0)))&lt;0.01),"OK",(IFERROR(VALUE(TRIM(SUBSTITUTE(AW83,CHAR(160),""))),0))&lt;(IFERROR(VALUE(TRIM(SUBSTITUTE(W83,CHAR(160),""))),0)),"Montant instruit inférieur au montant présenté.",TRUE,""))</f>
        <v/>
      </c>
      <c r="BA83" s="212" t="str">
        <f t="shared" si="64"/>
        <v/>
      </c>
      <c r="BB83" s="212" t="str">
        <f t="shared" si="65"/>
        <v/>
      </c>
      <c r="BC83" s="93" t="str">
        <f t="shared" si="66"/>
        <v/>
      </c>
    </row>
    <row r="84" spans="1:55" ht="20.149999999999999" customHeight="1">
      <c r="A84" s="294">
        <v>76</v>
      </c>
      <c r="B84" s="2"/>
      <c r="C84" s="39"/>
      <c r="D84" s="2"/>
      <c r="E84" s="2"/>
      <c r="F84" s="89" t="str">
        <f>IF(B84&lt;&gt;"",IF('0-Présentation poste-typeaction'!$B$12&lt;&gt;"",'0-Présentation poste-typeaction'!$B$12,""),"")</f>
        <v/>
      </c>
      <c r="G84" s="21"/>
      <c r="H84" s="15"/>
      <c r="I84" s="38"/>
      <c r="J84" s="13"/>
      <c r="K84" s="4"/>
      <c r="L84" s="3"/>
      <c r="M84" s="196" t="str">
        <f t="shared" si="86"/>
        <v/>
      </c>
      <c r="N84" s="5"/>
      <c r="O84" s="3"/>
      <c r="P84" s="196" t="str">
        <f t="shared" si="77"/>
        <v/>
      </c>
      <c r="Q84" s="6"/>
      <c r="R84" s="3"/>
      <c r="S84" s="295" t="str">
        <f t="shared" si="50"/>
        <v/>
      </c>
      <c r="T84" s="14"/>
      <c r="U84" s="296" t="str" cm="1">
        <f t="array" ref="U84">IF((_xlfn.IFS(TRIM(SUBSTITUTE(T84,CHAR(160),""))="Devis 1",IFERROR(VALUE(TRIM(SUBSTITUTE(K84,CHAR(160),""))),0),TRIM(SUBSTITUTE(T84,CHAR(160),""))="Devis 2",IFERROR(VALUE(TRIM(SUBSTITUTE(N84,CHAR(160),""))),0),TRIM(SUBSTITUTE(T84,CHAR(160),""))="Devis 3",IFERROR(VALUE(TRIM(SUBSTITUTE(Q84,CHAR(160),""))),0),TRUE,0)*IFERROR(VALUE(TRIM(SUBSTITUTE(C84,CHAR(160),""))),0))=0,"",_xlfn.IFS(TRIM(SUBSTITUTE(T84,CHAR(160),""))="Devis 1",IFERROR(VALUE(TRIM(SUBSTITUTE(K84,CHAR(160),""))),0),TRIM(SUBSTITUTE(T84,CHAR(160),""))="Devis 2",IFERROR(VALUE(TRIM(SUBSTITUTE(N84,CHAR(160),""))),0),TRIM(SUBSTITUTE(T84,CHAR(160),""))="Devis 3",IFERROR(VALUE(TRIM(SUBSTITUTE(Q84,CHAR(160),""))),0),TRUE,0)*IFERROR(VALUE(TRIM(SUBSTITUTE(C84,CHAR(160),""))),0))</f>
        <v/>
      </c>
      <c r="V84" s="214" t="str" cm="1">
        <f t="array" ref="V84">IF(ROUND((_xlfn.IFS(TRIM(SUBSTITUTE(T84,CHAR(160),""))="Devis 1",IFERROR(VALUE(TRIM(SUBSTITUTE(L84,CHAR(160),""))),0),TRIM(SUBSTITUTE(T84,CHAR(160),""))="Devis 2",IFERROR(VALUE(TRIM(SUBSTITUTE(O84,CHAR(160),""))),0),TRIM(SUBSTITUTE(T84,CHAR(160),""))="Devis 3",IFERROR(VALUE(TRIM(SUBSTITUTE(R84,CHAR(160),""))),0),TRUE,0)*IFERROR(VALUE(TRIM(SUBSTITUTE(C84,CHAR(160),""))),0)),2)=0,IF(U84&lt;&gt;"",0,""),ROUND((_xlfn.IFS(TRIM(SUBSTITUTE(T84,CHAR(160),""))="Devis 1",IFERROR(VALUE(TRIM(SUBSTITUTE(L84,CHAR(160),""))),0),TRIM(SUBSTITUTE(T84,CHAR(160),""))="Devis 2",IFERROR(VALUE(TRIM(SUBSTITUTE(O84,CHAR(160),""))),0),TRIM(SUBSTITUTE(T84,CHAR(160),""))="Devis 3",IFERROR(VALUE(TRIM(SUBSTITUTE(R84,CHAR(160),""))),0),TRUE,0)*IFERROR(VALUE(TRIM(SUBSTITUTE(C84,CHAR(160),""))),0)),2))</f>
        <v/>
      </c>
      <c r="W84" s="297" t="str">
        <f t="shared" si="78"/>
        <v/>
      </c>
      <c r="X84" s="32"/>
      <c r="Y84" s="298" t="str">
        <f t="shared" si="67"/>
        <v/>
      </c>
      <c r="Z84" s="299" t="str">
        <f t="shared" si="67"/>
        <v/>
      </c>
      <c r="AA84" s="300" t="str">
        <f t="shared" si="67"/>
        <v/>
      </c>
      <c r="AB84" s="89" t="str">
        <f t="shared" si="67"/>
        <v/>
      </c>
      <c r="AC84" s="89" t="str">
        <f t="shared" si="67"/>
        <v/>
      </c>
      <c r="AD84" s="89" t="str">
        <f t="shared" si="67"/>
        <v/>
      </c>
      <c r="AE84" s="89" t="str">
        <f t="shared" si="68"/>
        <v/>
      </c>
      <c r="AF84" s="89" t="str">
        <f t="shared" si="69"/>
        <v/>
      </c>
      <c r="AG84" s="301" t="str">
        <f t="shared" si="70"/>
        <v/>
      </c>
      <c r="AH84" s="204" t="str">
        <f t="shared" si="71"/>
        <v/>
      </c>
      <c r="AI84" s="90" t="str">
        <f t="shared" si="72"/>
        <v/>
      </c>
      <c r="AJ84" s="196" t="str">
        <f t="shared" si="85"/>
        <v/>
      </c>
      <c r="AK84" s="205" t="str">
        <f t="shared" si="73"/>
        <v/>
      </c>
      <c r="AL84" s="90" t="str">
        <f t="shared" si="74"/>
        <v/>
      </c>
      <c r="AM84" s="196" t="str">
        <f t="shared" si="79"/>
        <v/>
      </c>
      <c r="AN84" s="206" t="str">
        <f t="shared" si="75"/>
        <v/>
      </c>
      <c r="AO84" s="90" t="str">
        <f t="shared" si="76"/>
        <v/>
      </c>
      <c r="AP84" s="207" t="str">
        <f t="shared" si="80"/>
        <v/>
      </c>
      <c r="AQ84" s="208" t="str">
        <f t="shared" si="81"/>
        <v/>
      </c>
      <c r="AR84" s="302"/>
      <c r="AS84" s="212" t="str">
        <f t="shared" si="82"/>
        <v/>
      </c>
      <c r="AT84" s="212" t="str">
        <f t="shared" si="83"/>
        <v/>
      </c>
      <c r="AU84" s="211" t="str" cm="1">
        <f t="array" ref="AU84">IF($Z84="","",IF((IFERROR(_xlfn.IFS($AQ84="Devis 1",(IFERROR(VALUE(TRIM(SUBSTITUTE(AH84,CHAR(160),""))),0)),$AQ84="Devis 2",(IFERROR(VALUE(TRIM(SUBSTITUTE(AK84,CHAR(160),""))),0)),$AQ84="Devis 3",(IFERROR(VALUE(TRIM(SUBSTITUTE(AN84,CHAR(160),""))),0))),0))*(IFERROR(VALUE(TRIM(SUBSTITUTE($Z84,CHAR(160),""))),0))=0,"",(IFERROR(_xlfn.IFS($AQ84="Devis 1",(IFERROR(VALUE(TRIM(SUBSTITUTE(AH84,CHAR(160),""))),0)),$AQ84="Devis 2",(IFERROR(VALUE(TRIM(SUBSTITUTE(AK84,CHAR(160),""))),0)),$AQ84="Devis 3",(IFERROR(VALUE(TRIM(SUBSTITUTE(AN84,CHAR(160),""))),0))),0))*(IFERROR(VALUE(TRIM(SUBSTITUTE($Z84,CHAR(160),""))),0))))</f>
        <v/>
      </c>
      <c r="AV84" s="211" t="str" cm="1">
        <f t="array" ref="AV84">IF($Z84="","",IF(ROUND((IFERROR(_xlfn.IFS(TRIM(SUBSTITUTE($AQ84,CHAR(160),""))="Devis 1",IFERROR(VALUE(TRIM(SUBSTITUTE(AI84,CHAR(160),""))),0),TRIM(SUBSTITUTE($AQ84,CHAR(160),""))="Devis 2",IFERROR(VALUE(TRIM(SUBSTITUTE(AL84,CHAR(160),""))),0),TRIM(SUBSTITUTE($AQ84,CHAR(160),""))="Devis 3",IFERROR(VALUE(TRIM(SUBSTITUTE(AO84,CHAR(160),""))),0)),0))*(IFERROR(VALUE(TRIM(SUBSTITUTE($Z84,CHAR(160),""))),0)),2)=0,IF(AU84&lt;&gt;"",0,""),ROUND((IFERROR(_xlfn.IFS(TRIM(SUBSTITUTE($AQ84,CHAR(160),""))="Devis 1",IFERROR(VALUE(TRIM(SUBSTITUTE(AI84,CHAR(160),""))),0),TRIM(SUBSTITUTE($AQ84,CHAR(160),""))="Devis 2",IFERROR(VALUE(TRIM(SUBSTITUTE(AL84,CHAR(160),""))),0),TRIM(SUBSTITUTE($AQ84,CHAR(160),""))="Devis 3",IFERROR(VALUE(TRIM(SUBSTITUTE(AO84,CHAR(160),""))),0)),0))*(IFERROR(VALUE(TRIM(SUBSTITUTE($Z84,CHAR(160),""))),0)),2)))</f>
        <v/>
      </c>
      <c r="AW84" s="211" t="str">
        <f t="shared" si="84"/>
        <v/>
      </c>
      <c r="AX84" s="303"/>
      <c r="AY84" s="92" t="str" cm="1">
        <f t="array" ref="AY84">IF(OR(AW84="",AT84="",AU84="",AS84=""),"",
    _xlfn.IFS(
        (IFERROR(VALUE(TRIM(SUBSTITUTE(AW84,CHAR(160),""))),0)) &gt; (IFERROR(VALUE(TRIM(SUBSTITUTE(AT84,CHAR(160),""))),0)),
        "KO : Le montant retenu TTC est supérieur au montant raisonnable TTC. Merci de revoir la ligne de dépense ou plafonner son montant.",
        (IFERROR(VALUE(TRIM(SUBSTITUTE(AU84,CHAR(160),""))),0)) &gt; (IFERROR(VALUE(TRIM(SUBSTITUTE(AS84,CHAR(160),""))),0)),
        "Attention : Le montant retenu HT est supérieur au montant HT raisonnable. Merci de revoir la ligne de dépense, plafonner son montant, ou justifier la reventillation HT / TVA.",
        (IFERROR(VALUE(TRIM(SUBSTITUTE(AW84,CHAR(160),""))),0))=0,
        "",
        (IFERROR(VALUE(TRIM(SUBSTITUTE(AT84,CHAR(160),""))),0))=(IFERROR(VALUE(TRIM(SUBSTITUTE(AW84,CHAR(160),""))),0)),
        "OK",
        (IFERROR(VALUE(TRIM(SUBSTITUTE(AT84,CHAR(160),""))),0))&gt;(IFERROR(VALUE(TRIM(SUBSTITUTE(AW84,CHAR(160),""))),0)),
        " OK : Montant instruit inférieur au montant raisonnable.",
        TRUE,
        ""
    )
)</f>
        <v/>
      </c>
      <c r="AZ84" s="92" t="str" cm="1">
        <f t="array" ref="AZ84">IF(OR(AW84="",W84="",AU84="",U84="",AV84="",V84=""),"",_xlfn.IFS(AND((IFERROR(VALUE(TRIM(SUBSTITUTE(AW84,CHAR(160),""))),0))&gt;(IFERROR(VALUE(TRIM(SUBSTITUTE(W84,CHAR(160),""))),0)),((IFERROR(VALUE(TRIM(SUBSTITUTE(AW84,CHAR(160),""))),0))-(IFERROR(VALUE(TRIM(SUBSTITUTE(W84,CHAR(160),""))),0)))&lt;=0.01),"OK",(IFERROR(VALUE(TRIM(SUBSTITUTE(AW84,CHAR(160),""))),0))&gt;(IFERROR(VALUE(TRIM(SUBSTITUTE(W84,CHAR(160),""))),0)),"KO : Le montant retenu TTC est supérieur au montant présenté TTC. Merci de revoir la ligne de dépense ou plafonner son montant.",(IFERROR(VALUE(TRIM(SUBSTITUTE(AU84,CHAR(160),""))),0))&gt;(IFERROR(VALUE(TRIM(SUBSTITUTE(U84,CHAR(160),""))),0)),"Attention : Le montant retenu HT est supérieur au montant HT présenté. Merci de revoir la ligne de dépense, plafonner son montant, ou justifier la reventillation HT / TVA.",(IFERROR(VALUE(TRIM(SUBSTITUTE(AV84,CHAR(160),""))),0))&gt;(IFERROR(VALUE(TRIM(SUBSTITUTE(V84,CHAR(160),""))),0)),"Attention : Le montant TVA retenu est supérieur au montant TVA présenté. Merci de revoir la ligne de dépense, plafonner son montant, ou justifier la reventillation HT / TVA.",(IFERROR(VALUE(TRIM(SUBSTITUTE(W84,CHAR(160),""))),0))=0,"",(IFERROR(VALUE(TRIM(SUBSTITUTE(AW84,CHAR(160),""))),0))=(IFERROR(VALUE(TRIM(SUBSTITUTE(W84,CHAR(160),""))),0)),"OK",AND((IFERROR(VALUE(TRIM(SUBSTITUTE(AW84,CHAR(160),""))),0))&lt;(IFERROR(VALUE(TRIM(SUBSTITUTE(W84,CHAR(160),""))),0)),((IFERROR(VALUE(TRIM(SUBSTITUTE(W84,CHAR(160),""))),0))-(IFERROR(VALUE(TRIM(SUBSTITUTE(AW84,CHAR(160),""))),0)))&lt;0.01),"OK",(IFERROR(VALUE(TRIM(SUBSTITUTE(AW84,CHAR(160),""))),0))&lt;(IFERROR(VALUE(TRIM(SUBSTITUTE(W84,CHAR(160),""))),0)),"Montant instruit inférieur au montant présenté.",TRUE,""))</f>
        <v/>
      </c>
      <c r="BA84" s="212" t="str">
        <f t="shared" si="64"/>
        <v/>
      </c>
      <c r="BB84" s="212" t="str">
        <f t="shared" si="65"/>
        <v/>
      </c>
      <c r="BC84" s="93" t="str">
        <f t="shared" si="66"/>
        <v/>
      </c>
    </row>
    <row r="85" spans="1:55" ht="20.149999999999999" customHeight="1">
      <c r="A85" s="294">
        <v>77</v>
      </c>
      <c r="B85" s="2"/>
      <c r="C85" s="39"/>
      <c r="D85" s="2"/>
      <c r="E85" s="2"/>
      <c r="F85" s="89" t="str">
        <f>IF(B85&lt;&gt;"",IF('0-Présentation poste-typeaction'!$B$12&lt;&gt;"",'0-Présentation poste-typeaction'!$B$12,""),"")</f>
        <v/>
      </c>
      <c r="G85" s="21"/>
      <c r="H85" s="15"/>
      <c r="I85" s="38"/>
      <c r="J85" s="13"/>
      <c r="K85" s="4"/>
      <c r="L85" s="3"/>
      <c r="M85" s="196" t="str">
        <f t="shared" si="86"/>
        <v/>
      </c>
      <c r="N85" s="5"/>
      <c r="O85" s="3"/>
      <c r="P85" s="196" t="str">
        <f t="shared" si="77"/>
        <v/>
      </c>
      <c r="Q85" s="6"/>
      <c r="R85" s="3"/>
      <c r="S85" s="295" t="str">
        <f t="shared" si="50"/>
        <v/>
      </c>
      <c r="T85" s="14"/>
      <c r="U85" s="296" t="str" cm="1">
        <f t="array" ref="U85">IF((_xlfn.IFS(TRIM(SUBSTITUTE(T85,CHAR(160),""))="Devis 1",IFERROR(VALUE(TRIM(SUBSTITUTE(K85,CHAR(160),""))),0),TRIM(SUBSTITUTE(T85,CHAR(160),""))="Devis 2",IFERROR(VALUE(TRIM(SUBSTITUTE(N85,CHAR(160),""))),0),TRIM(SUBSTITUTE(T85,CHAR(160),""))="Devis 3",IFERROR(VALUE(TRIM(SUBSTITUTE(Q85,CHAR(160),""))),0),TRUE,0)*IFERROR(VALUE(TRIM(SUBSTITUTE(C85,CHAR(160),""))),0))=0,"",_xlfn.IFS(TRIM(SUBSTITUTE(T85,CHAR(160),""))="Devis 1",IFERROR(VALUE(TRIM(SUBSTITUTE(K85,CHAR(160),""))),0),TRIM(SUBSTITUTE(T85,CHAR(160),""))="Devis 2",IFERROR(VALUE(TRIM(SUBSTITUTE(N85,CHAR(160),""))),0),TRIM(SUBSTITUTE(T85,CHAR(160),""))="Devis 3",IFERROR(VALUE(TRIM(SUBSTITUTE(Q85,CHAR(160),""))),0),TRUE,0)*IFERROR(VALUE(TRIM(SUBSTITUTE(C85,CHAR(160),""))),0))</f>
        <v/>
      </c>
      <c r="V85" s="214" t="str" cm="1">
        <f t="array" ref="V85">IF(ROUND((_xlfn.IFS(TRIM(SUBSTITUTE(T85,CHAR(160),""))="Devis 1",IFERROR(VALUE(TRIM(SUBSTITUTE(L85,CHAR(160),""))),0),TRIM(SUBSTITUTE(T85,CHAR(160),""))="Devis 2",IFERROR(VALUE(TRIM(SUBSTITUTE(O85,CHAR(160),""))),0),TRIM(SUBSTITUTE(T85,CHAR(160),""))="Devis 3",IFERROR(VALUE(TRIM(SUBSTITUTE(R85,CHAR(160),""))),0),TRUE,0)*IFERROR(VALUE(TRIM(SUBSTITUTE(C85,CHAR(160),""))),0)),2)=0,IF(U85&lt;&gt;"",0,""),ROUND((_xlfn.IFS(TRIM(SUBSTITUTE(T85,CHAR(160),""))="Devis 1",IFERROR(VALUE(TRIM(SUBSTITUTE(L85,CHAR(160),""))),0),TRIM(SUBSTITUTE(T85,CHAR(160),""))="Devis 2",IFERROR(VALUE(TRIM(SUBSTITUTE(O85,CHAR(160),""))),0),TRIM(SUBSTITUTE(T85,CHAR(160),""))="Devis 3",IFERROR(VALUE(TRIM(SUBSTITUTE(R85,CHAR(160),""))),0),TRUE,0)*IFERROR(VALUE(TRIM(SUBSTITUTE(C85,CHAR(160),""))),0)),2))</f>
        <v/>
      </c>
      <c r="W85" s="297" t="str">
        <f t="shared" si="78"/>
        <v/>
      </c>
      <c r="X85" s="32"/>
      <c r="Y85" s="298" t="str">
        <f t="shared" si="67"/>
        <v/>
      </c>
      <c r="Z85" s="299" t="str">
        <f t="shared" si="67"/>
        <v/>
      </c>
      <c r="AA85" s="300" t="str">
        <f t="shared" si="67"/>
        <v/>
      </c>
      <c r="AB85" s="89" t="str">
        <f t="shared" si="67"/>
        <v/>
      </c>
      <c r="AC85" s="89" t="str">
        <f t="shared" si="67"/>
        <v/>
      </c>
      <c r="AD85" s="89" t="str">
        <f t="shared" si="67"/>
        <v/>
      </c>
      <c r="AE85" s="89" t="str">
        <f t="shared" si="68"/>
        <v/>
      </c>
      <c r="AF85" s="89" t="str">
        <f t="shared" si="69"/>
        <v/>
      </c>
      <c r="AG85" s="301" t="str">
        <f t="shared" si="70"/>
        <v/>
      </c>
      <c r="AH85" s="204" t="str">
        <f t="shared" si="71"/>
        <v/>
      </c>
      <c r="AI85" s="90" t="str">
        <f t="shared" si="72"/>
        <v/>
      </c>
      <c r="AJ85" s="196" t="str">
        <f t="shared" si="85"/>
        <v/>
      </c>
      <c r="AK85" s="205" t="str">
        <f t="shared" si="73"/>
        <v/>
      </c>
      <c r="AL85" s="90" t="str">
        <f t="shared" si="74"/>
        <v/>
      </c>
      <c r="AM85" s="196" t="str">
        <f t="shared" si="79"/>
        <v/>
      </c>
      <c r="AN85" s="206" t="str">
        <f t="shared" si="75"/>
        <v/>
      </c>
      <c r="AO85" s="90" t="str">
        <f t="shared" si="76"/>
        <v/>
      </c>
      <c r="AP85" s="207" t="str">
        <f t="shared" si="80"/>
        <v/>
      </c>
      <c r="AQ85" s="208" t="str">
        <f t="shared" si="81"/>
        <v/>
      </c>
      <c r="AR85" s="302"/>
      <c r="AS85" s="212" t="str">
        <f t="shared" si="82"/>
        <v/>
      </c>
      <c r="AT85" s="212" t="str">
        <f t="shared" si="83"/>
        <v/>
      </c>
      <c r="AU85" s="211" t="str" cm="1">
        <f t="array" ref="AU85">IF($Z85="","",IF((IFERROR(_xlfn.IFS($AQ85="Devis 1",(IFERROR(VALUE(TRIM(SUBSTITUTE(AH85,CHAR(160),""))),0)),$AQ85="Devis 2",(IFERROR(VALUE(TRIM(SUBSTITUTE(AK85,CHAR(160),""))),0)),$AQ85="Devis 3",(IFERROR(VALUE(TRIM(SUBSTITUTE(AN85,CHAR(160),""))),0))),0))*(IFERROR(VALUE(TRIM(SUBSTITUTE($Z85,CHAR(160),""))),0))=0,"",(IFERROR(_xlfn.IFS($AQ85="Devis 1",(IFERROR(VALUE(TRIM(SUBSTITUTE(AH85,CHAR(160),""))),0)),$AQ85="Devis 2",(IFERROR(VALUE(TRIM(SUBSTITUTE(AK85,CHAR(160),""))),0)),$AQ85="Devis 3",(IFERROR(VALUE(TRIM(SUBSTITUTE(AN85,CHAR(160),""))),0))),0))*(IFERROR(VALUE(TRIM(SUBSTITUTE($Z85,CHAR(160),""))),0))))</f>
        <v/>
      </c>
      <c r="AV85" s="211" t="str" cm="1">
        <f t="array" ref="AV85">IF($Z85="","",IF(ROUND((IFERROR(_xlfn.IFS(TRIM(SUBSTITUTE($AQ85,CHAR(160),""))="Devis 1",IFERROR(VALUE(TRIM(SUBSTITUTE(AI85,CHAR(160),""))),0),TRIM(SUBSTITUTE($AQ85,CHAR(160),""))="Devis 2",IFERROR(VALUE(TRIM(SUBSTITUTE(AL85,CHAR(160),""))),0),TRIM(SUBSTITUTE($AQ85,CHAR(160),""))="Devis 3",IFERROR(VALUE(TRIM(SUBSTITUTE(AO85,CHAR(160),""))),0)),0))*(IFERROR(VALUE(TRIM(SUBSTITUTE($Z85,CHAR(160),""))),0)),2)=0,IF(AU85&lt;&gt;"",0,""),ROUND((IFERROR(_xlfn.IFS(TRIM(SUBSTITUTE($AQ85,CHAR(160),""))="Devis 1",IFERROR(VALUE(TRIM(SUBSTITUTE(AI85,CHAR(160),""))),0),TRIM(SUBSTITUTE($AQ85,CHAR(160),""))="Devis 2",IFERROR(VALUE(TRIM(SUBSTITUTE(AL85,CHAR(160),""))),0),TRIM(SUBSTITUTE($AQ85,CHAR(160),""))="Devis 3",IFERROR(VALUE(TRIM(SUBSTITUTE(AO85,CHAR(160),""))),0)),0))*(IFERROR(VALUE(TRIM(SUBSTITUTE($Z85,CHAR(160),""))),0)),2)))</f>
        <v/>
      </c>
      <c r="AW85" s="211" t="str">
        <f t="shared" si="84"/>
        <v/>
      </c>
      <c r="AX85" s="303"/>
      <c r="AY85" s="92" t="str" cm="1">
        <f t="array" ref="AY85">IF(OR(AW85="",AT85="",AU85="",AS85=""),"",
    _xlfn.IFS(
        (IFERROR(VALUE(TRIM(SUBSTITUTE(AW85,CHAR(160),""))),0)) &gt; (IFERROR(VALUE(TRIM(SUBSTITUTE(AT85,CHAR(160),""))),0)),
        "KO : Le montant retenu TTC est supérieur au montant raisonnable TTC. Merci de revoir la ligne de dépense ou plafonner son montant.",
        (IFERROR(VALUE(TRIM(SUBSTITUTE(AU85,CHAR(160),""))),0)) &gt; (IFERROR(VALUE(TRIM(SUBSTITUTE(AS85,CHAR(160),""))),0)),
        "Attention : Le montant retenu HT est supérieur au montant HT raisonnable. Merci de revoir la ligne de dépense, plafonner son montant, ou justifier la reventillation HT / TVA.",
        (IFERROR(VALUE(TRIM(SUBSTITUTE(AW85,CHAR(160),""))),0))=0,
        "",
        (IFERROR(VALUE(TRIM(SUBSTITUTE(AT85,CHAR(160),""))),0))=(IFERROR(VALUE(TRIM(SUBSTITUTE(AW85,CHAR(160),""))),0)),
        "OK",
        (IFERROR(VALUE(TRIM(SUBSTITUTE(AT85,CHAR(160),""))),0))&gt;(IFERROR(VALUE(TRIM(SUBSTITUTE(AW85,CHAR(160),""))),0)),
        " OK : Montant instruit inférieur au montant raisonnable.",
        TRUE,
        ""
    )
)</f>
        <v/>
      </c>
      <c r="AZ85" s="92" t="str" cm="1">
        <f t="array" ref="AZ85">IF(OR(AW85="",W85="",AU85="",U85="",AV85="",V85=""),"",_xlfn.IFS(AND((IFERROR(VALUE(TRIM(SUBSTITUTE(AW85,CHAR(160),""))),0))&gt;(IFERROR(VALUE(TRIM(SUBSTITUTE(W85,CHAR(160),""))),0)),((IFERROR(VALUE(TRIM(SUBSTITUTE(AW85,CHAR(160),""))),0))-(IFERROR(VALUE(TRIM(SUBSTITUTE(W85,CHAR(160),""))),0)))&lt;=0.01),"OK",(IFERROR(VALUE(TRIM(SUBSTITUTE(AW85,CHAR(160),""))),0))&gt;(IFERROR(VALUE(TRIM(SUBSTITUTE(W85,CHAR(160),""))),0)),"KO : Le montant retenu TTC est supérieur au montant présenté TTC. Merci de revoir la ligne de dépense ou plafonner son montant.",(IFERROR(VALUE(TRIM(SUBSTITUTE(AU85,CHAR(160),""))),0))&gt;(IFERROR(VALUE(TRIM(SUBSTITUTE(U85,CHAR(160),""))),0)),"Attention : Le montant retenu HT est supérieur au montant HT présenté. Merci de revoir la ligne de dépense, plafonner son montant, ou justifier la reventillation HT / TVA.",(IFERROR(VALUE(TRIM(SUBSTITUTE(AV85,CHAR(160),""))),0))&gt;(IFERROR(VALUE(TRIM(SUBSTITUTE(V85,CHAR(160),""))),0)),"Attention : Le montant TVA retenu est supérieur au montant TVA présenté. Merci de revoir la ligne de dépense, plafonner son montant, ou justifier la reventillation HT / TVA.",(IFERROR(VALUE(TRIM(SUBSTITUTE(W85,CHAR(160),""))),0))=0,"",(IFERROR(VALUE(TRIM(SUBSTITUTE(AW85,CHAR(160),""))),0))=(IFERROR(VALUE(TRIM(SUBSTITUTE(W85,CHAR(160),""))),0)),"OK",AND((IFERROR(VALUE(TRIM(SUBSTITUTE(AW85,CHAR(160),""))),0))&lt;(IFERROR(VALUE(TRIM(SUBSTITUTE(W85,CHAR(160),""))),0)),((IFERROR(VALUE(TRIM(SUBSTITUTE(W85,CHAR(160),""))),0))-(IFERROR(VALUE(TRIM(SUBSTITUTE(AW85,CHAR(160),""))),0)))&lt;0.01),"OK",(IFERROR(VALUE(TRIM(SUBSTITUTE(AW85,CHAR(160),""))),0))&lt;(IFERROR(VALUE(TRIM(SUBSTITUTE(W85,CHAR(160),""))),0)),"Montant instruit inférieur au montant présenté.",TRUE,""))</f>
        <v/>
      </c>
      <c r="BA85" s="212" t="str">
        <f t="shared" si="64"/>
        <v/>
      </c>
      <c r="BB85" s="212" t="str">
        <f t="shared" si="65"/>
        <v/>
      </c>
      <c r="BC85" s="93" t="str">
        <f t="shared" si="66"/>
        <v/>
      </c>
    </row>
    <row r="86" spans="1:55" ht="20.149999999999999" customHeight="1">
      <c r="A86" s="294">
        <v>78</v>
      </c>
      <c r="B86" s="2"/>
      <c r="C86" s="39"/>
      <c r="D86" s="2"/>
      <c r="E86" s="2"/>
      <c r="F86" s="89" t="str">
        <f>IF(B86&lt;&gt;"",IF('0-Présentation poste-typeaction'!$B$12&lt;&gt;"",'0-Présentation poste-typeaction'!$B$12,""),"")</f>
        <v/>
      </c>
      <c r="G86" s="21"/>
      <c r="H86" s="15"/>
      <c r="I86" s="38"/>
      <c r="J86" s="13"/>
      <c r="K86" s="4"/>
      <c r="L86" s="3"/>
      <c r="M86" s="196" t="str">
        <f t="shared" si="86"/>
        <v/>
      </c>
      <c r="N86" s="5"/>
      <c r="O86" s="3"/>
      <c r="P86" s="196" t="str">
        <f t="shared" si="77"/>
        <v/>
      </c>
      <c r="Q86" s="6"/>
      <c r="R86" s="3"/>
      <c r="S86" s="295" t="str">
        <f t="shared" si="50"/>
        <v/>
      </c>
      <c r="T86" s="14"/>
      <c r="U86" s="296" t="str" cm="1">
        <f t="array" ref="U86">IF((_xlfn.IFS(TRIM(SUBSTITUTE(T86,CHAR(160),""))="Devis 1",IFERROR(VALUE(TRIM(SUBSTITUTE(K86,CHAR(160),""))),0),TRIM(SUBSTITUTE(T86,CHAR(160),""))="Devis 2",IFERROR(VALUE(TRIM(SUBSTITUTE(N86,CHAR(160),""))),0),TRIM(SUBSTITUTE(T86,CHAR(160),""))="Devis 3",IFERROR(VALUE(TRIM(SUBSTITUTE(Q86,CHAR(160),""))),0),TRUE,0)*IFERROR(VALUE(TRIM(SUBSTITUTE(C86,CHAR(160),""))),0))=0,"",_xlfn.IFS(TRIM(SUBSTITUTE(T86,CHAR(160),""))="Devis 1",IFERROR(VALUE(TRIM(SUBSTITUTE(K86,CHAR(160),""))),0),TRIM(SUBSTITUTE(T86,CHAR(160),""))="Devis 2",IFERROR(VALUE(TRIM(SUBSTITUTE(N86,CHAR(160),""))),0),TRIM(SUBSTITUTE(T86,CHAR(160),""))="Devis 3",IFERROR(VALUE(TRIM(SUBSTITUTE(Q86,CHAR(160),""))),0),TRUE,0)*IFERROR(VALUE(TRIM(SUBSTITUTE(C86,CHAR(160),""))),0))</f>
        <v/>
      </c>
      <c r="V86" s="214" t="str" cm="1">
        <f t="array" ref="V86">IF(ROUND((_xlfn.IFS(TRIM(SUBSTITUTE(T86,CHAR(160),""))="Devis 1",IFERROR(VALUE(TRIM(SUBSTITUTE(L86,CHAR(160),""))),0),TRIM(SUBSTITUTE(T86,CHAR(160),""))="Devis 2",IFERROR(VALUE(TRIM(SUBSTITUTE(O86,CHAR(160),""))),0),TRIM(SUBSTITUTE(T86,CHAR(160),""))="Devis 3",IFERROR(VALUE(TRIM(SUBSTITUTE(R86,CHAR(160),""))),0),TRUE,0)*IFERROR(VALUE(TRIM(SUBSTITUTE(C86,CHAR(160),""))),0)),2)=0,IF(U86&lt;&gt;"",0,""),ROUND((_xlfn.IFS(TRIM(SUBSTITUTE(T86,CHAR(160),""))="Devis 1",IFERROR(VALUE(TRIM(SUBSTITUTE(L86,CHAR(160),""))),0),TRIM(SUBSTITUTE(T86,CHAR(160),""))="Devis 2",IFERROR(VALUE(TRIM(SUBSTITUTE(O86,CHAR(160),""))),0),TRIM(SUBSTITUTE(T86,CHAR(160),""))="Devis 3",IFERROR(VALUE(TRIM(SUBSTITUTE(R86,CHAR(160),""))),0),TRUE,0)*IFERROR(VALUE(TRIM(SUBSTITUTE(C86,CHAR(160),""))),0)),2))</f>
        <v/>
      </c>
      <c r="W86" s="297" t="str">
        <f t="shared" si="78"/>
        <v/>
      </c>
      <c r="X86" s="32"/>
      <c r="Y86" s="298" t="str">
        <f t="shared" si="67"/>
        <v/>
      </c>
      <c r="Z86" s="299" t="str">
        <f t="shared" si="67"/>
        <v/>
      </c>
      <c r="AA86" s="300" t="str">
        <f t="shared" si="67"/>
        <v/>
      </c>
      <c r="AB86" s="89" t="str">
        <f t="shared" si="67"/>
        <v/>
      </c>
      <c r="AC86" s="89" t="str">
        <f t="shared" si="67"/>
        <v/>
      </c>
      <c r="AD86" s="89" t="str">
        <f t="shared" si="67"/>
        <v/>
      </c>
      <c r="AE86" s="89" t="str">
        <f t="shared" si="68"/>
        <v/>
      </c>
      <c r="AF86" s="89" t="str">
        <f t="shared" si="69"/>
        <v/>
      </c>
      <c r="AG86" s="301" t="str">
        <f t="shared" si="70"/>
        <v/>
      </c>
      <c r="AH86" s="204" t="str">
        <f t="shared" si="71"/>
        <v/>
      </c>
      <c r="AI86" s="90" t="str">
        <f t="shared" si="72"/>
        <v/>
      </c>
      <c r="AJ86" s="196" t="str">
        <f t="shared" si="85"/>
        <v/>
      </c>
      <c r="AK86" s="205" t="str">
        <f t="shared" si="73"/>
        <v/>
      </c>
      <c r="AL86" s="90" t="str">
        <f t="shared" si="74"/>
        <v/>
      </c>
      <c r="AM86" s="196" t="str">
        <f t="shared" si="79"/>
        <v/>
      </c>
      <c r="AN86" s="206" t="str">
        <f t="shared" si="75"/>
        <v/>
      </c>
      <c r="AO86" s="90" t="str">
        <f t="shared" si="76"/>
        <v/>
      </c>
      <c r="AP86" s="207" t="str">
        <f t="shared" si="80"/>
        <v/>
      </c>
      <c r="AQ86" s="208" t="str">
        <f t="shared" si="81"/>
        <v/>
      </c>
      <c r="AR86" s="302"/>
      <c r="AS86" s="212" t="str">
        <f t="shared" si="82"/>
        <v/>
      </c>
      <c r="AT86" s="212" t="str">
        <f t="shared" si="83"/>
        <v/>
      </c>
      <c r="AU86" s="211" t="str" cm="1">
        <f t="array" ref="AU86">IF($Z86="","",IF((IFERROR(_xlfn.IFS($AQ86="Devis 1",(IFERROR(VALUE(TRIM(SUBSTITUTE(AH86,CHAR(160),""))),0)),$AQ86="Devis 2",(IFERROR(VALUE(TRIM(SUBSTITUTE(AK86,CHAR(160),""))),0)),$AQ86="Devis 3",(IFERROR(VALUE(TRIM(SUBSTITUTE(AN86,CHAR(160),""))),0))),0))*(IFERROR(VALUE(TRIM(SUBSTITUTE($Z86,CHAR(160),""))),0))=0,"",(IFERROR(_xlfn.IFS($AQ86="Devis 1",(IFERROR(VALUE(TRIM(SUBSTITUTE(AH86,CHAR(160),""))),0)),$AQ86="Devis 2",(IFERROR(VALUE(TRIM(SUBSTITUTE(AK86,CHAR(160),""))),0)),$AQ86="Devis 3",(IFERROR(VALUE(TRIM(SUBSTITUTE(AN86,CHAR(160),""))),0))),0))*(IFERROR(VALUE(TRIM(SUBSTITUTE($Z86,CHAR(160),""))),0))))</f>
        <v/>
      </c>
      <c r="AV86" s="211" t="str" cm="1">
        <f t="array" ref="AV86">IF($Z86="","",IF(ROUND((IFERROR(_xlfn.IFS(TRIM(SUBSTITUTE($AQ86,CHAR(160),""))="Devis 1",IFERROR(VALUE(TRIM(SUBSTITUTE(AI86,CHAR(160),""))),0),TRIM(SUBSTITUTE($AQ86,CHAR(160),""))="Devis 2",IFERROR(VALUE(TRIM(SUBSTITUTE(AL86,CHAR(160),""))),0),TRIM(SUBSTITUTE($AQ86,CHAR(160),""))="Devis 3",IFERROR(VALUE(TRIM(SUBSTITUTE(AO86,CHAR(160),""))),0)),0))*(IFERROR(VALUE(TRIM(SUBSTITUTE($Z86,CHAR(160),""))),0)),2)=0,IF(AU86&lt;&gt;"",0,""),ROUND((IFERROR(_xlfn.IFS(TRIM(SUBSTITUTE($AQ86,CHAR(160),""))="Devis 1",IFERROR(VALUE(TRIM(SUBSTITUTE(AI86,CHAR(160),""))),0),TRIM(SUBSTITUTE($AQ86,CHAR(160),""))="Devis 2",IFERROR(VALUE(TRIM(SUBSTITUTE(AL86,CHAR(160),""))),0),TRIM(SUBSTITUTE($AQ86,CHAR(160),""))="Devis 3",IFERROR(VALUE(TRIM(SUBSTITUTE(AO86,CHAR(160),""))),0)),0))*(IFERROR(VALUE(TRIM(SUBSTITUTE($Z86,CHAR(160),""))),0)),2)))</f>
        <v/>
      </c>
      <c r="AW86" s="211" t="str">
        <f t="shared" si="84"/>
        <v/>
      </c>
      <c r="AX86" s="303"/>
      <c r="AY86" s="92" t="str" cm="1">
        <f t="array" ref="AY86">IF(OR(AW86="",AT86="",AU86="",AS86=""),"",
    _xlfn.IFS(
        (IFERROR(VALUE(TRIM(SUBSTITUTE(AW86,CHAR(160),""))),0)) &gt; (IFERROR(VALUE(TRIM(SUBSTITUTE(AT86,CHAR(160),""))),0)),
        "KO : Le montant retenu TTC est supérieur au montant raisonnable TTC. Merci de revoir la ligne de dépense ou plafonner son montant.",
        (IFERROR(VALUE(TRIM(SUBSTITUTE(AU86,CHAR(160),""))),0)) &gt; (IFERROR(VALUE(TRIM(SUBSTITUTE(AS86,CHAR(160),""))),0)),
        "Attention : Le montant retenu HT est supérieur au montant HT raisonnable. Merci de revoir la ligne de dépense, plafonner son montant, ou justifier la reventillation HT / TVA.",
        (IFERROR(VALUE(TRIM(SUBSTITUTE(AW86,CHAR(160),""))),0))=0,
        "",
        (IFERROR(VALUE(TRIM(SUBSTITUTE(AT86,CHAR(160),""))),0))=(IFERROR(VALUE(TRIM(SUBSTITUTE(AW86,CHAR(160),""))),0)),
        "OK",
        (IFERROR(VALUE(TRIM(SUBSTITUTE(AT86,CHAR(160),""))),0))&gt;(IFERROR(VALUE(TRIM(SUBSTITUTE(AW86,CHAR(160),""))),0)),
        " OK : Montant instruit inférieur au montant raisonnable.",
        TRUE,
        ""
    )
)</f>
        <v/>
      </c>
      <c r="AZ86" s="92" t="str" cm="1">
        <f t="array" ref="AZ86">IF(OR(AW86="",W86="",AU86="",U86="",AV86="",V86=""),"",_xlfn.IFS(AND((IFERROR(VALUE(TRIM(SUBSTITUTE(AW86,CHAR(160),""))),0))&gt;(IFERROR(VALUE(TRIM(SUBSTITUTE(W86,CHAR(160),""))),0)),((IFERROR(VALUE(TRIM(SUBSTITUTE(AW86,CHAR(160),""))),0))-(IFERROR(VALUE(TRIM(SUBSTITUTE(W86,CHAR(160),""))),0)))&lt;=0.01),"OK",(IFERROR(VALUE(TRIM(SUBSTITUTE(AW86,CHAR(160),""))),0))&gt;(IFERROR(VALUE(TRIM(SUBSTITUTE(W86,CHAR(160),""))),0)),"KO : Le montant retenu TTC est supérieur au montant présenté TTC. Merci de revoir la ligne de dépense ou plafonner son montant.",(IFERROR(VALUE(TRIM(SUBSTITUTE(AU86,CHAR(160),""))),0))&gt;(IFERROR(VALUE(TRIM(SUBSTITUTE(U86,CHAR(160),""))),0)),"Attention : Le montant retenu HT est supérieur au montant HT présenté. Merci de revoir la ligne de dépense, plafonner son montant, ou justifier la reventillation HT / TVA.",(IFERROR(VALUE(TRIM(SUBSTITUTE(AV86,CHAR(160),""))),0))&gt;(IFERROR(VALUE(TRIM(SUBSTITUTE(V86,CHAR(160),""))),0)),"Attention : Le montant TVA retenu est supérieur au montant TVA présenté. Merci de revoir la ligne de dépense, plafonner son montant, ou justifier la reventillation HT / TVA.",(IFERROR(VALUE(TRIM(SUBSTITUTE(W86,CHAR(160),""))),0))=0,"",(IFERROR(VALUE(TRIM(SUBSTITUTE(AW86,CHAR(160),""))),0))=(IFERROR(VALUE(TRIM(SUBSTITUTE(W86,CHAR(160),""))),0)),"OK",AND((IFERROR(VALUE(TRIM(SUBSTITUTE(AW86,CHAR(160),""))),0))&lt;(IFERROR(VALUE(TRIM(SUBSTITUTE(W86,CHAR(160),""))),0)),((IFERROR(VALUE(TRIM(SUBSTITUTE(W86,CHAR(160),""))),0))-(IFERROR(VALUE(TRIM(SUBSTITUTE(AW86,CHAR(160),""))),0)))&lt;0.01),"OK",(IFERROR(VALUE(TRIM(SUBSTITUTE(AW86,CHAR(160),""))),0))&lt;(IFERROR(VALUE(TRIM(SUBSTITUTE(W86,CHAR(160),""))),0)),"Montant instruit inférieur au montant présenté.",TRUE,""))</f>
        <v/>
      </c>
      <c r="BA86" s="212" t="str">
        <f t="shared" si="64"/>
        <v/>
      </c>
      <c r="BB86" s="212" t="str">
        <f t="shared" si="65"/>
        <v/>
      </c>
      <c r="BC86" s="93" t="str">
        <f t="shared" si="66"/>
        <v/>
      </c>
    </row>
    <row r="87" spans="1:55" ht="20.149999999999999" customHeight="1">
      <c r="A87" s="294">
        <v>79</v>
      </c>
      <c r="B87" s="2"/>
      <c r="C87" s="39"/>
      <c r="D87" s="2"/>
      <c r="E87" s="2"/>
      <c r="F87" s="89" t="str">
        <f>IF(B87&lt;&gt;"",IF('0-Présentation poste-typeaction'!$B$12&lt;&gt;"",'0-Présentation poste-typeaction'!$B$12,""),"")</f>
        <v/>
      </c>
      <c r="G87" s="21"/>
      <c r="H87" s="15"/>
      <c r="I87" s="38"/>
      <c r="J87" s="13"/>
      <c r="K87" s="4"/>
      <c r="L87" s="3"/>
      <c r="M87" s="196" t="str">
        <f t="shared" si="86"/>
        <v/>
      </c>
      <c r="N87" s="5"/>
      <c r="O87" s="3"/>
      <c r="P87" s="196" t="str">
        <f t="shared" si="77"/>
        <v/>
      </c>
      <c r="Q87" s="6"/>
      <c r="R87" s="3"/>
      <c r="S87" s="295" t="str">
        <f t="shared" si="50"/>
        <v/>
      </c>
      <c r="T87" s="14"/>
      <c r="U87" s="296" t="str" cm="1">
        <f t="array" ref="U87">IF((_xlfn.IFS(TRIM(SUBSTITUTE(T87,CHAR(160),""))="Devis 1",IFERROR(VALUE(TRIM(SUBSTITUTE(K87,CHAR(160),""))),0),TRIM(SUBSTITUTE(T87,CHAR(160),""))="Devis 2",IFERROR(VALUE(TRIM(SUBSTITUTE(N87,CHAR(160),""))),0),TRIM(SUBSTITUTE(T87,CHAR(160),""))="Devis 3",IFERROR(VALUE(TRIM(SUBSTITUTE(Q87,CHAR(160),""))),0),TRUE,0)*IFERROR(VALUE(TRIM(SUBSTITUTE(C87,CHAR(160),""))),0))=0,"",_xlfn.IFS(TRIM(SUBSTITUTE(T87,CHAR(160),""))="Devis 1",IFERROR(VALUE(TRIM(SUBSTITUTE(K87,CHAR(160),""))),0),TRIM(SUBSTITUTE(T87,CHAR(160),""))="Devis 2",IFERROR(VALUE(TRIM(SUBSTITUTE(N87,CHAR(160),""))),0),TRIM(SUBSTITUTE(T87,CHAR(160),""))="Devis 3",IFERROR(VALUE(TRIM(SUBSTITUTE(Q87,CHAR(160),""))),0),TRUE,0)*IFERROR(VALUE(TRIM(SUBSTITUTE(C87,CHAR(160),""))),0))</f>
        <v/>
      </c>
      <c r="V87" s="214" t="str" cm="1">
        <f t="array" ref="V87">IF(ROUND((_xlfn.IFS(TRIM(SUBSTITUTE(T87,CHAR(160),""))="Devis 1",IFERROR(VALUE(TRIM(SUBSTITUTE(L87,CHAR(160),""))),0),TRIM(SUBSTITUTE(T87,CHAR(160),""))="Devis 2",IFERROR(VALUE(TRIM(SUBSTITUTE(O87,CHAR(160),""))),0),TRIM(SUBSTITUTE(T87,CHAR(160),""))="Devis 3",IFERROR(VALUE(TRIM(SUBSTITUTE(R87,CHAR(160),""))),0),TRUE,0)*IFERROR(VALUE(TRIM(SUBSTITUTE(C87,CHAR(160),""))),0)),2)=0,IF(U87&lt;&gt;"",0,""),ROUND((_xlfn.IFS(TRIM(SUBSTITUTE(T87,CHAR(160),""))="Devis 1",IFERROR(VALUE(TRIM(SUBSTITUTE(L87,CHAR(160),""))),0),TRIM(SUBSTITUTE(T87,CHAR(160),""))="Devis 2",IFERROR(VALUE(TRIM(SUBSTITUTE(O87,CHAR(160),""))),0),TRIM(SUBSTITUTE(T87,CHAR(160),""))="Devis 3",IFERROR(VALUE(TRIM(SUBSTITUTE(R87,CHAR(160),""))),0),TRUE,0)*IFERROR(VALUE(TRIM(SUBSTITUTE(C87,CHAR(160),""))),0)),2))</f>
        <v/>
      </c>
      <c r="W87" s="297" t="str">
        <f t="shared" si="78"/>
        <v/>
      </c>
      <c r="X87" s="32"/>
      <c r="Y87" s="298" t="str">
        <f t="shared" si="67"/>
        <v/>
      </c>
      <c r="Z87" s="299" t="str">
        <f t="shared" si="67"/>
        <v/>
      </c>
      <c r="AA87" s="300" t="str">
        <f t="shared" si="67"/>
        <v/>
      </c>
      <c r="AB87" s="89" t="str">
        <f t="shared" si="67"/>
        <v/>
      </c>
      <c r="AC87" s="89" t="str">
        <f t="shared" si="67"/>
        <v/>
      </c>
      <c r="AD87" s="89" t="str">
        <f t="shared" si="67"/>
        <v/>
      </c>
      <c r="AE87" s="89" t="str">
        <f t="shared" si="68"/>
        <v/>
      </c>
      <c r="AF87" s="89" t="str">
        <f t="shared" si="69"/>
        <v/>
      </c>
      <c r="AG87" s="301" t="str">
        <f t="shared" si="70"/>
        <v/>
      </c>
      <c r="AH87" s="204" t="str">
        <f t="shared" si="71"/>
        <v/>
      </c>
      <c r="AI87" s="90" t="str">
        <f t="shared" si="72"/>
        <v/>
      </c>
      <c r="AJ87" s="196" t="str">
        <f t="shared" si="85"/>
        <v/>
      </c>
      <c r="AK87" s="205" t="str">
        <f t="shared" si="73"/>
        <v/>
      </c>
      <c r="AL87" s="90" t="str">
        <f t="shared" si="74"/>
        <v/>
      </c>
      <c r="AM87" s="196" t="str">
        <f t="shared" si="79"/>
        <v/>
      </c>
      <c r="AN87" s="206" t="str">
        <f t="shared" si="75"/>
        <v/>
      </c>
      <c r="AO87" s="90" t="str">
        <f t="shared" si="76"/>
        <v/>
      </c>
      <c r="AP87" s="207" t="str">
        <f t="shared" si="80"/>
        <v/>
      </c>
      <c r="AQ87" s="208" t="str">
        <f t="shared" si="81"/>
        <v/>
      </c>
      <c r="AR87" s="302"/>
      <c r="AS87" s="212" t="str">
        <f t="shared" si="82"/>
        <v/>
      </c>
      <c r="AT87" s="212" t="str">
        <f t="shared" si="83"/>
        <v/>
      </c>
      <c r="AU87" s="211" t="str" cm="1">
        <f t="array" ref="AU87">IF($Z87="","",IF((IFERROR(_xlfn.IFS($AQ87="Devis 1",(IFERROR(VALUE(TRIM(SUBSTITUTE(AH87,CHAR(160),""))),0)),$AQ87="Devis 2",(IFERROR(VALUE(TRIM(SUBSTITUTE(AK87,CHAR(160),""))),0)),$AQ87="Devis 3",(IFERROR(VALUE(TRIM(SUBSTITUTE(AN87,CHAR(160),""))),0))),0))*(IFERROR(VALUE(TRIM(SUBSTITUTE($Z87,CHAR(160),""))),0))=0,"",(IFERROR(_xlfn.IFS($AQ87="Devis 1",(IFERROR(VALUE(TRIM(SUBSTITUTE(AH87,CHAR(160),""))),0)),$AQ87="Devis 2",(IFERROR(VALUE(TRIM(SUBSTITUTE(AK87,CHAR(160),""))),0)),$AQ87="Devis 3",(IFERROR(VALUE(TRIM(SUBSTITUTE(AN87,CHAR(160),""))),0))),0))*(IFERROR(VALUE(TRIM(SUBSTITUTE($Z87,CHAR(160),""))),0))))</f>
        <v/>
      </c>
      <c r="AV87" s="211" t="str" cm="1">
        <f t="array" ref="AV87">IF($Z87="","",IF(ROUND((IFERROR(_xlfn.IFS(TRIM(SUBSTITUTE($AQ87,CHAR(160),""))="Devis 1",IFERROR(VALUE(TRIM(SUBSTITUTE(AI87,CHAR(160),""))),0),TRIM(SUBSTITUTE($AQ87,CHAR(160),""))="Devis 2",IFERROR(VALUE(TRIM(SUBSTITUTE(AL87,CHAR(160),""))),0),TRIM(SUBSTITUTE($AQ87,CHAR(160),""))="Devis 3",IFERROR(VALUE(TRIM(SUBSTITUTE(AO87,CHAR(160),""))),0)),0))*(IFERROR(VALUE(TRIM(SUBSTITUTE($Z87,CHAR(160),""))),0)),2)=0,IF(AU87&lt;&gt;"",0,""),ROUND((IFERROR(_xlfn.IFS(TRIM(SUBSTITUTE($AQ87,CHAR(160),""))="Devis 1",IFERROR(VALUE(TRIM(SUBSTITUTE(AI87,CHAR(160),""))),0),TRIM(SUBSTITUTE($AQ87,CHAR(160),""))="Devis 2",IFERROR(VALUE(TRIM(SUBSTITUTE(AL87,CHAR(160),""))),0),TRIM(SUBSTITUTE($AQ87,CHAR(160),""))="Devis 3",IFERROR(VALUE(TRIM(SUBSTITUTE(AO87,CHAR(160),""))),0)),0))*(IFERROR(VALUE(TRIM(SUBSTITUTE($Z87,CHAR(160),""))),0)),2)))</f>
        <v/>
      </c>
      <c r="AW87" s="211" t="str">
        <f t="shared" si="84"/>
        <v/>
      </c>
      <c r="AX87" s="303"/>
      <c r="AY87" s="92" t="str" cm="1">
        <f t="array" ref="AY87">IF(OR(AW87="",AT87="",AU87="",AS87=""),"",
    _xlfn.IFS(
        (IFERROR(VALUE(TRIM(SUBSTITUTE(AW87,CHAR(160),""))),0)) &gt; (IFERROR(VALUE(TRIM(SUBSTITUTE(AT87,CHAR(160),""))),0)),
        "KO : Le montant retenu TTC est supérieur au montant raisonnable TTC. Merci de revoir la ligne de dépense ou plafonner son montant.",
        (IFERROR(VALUE(TRIM(SUBSTITUTE(AU87,CHAR(160),""))),0)) &gt; (IFERROR(VALUE(TRIM(SUBSTITUTE(AS87,CHAR(160),""))),0)),
        "Attention : Le montant retenu HT est supérieur au montant HT raisonnable. Merci de revoir la ligne de dépense, plafonner son montant, ou justifier la reventillation HT / TVA.",
        (IFERROR(VALUE(TRIM(SUBSTITUTE(AW87,CHAR(160),""))),0))=0,
        "",
        (IFERROR(VALUE(TRIM(SUBSTITUTE(AT87,CHAR(160),""))),0))=(IFERROR(VALUE(TRIM(SUBSTITUTE(AW87,CHAR(160),""))),0)),
        "OK",
        (IFERROR(VALUE(TRIM(SUBSTITUTE(AT87,CHAR(160),""))),0))&gt;(IFERROR(VALUE(TRIM(SUBSTITUTE(AW87,CHAR(160),""))),0)),
        " OK : Montant instruit inférieur au montant raisonnable.",
        TRUE,
        ""
    )
)</f>
        <v/>
      </c>
      <c r="AZ87" s="92" t="str" cm="1">
        <f t="array" ref="AZ87">IF(OR(AW87="",W87="",AU87="",U87="",AV87="",V87=""),"",_xlfn.IFS(AND((IFERROR(VALUE(TRIM(SUBSTITUTE(AW87,CHAR(160),""))),0))&gt;(IFERROR(VALUE(TRIM(SUBSTITUTE(W87,CHAR(160),""))),0)),((IFERROR(VALUE(TRIM(SUBSTITUTE(AW87,CHAR(160),""))),0))-(IFERROR(VALUE(TRIM(SUBSTITUTE(W87,CHAR(160),""))),0)))&lt;=0.01),"OK",(IFERROR(VALUE(TRIM(SUBSTITUTE(AW87,CHAR(160),""))),0))&gt;(IFERROR(VALUE(TRIM(SUBSTITUTE(W87,CHAR(160),""))),0)),"KO : Le montant retenu TTC est supérieur au montant présenté TTC. Merci de revoir la ligne de dépense ou plafonner son montant.",(IFERROR(VALUE(TRIM(SUBSTITUTE(AU87,CHAR(160),""))),0))&gt;(IFERROR(VALUE(TRIM(SUBSTITUTE(U87,CHAR(160),""))),0)),"Attention : Le montant retenu HT est supérieur au montant HT présenté. Merci de revoir la ligne de dépense, plafonner son montant, ou justifier la reventillation HT / TVA.",(IFERROR(VALUE(TRIM(SUBSTITUTE(AV87,CHAR(160),""))),0))&gt;(IFERROR(VALUE(TRIM(SUBSTITUTE(V87,CHAR(160),""))),0)),"Attention : Le montant TVA retenu est supérieur au montant TVA présenté. Merci de revoir la ligne de dépense, plafonner son montant, ou justifier la reventillation HT / TVA.",(IFERROR(VALUE(TRIM(SUBSTITUTE(W87,CHAR(160),""))),0))=0,"",(IFERROR(VALUE(TRIM(SUBSTITUTE(AW87,CHAR(160),""))),0))=(IFERROR(VALUE(TRIM(SUBSTITUTE(W87,CHAR(160),""))),0)),"OK",AND((IFERROR(VALUE(TRIM(SUBSTITUTE(AW87,CHAR(160),""))),0))&lt;(IFERROR(VALUE(TRIM(SUBSTITUTE(W87,CHAR(160),""))),0)),((IFERROR(VALUE(TRIM(SUBSTITUTE(W87,CHAR(160),""))),0))-(IFERROR(VALUE(TRIM(SUBSTITUTE(AW87,CHAR(160),""))),0)))&lt;0.01),"OK",(IFERROR(VALUE(TRIM(SUBSTITUTE(AW87,CHAR(160),""))),0))&lt;(IFERROR(VALUE(TRIM(SUBSTITUTE(W87,CHAR(160),""))),0)),"Montant instruit inférieur au montant présenté.",TRUE,""))</f>
        <v/>
      </c>
      <c r="BA87" s="212" t="str">
        <f t="shared" si="64"/>
        <v/>
      </c>
      <c r="BB87" s="212" t="str">
        <f t="shared" si="65"/>
        <v/>
      </c>
      <c r="BC87" s="93" t="str">
        <f t="shared" si="66"/>
        <v/>
      </c>
    </row>
    <row r="88" spans="1:55" ht="20.149999999999999" customHeight="1">
      <c r="A88" s="294">
        <v>80</v>
      </c>
      <c r="B88" s="2"/>
      <c r="C88" s="39"/>
      <c r="D88" s="2"/>
      <c r="E88" s="2"/>
      <c r="F88" s="89" t="str">
        <f>IF(B88&lt;&gt;"",IF('0-Présentation poste-typeaction'!$B$12&lt;&gt;"",'0-Présentation poste-typeaction'!$B$12,""),"")</f>
        <v/>
      </c>
      <c r="G88" s="21"/>
      <c r="H88" s="15"/>
      <c r="I88" s="38"/>
      <c r="J88" s="13"/>
      <c r="K88" s="4"/>
      <c r="L88" s="3"/>
      <c r="M88" s="196" t="str">
        <f t="shared" si="86"/>
        <v/>
      </c>
      <c r="N88" s="5"/>
      <c r="O88" s="3"/>
      <c r="P88" s="196" t="str">
        <f t="shared" si="77"/>
        <v/>
      </c>
      <c r="Q88" s="6"/>
      <c r="R88" s="3"/>
      <c r="S88" s="295" t="str">
        <f t="shared" si="50"/>
        <v/>
      </c>
      <c r="T88" s="14"/>
      <c r="U88" s="296" t="str" cm="1">
        <f t="array" ref="U88">IF((_xlfn.IFS(TRIM(SUBSTITUTE(T88,CHAR(160),""))="Devis 1",IFERROR(VALUE(TRIM(SUBSTITUTE(K88,CHAR(160),""))),0),TRIM(SUBSTITUTE(T88,CHAR(160),""))="Devis 2",IFERROR(VALUE(TRIM(SUBSTITUTE(N88,CHAR(160),""))),0),TRIM(SUBSTITUTE(T88,CHAR(160),""))="Devis 3",IFERROR(VALUE(TRIM(SUBSTITUTE(Q88,CHAR(160),""))),0),TRUE,0)*IFERROR(VALUE(TRIM(SUBSTITUTE(C88,CHAR(160),""))),0))=0,"",_xlfn.IFS(TRIM(SUBSTITUTE(T88,CHAR(160),""))="Devis 1",IFERROR(VALUE(TRIM(SUBSTITUTE(K88,CHAR(160),""))),0),TRIM(SUBSTITUTE(T88,CHAR(160),""))="Devis 2",IFERROR(VALUE(TRIM(SUBSTITUTE(N88,CHAR(160),""))),0),TRIM(SUBSTITUTE(T88,CHAR(160),""))="Devis 3",IFERROR(VALUE(TRIM(SUBSTITUTE(Q88,CHAR(160),""))),0),TRUE,0)*IFERROR(VALUE(TRIM(SUBSTITUTE(C88,CHAR(160),""))),0))</f>
        <v/>
      </c>
      <c r="V88" s="214" t="str" cm="1">
        <f t="array" ref="V88">IF(ROUND((_xlfn.IFS(TRIM(SUBSTITUTE(T88,CHAR(160),""))="Devis 1",IFERROR(VALUE(TRIM(SUBSTITUTE(L88,CHAR(160),""))),0),TRIM(SUBSTITUTE(T88,CHAR(160),""))="Devis 2",IFERROR(VALUE(TRIM(SUBSTITUTE(O88,CHAR(160),""))),0),TRIM(SUBSTITUTE(T88,CHAR(160),""))="Devis 3",IFERROR(VALUE(TRIM(SUBSTITUTE(R88,CHAR(160),""))),0),TRUE,0)*IFERROR(VALUE(TRIM(SUBSTITUTE(C88,CHAR(160),""))),0)),2)=0,IF(U88&lt;&gt;"",0,""),ROUND((_xlfn.IFS(TRIM(SUBSTITUTE(T88,CHAR(160),""))="Devis 1",IFERROR(VALUE(TRIM(SUBSTITUTE(L88,CHAR(160),""))),0),TRIM(SUBSTITUTE(T88,CHAR(160),""))="Devis 2",IFERROR(VALUE(TRIM(SUBSTITUTE(O88,CHAR(160),""))),0),TRIM(SUBSTITUTE(T88,CHAR(160),""))="Devis 3",IFERROR(VALUE(TRIM(SUBSTITUTE(R88,CHAR(160),""))),0),TRUE,0)*IFERROR(VALUE(TRIM(SUBSTITUTE(C88,CHAR(160),""))),0)),2))</f>
        <v/>
      </c>
      <c r="W88" s="297" t="str">
        <f t="shared" si="78"/>
        <v/>
      </c>
      <c r="X88" s="32"/>
      <c r="Y88" s="298" t="str">
        <f t="shared" si="67"/>
        <v/>
      </c>
      <c r="Z88" s="299" t="str">
        <f t="shared" si="67"/>
        <v/>
      </c>
      <c r="AA88" s="300" t="str">
        <f t="shared" si="67"/>
        <v/>
      </c>
      <c r="AB88" s="89" t="str">
        <f t="shared" si="67"/>
        <v/>
      </c>
      <c r="AC88" s="89" t="str">
        <f t="shared" si="67"/>
        <v/>
      </c>
      <c r="AD88" s="89" t="str">
        <f t="shared" si="67"/>
        <v/>
      </c>
      <c r="AE88" s="89" t="str">
        <f t="shared" si="68"/>
        <v/>
      </c>
      <c r="AF88" s="89" t="str">
        <f t="shared" si="69"/>
        <v/>
      </c>
      <c r="AG88" s="301" t="str">
        <f t="shared" si="70"/>
        <v/>
      </c>
      <c r="AH88" s="204" t="str">
        <f t="shared" si="71"/>
        <v/>
      </c>
      <c r="AI88" s="90" t="str">
        <f t="shared" si="72"/>
        <v/>
      </c>
      <c r="AJ88" s="196" t="str">
        <f t="shared" si="85"/>
        <v/>
      </c>
      <c r="AK88" s="205" t="str">
        <f t="shared" si="73"/>
        <v/>
      </c>
      <c r="AL88" s="90" t="str">
        <f t="shared" si="74"/>
        <v/>
      </c>
      <c r="AM88" s="196" t="str">
        <f t="shared" si="79"/>
        <v/>
      </c>
      <c r="AN88" s="206" t="str">
        <f t="shared" si="75"/>
        <v/>
      </c>
      <c r="AO88" s="90" t="str">
        <f t="shared" si="76"/>
        <v/>
      </c>
      <c r="AP88" s="207" t="str">
        <f t="shared" si="80"/>
        <v/>
      </c>
      <c r="AQ88" s="208" t="str">
        <f t="shared" si="81"/>
        <v/>
      </c>
      <c r="AR88" s="302"/>
      <c r="AS88" s="212" t="str">
        <f t="shared" si="82"/>
        <v/>
      </c>
      <c r="AT88" s="212" t="str">
        <f t="shared" si="83"/>
        <v/>
      </c>
      <c r="AU88" s="211" t="str" cm="1">
        <f t="array" ref="AU88">IF($Z88="","",IF((IFERROR(_xlfn.IFS($AQ88="Devis 1",(IFERROR(VALUE(TRIM(SUBSTITUTE(AH88,CHAR(160),""))),0)),$AQ88="Devis 2",(IFERROR(VALUE(TRIM(SUBSTITUTE(AK88,CHAR(160),""))),0)),$AQ88="Devis 3",(IFERROR(VALUE(TRIM(SUBSTITUTE(AN88,CHAR(160),""))),0))),0))*(IFERROR(VALUE(TRIM(SUBSTITUTE($Z88,CHAR(160),""))),0))=0,"",(IFERROR(_xlfn.IFS($AQ88="Devis 1",(IFERROR(VALUE(TRIM(SUBSTITUTE(AH88,CHAR(160),""))),0)),$AQ88="Devis 2",(IFERROR(VALUE(TRIM(SUBSTITUTE(AK88,CHAR(160),""))),0)),$AQ88="Devis 3",(IFERROR(VALUE(TRIM(SUBSTITUTE(AN88,CHAR(160),""))),0))),0))*(IFERROR(VALUE(TRIM(SUBSTITUTE($Z88,CHAR(160),""))),0))))</f>
        <v/>
      </c>
      <c r="AV88" s="211" t="str" cm="1">
        <f t="array" ref="AV88">IF($Z88="","",IF(ROUND((IFERROR(_xlfn.IFS(TRIM(SUBSTITUTE($AQ88,CHAR(160),""))="Devis 1",IFERROR(VALUE(TRIM(SUBSTITUTE(AI88,CHAR(160),""))),0),TRIM(SUBSTITUTE($AQ88,CHAR(160),""))="Devis 2",IFERROR(VALUE(TRIM(SUBSTITUTE(AL88,CHAR(160),""))),0),TRIM(SUBSTITUTE($AQ88,CHAR(160),""))="Devis 3",IFERROR(VALUE(TRIM(SUBSTITUTE(AO88,CHAR(160),""))),0)),0))*(IFERROR(VALUE(TRIM(SUBSTITUTE($Z88,CHAR(160),""))),0)),2)=0,IF(AU88&lt;&gt;"",0,""),ROUND((IFERROR(_xlfn.IFS(TRIM(SUBSTITUTE($AQ88,CHAR(160),""))="Devis 1",IFERROR(VALUE(TRIM(SUBSTITUTE(AI88,CHAR(160),""))),0),TRIM(SUBSTITUTE($AQ88,CHAR(160),""))="Devis 2",IFERROR(VALUE(TRIM(SUBSTITUTE(AL88,CHAR(160),""))),0),TRIM(SUBSTITUTE($AQ88,CHAR(160),""))="Devis 3",IFERROR(VALUE(TRIM(SUBSTITUTE(AO88,CHAR(160),""))),0)),0))*(IFERROR(VALUE(TRIM(SUBSTITUTE($Z88,CHAR(160),""))),0)),2)))</f>
        <v/>
      </c>
      <c r="AW88" s="211" t="str">
        <f t="shared" si="84"/>
        <v/>
      </c>
      <c r="AX88" s="303"/>
      <c r="AY88" s="92" t="str" cm="1">
        <f t="array" ref="AY88">IF(OR(AW88="",AT88="",AU88="",AS88=""),"",
    _xlfn.IFS(
        (IFERROR(VALUE(TRIM(SUBSTITUTE(AW88,CHAR(160),""))),0)) &gt; (IFERROR(VALUE(TRIM(SUBSTITUTE(AT88,CHAR(160),""))),0)),
        "KO : Le montant retenu TTC est supérieur au montant raisonnable TTC. Merci de revoir la ligne de dépense ou plafonner son montant.",
        (IFERROR(VALUE(TRIM(SUBSTITUTE(AU88,CHAR(160),""))),0)) &gt; (IFERROR(VALUE(TRIM(SUBSTITUTE(AS88,CHAR(160),""))),0)),
        "Attention : Le montant retenu HT est supérieur au montant HT raisonnable. Merci de revoir la ligne de dépense, plafonner son montant, ou justifier la reventillation HT / TVA.",
        (IFERROR(VALUE(TRIM(SUBSTITUTE(AW88,CHAR(160),""))),0))=0,
        "",
        (IFERROR(VALUE(TRIM(SUBSTITUTE(AT88,CHAR(160),""))),0))=(IFERROR(VALUE(TRIM(SUBSTITUTE(AW88,CHAR(160),""))),0)),
        "OK",
        (IFERROR(VALUE(TRIM(SUBSTITUTE(AT88,CHAR(160),""))),0))&gt;(IFERROR(VALUE(TRIM(SUBSTITUTE(AW88,CHAR(160),""))),0)),
        " OK : Montant instruit inférieur au montant raisonnable.",
        TRUE,
        ""
    )
)</f>
        <v/>
      </c>
      <c r="AZ88" s="92" t="str" cm="1">
        <f t="array" ref="AZ88">IF(OR(AW88="",W88="",AU88="",U88="",AV88="",V88=""),"",_xlfn.IFS(AND((IFERROR(VALUE(TRIM(SUBSTITUTE(AW88,CHAR(160),""))),0))&gt;(IFERROR(VALUE(TRIM(SUBSTITUTE(W88,CHAR(160),""))),0)),((IFERROR(VALUE(TRIM(SUBSTITUTE(AW88,CHAR(160),""))),0))-(IFERROR(VALUE(TRIM(SUBSTITUTE(W88,CHAR(160),""))),0)))&lt;=0.01),"OK",(IFERROR(VALUE(TRIM(SUBSTITUTE(AW88,CHAR(160),""))),0))&gt;(IFERROR(VALUE(TRIM(SUBSTITUTE(W88,CHAR(160),""))),0)),"KO : Le montant retenu TTC est supérieur au montant présenté TTC. Merci de revoir la ligne de dépense ou plafonner son montant.",(IFERROR(VALUE(TRIM(SUBSTITUTE(AU88,CHAR(160),""))),0))&gt;(IFERROR(VALUE(TRIM(SUBSTITUTE(U88,CHAR(160),""))),0)),"Attention : Le montant retenu HT est supérieur au montant HT présenté. Merci de revoir la ligne de dépense, plafonner son montant, ou justifier la reventillation HT / TVA.",(IFERROR(VALUE(TRIM(SUBSTITUTE(AV88,CHAR(160),""))),0))&gt;(IFERROR(VALUE(TRIM(SUBSTITUTE(V88,CHAR(160),""))),0)),"Attention : Le montant TVA retenu est supérieur au montant TVA présenté. Merci de revoir la ligne de dépense, plafonner son montant, ou justifier la reventillation HT / TVA.",(IFERROR(VALUE(TRIM(SUBSTITUTE(W88,CHAR(160),""))),0))=0,"",(IFERROR(VALUE(TRIM(SUBSTITUTE(AW88,CHAR(160),""))),0))=(IFERROR(VALUE(TRIM(SUBSTITUTE(W88,CHAR(160),""))),0)),"OK",AND((IFERROR(VALUE(TRIM(SUBSTITUTE(AW88,CHAR(160),""))),0))&lt;(IFERROR(VALUE(TRIM(SUBSTITUTE(W88,CHAR(160),""))),0)),((IFERROR(VALUE(TRIM(SUBSTITUTE(W88,CHAR(160),""))),0))-(IFERROR(VALUE(TRIM(SUBSTITUTE(AW88,CHAR(160),""))),0)))&lt;0.01),"OK",(IFERROR(VALUE(TRIM(SUBSTITUTE(AW88,CHAR(160),""))),0))&lt;(IFERROR(VALUE(TRIM(SUBSTITUTE(W88,CHAR(160),""))),0)),"Montant instruit inférieur au montant présenté.",TRUE,""))</f>
        <v/>
      </c>
      <c r="BA88" s="212" t="str">
        <f t="shared" si="64"/>
        <v/>
      </c>
      <c r="BB88" s="212" t="str">
        <f t="shared" si="65"/>
        <v/>
      </c>
      <c r="BC88" s="93" t="str">
        <f t="shared" si="66"/>
        <v/>
      </c>
    </row>
    <row r="89" spans="1:55" ht="20.149999999999999" customHeight="1">
      <c r="A89" s="294">
        <v>81</v>
      </c>
      <c r="B89" s="2"/>
      <c r="C89" s="39"/>
      <c r="D89" s="2"/>
      <c r="E89" s="2"/>
      <c r="F89" s="89" t="str">
        <f>IF(B89&lt;&gt;"",IF('0-Présentation poste-typeaction'!$B$12&lt;&gt;"",'0-Présentation poste-typeaction'!$B$12,""),"")</f>
        <v/>
      </c>
      <c r="G89" s="21"/>
      <c r="H89" s="15"/>
      <c r="I89" s="38"/>
      <c r="J89" s="13"/>
      <c r="K89" s="4"/>
      <c r="L89" s="3"/>
      <c r="M89" s="196" t="str">
        <f t="shared" si="86"/>
        <v/>
      </c>
      <c r="N89" s="5"/>
      <c r="O89" s="3"/>
      <c r="P89" s="196" t="str">
        <f t="shared" si="77"/>
        <v/>
      </c>
      <c r="Q89" s="6"/>
      <c r="R89" s="3"/>
      <c r="S89" s="295" t="str">
        <f t="shared" si="50"/>
        <v/>
      </c>
      <c r="T89" s="14"/>
      <c r="U89" s="296" t="str" cm="1">
        <f t="array" ref="U89">IF((_xlfn.IFS(TRIM(SUBSTITUTE(T89,CHAR(160),""))="Devis 1",IFERROR(VALUE(TRIM(SUBSTITUTE(K89,CHAR(160),""))),0),TRIM(SUBSTITUTE(T89,CHAR(160),""))="Devis 2",IFERROR(VALUE(TRIM(SUBSTITUTE(N89,CHAR(160),""))),0),TRIM(SUBSTITUTE(T89,CHAR(160),""))="Devis 3",IFERROR(VALUE(TRIM(SUBSTITUTE(Q89,CHAR(160),""))),0),TRUE,0)*IFERROR(VALUE(TRIM(SUBSTITUTE(C89,CHAR(160),""))),0))=0,"",_xlfn.IFS(TRIM(SUBSTITUTE(T89,CHAR(160),""))="Devis 1",IFERROR(VALUE(TRIM(SUBSTITUTE(K89,CHAR(160),""))),0),TRIM(SUBSTITUTE(T89,CHAR(160),""))="Devis 2",IFERROR(VALUE(TRIM(SUBSTITUTE(N89,CHAR(160),""))),0),TRIM(SUBSTITUTE(T89,CHAR(160),""))="Devis 3",IFERROR(VALUE(TRIM(SUBSTITUTE(Q89,CHAR(160),""))),0),TRUE,0)*IFERROR(VALUE(TRIM(SUBSTITUTE(C89,CHAR(160),""))),0))</f>
        <v/>
      </c>
      <c r="V89" s="214" t="str" cm="1">
        <f t="array" ref="V89">IF(ROUND((_xlfn.IFS(TRIM(SUBSTITUTE(T89,CHAR(160),""))="Devis 1",IFERROR(VALUE(TRIM(SUBSTITUTE(L89,CHAR(160),""))),0),TRIM(SUBSTITUTE(T89,CHAR(160),""))="Devis 2",IFERROR(VALUE(TRIM(SUBSTITUTE(O89,CHAR(160),""))),0),TRIM(SUBSTITUTE(T89,CHAR(160),""))="Devis 3",IFERROR(VALUE(TRIM(SUBSTITUTE(R89,CHAR(160),""))),0),TRUE,0)*IFERROR(VALUE(TRIM(SUBSTITUTE(C89,CHAR(160),""))),0)),2)=0,IF(U89&lt;&gt;"",0,""),ROUND((_xlfn.IFS(TRIM(SUBSTITUTE(T89,CHAR(160),""))="Devis 1",IFERROR(VALUE(TRIM(SUBSTITUTE(L89,CHAR(160),""))),0),TRIM(SUBSTITUTE(T89,CHAR(160),""))="Devis 2",IFERROR(VALUE(TRIM(SUBSTITUTE(O89,CHAR(160),""))),0),TRIM(SUBSTITUTE(T89,CHAR(160),""))="Devis 3",IFERROR(VALUE(TRIM(SUBSTITUTE(R89,CHAR(160),""))),0),TRUE,0)*IFERROR(VALUE(TRIM(SUBSTITUTE(C89,CHAR(160),""))),0)),2))</f>
        <v/>
      </c>
      <c r="W89" s="297" t="str">
        <f t="shared" si="78"/>
        <v/>
      </c>
      <c r="X89" s="32"/>
      <c r="Y89" s="298" t="str">
        <f t="shared" si="67"/>
        <v/>
      </c>
      <c r="Z89" s="299" t="str">
        <f t="shared" si="67"/>
        <v/>
      </c>
      <c r="AA89" s="300" t="str">
        <f t="shared" si="67"/>
        <v/>
      </c>
      <c r="AB89" s="89" t="str">
        <f t="shared" si="67"/>
        <v/>
      </c>
      <c r="AC89" s="89" t="str">
        <f t="shared" si="67"/>
        <v/>
      </c>
      <c r="AD89" s="89" t="str">
        <f t="shared" si="67"/>
        <v/>
      </c>
      <c r="AE89" s="89" t="str">
        <f t="shared" si="68"/>
        <v/>
      </c>
      <c r="AF89" s="89" t="str">
        <f t="shared" si="69"/>
        <v/>
      </c>
      <c r="AG89" s="301" t="str">
        <f t="shared" si="70"/>
        <v/>
      </c>
      <c r="AH89" s="204" t="str">
        <f t="shared" si="71"/>
        <v/>
      </c>
      <c r="AI89" s="90" t="str">
        <f t="shared" si="72"/>
        <v/>
      </c>
      <c r="AJ89" s="196" t="str">
        <f t="shared" si="85"/>
        <v/>
      </c>
      <c r="AK89" s="205" t="str">
        <f t="shared" si="73"/>
        <v/>
      </c>
      <c r="AL89" s="90" t="str">
        <f t="shared" si="74"/>
        <v/>
      </c>
      <c r="AM89" s="196" t="str">
        <f t="shared" si="79"/>
        <v/>
      </c>
      <c r="AN89" s="206" t="str">
        <f t="shared" si="75"/>
        <v/>
      </c>
      <c r="AO89" s="90" t="str">
        <f t="shared" si="76"/>
        <v/>
      </c>
      <c r="AP89" s="207" t="str">
        <f t="shared" si="80"/>
        <v/>
      </c>
      <c r="AQ89" s="208" t="str">
        <f t="shared" si="81"/>
        <v/>
      </c>
      <c r="AR89" s="302"/>
      <c r="AS89" s="212" t="str">
        <f t="shared" si="82"/>
        <v/>
      </c>
      <c r="AT89" s="212" t="str">
        <f t="shared" si="83"/>
        <v/>
      </c>
      <c r="AU89" s="211" t="str" cm="1">
        <f t="array" ref="AU89">IF($Z89="","",IF((IFERROR(_xlfn.IFS($AQ89="Devis 1",(IFERROR(VALUE(TRIM(SUBSTITUTE(AH89,CHAR(160),""))),0)),$AQ89="Devis 2",(IFERROR(VALUE(TRIM(SUBSTITUTE(AK89,CHAR(160),""))),0)),$AQ89="Devis 3",(IFERROR(VALUE(TRIM(SUBSTITUTE(AN89,CHAR(160),""))),0))),0))*(IFERROR(VALUE(TRIM(SUBSTITUTE($Z89,CHAR(160),""))),0))=0,"",(IFERROR(_xlfn.IFS($AQ89="Devis 1",(IFERROR(VALUE(TRIM(SUBSTITUTE(AH89,CHAR(160),""))),0)),$AQ89="Devis 2",(IFERROR(VALUE(TRIM(SUBSTITUTE(AK89,CHAR(160),""))),0)),$AQ89="Devis 3",(IFERROR(VALUE(TRIM(SUBSTITUTE(AN89,CHAR(160),""))),0))),0))*(IFERROR(VALUE(TRIM(SUBSTITUTE($Z89,CHAR(160),""))),0))))</f>
        <v/>
      </c>
      <c r="AV89" s="211" t="str" cm="1">
        <f t="array" ref="AV89">IF($Z89="","",IF(ROUND((IFERROR(_xlfn.IFS(TRIM(SUBSTITUTE($AQ89,CHAR(160),""))="Devis 1",IFERROR(VALUE(TRIM(SUBSTITUTE(AI89,CHAR(160),""))),0),TRIM(SUBSTITUTE($AQ89,CHAR(160),""))="Devis 2",IFERROR(VALUE(TRIM(SUBSTITUTE(AL89,CHAR(160),""))),0),TRIM(SUBSTITUTE($AQ89,CHAR(160),""))="Devis 3",IFERROR(VALUE(TRIM(SUBSTITUTE(AO89,CHAR(160),""))),0)),0))*(IFERROR(VALUE(TRIM(SUBSTITUTE($Z89,CHAR(160),""))),0)),2)=0,IF(AU89&lt;&gt;"",0,""),ROUND((IFERROR(_xlfn.IFS(TRIM(SUBSTITUTE($AQ89,CHAR(160),""))="Devis 1",IFERROR(VALUE(TRIM(SUBSTITUTE(AI89,CHAR(160),""))),0),TRIM(SUBSTITUTE($AQ89,CHAR(160),""))="Devis 2",IFERROR(VALUE(TRIM(SUBSTITUTE(AL89,CHAR(160),""))),0),TRIM(SUBSTITUTE($AQ89,CHAR(160),""))="Devis 3",IFERROR(VALUE(TRIM(SUBSTITUTE(AO89,CHAR(160),""))),0)),0))*(IFERROR(VALUE(TRIM(SUBSTITUTE($Z89,CHAR(160),""))),0)),2)))</f>
        <v/>
      </c>
      <c r="AW89" s="211" t="str">
        <f t="shared" si="84"/>
        <v/>
      </c>
      <c r="AX89" s="303"/>
      <c r="AY89" s="92" t="str" cm="1">
        <f t="array" ref="AY89">IF(OR(AW89="",AT89="",AU89="",AS89=""),"",
    _xlfn.IFS(
        (IFERROR(VALUE(TRIM(SUBSTITUTE(AW89,CHAR(160),""))),0)) &gt; (IFERROR(VALUE(TRIM(SUBSTITUTE(AT89,CHAR(160),""))),0)),
        "KO : Le montant retenu TTC est supérieur au montant raisonnable TTC. Merci de revoir la ligne de dépense ou plafonner son montant.",
        (IFERROR(VALUE(TRIM(SUBSTITUTE(AU89,CHAR(160),""))),0)) &gt; (IFERROR(VALUE(TRIM(SUBSTITUTE(AS89,CHAR(160),""))),0)),
        "Attention : Le montant retenu HT est supérieur au montant HT raisonnable. Merci de revoir la ligne de dépense, plafonner son montant, ou justifier la reventillation HT / TVA.",
        (IFERROR(VALUE(TRIM(SUBSTITUTE(AW89,CHAR(160),""))),0))=0,
        "",
        (IFERROR(VALUE(TRIM(SUBSTITUTE(AT89,CHAR(160),""))),0))=(IFERROR(VALUE(TRIM(SUBSTITUTE(AW89,CHAR(160),""))),0)),
        "OK",
        (IFERROR(VALUE(TRIM(SUBSTITUTE(AT89,CHAR(160),""))),0))&gt;(IFERROR(VALUE(TRIM(SUBSTITUTE(AW89,CHAR(160),""))),0)),
        " OK : Montant instruit inférieur au montant raisonnable.",
        TRUE,
        ""
    )
)</f>
        <v/>
      </c>
      <c r="AZ89" s="92" t="str" cm="1">
        <f t="array" ref="AZ89">IF(OR(AW89="",W89="",AU89="",U89="",AV89="",V89=""),"",_xlfn.IFS(AND((IFERROR(VALUE(TRIM(SUBSTITUTE(AW89,CHAR(160),""))),0))&gt;(IFERROR(VALUE(TRIM(SUBSTITUTE(W89,CHAR(160),""))),0)),((IFERROR(VALUE(TRIM(SUBSTITUTE(AW89,CHAR(160),""))),0))-(IFERROR(VALUE(TRIM(SUBSTITUTE(W89,CHAR(160),""))),0)))&lt;=0.01),"OK",(IFERROR(VALUE(TRIM(SUBSTITUTE(AW89,CHAR(160),""))),0))&gt;(IFERROR(VALUE(TRIM(SUBSTITUTE(W89,CHAR(160),""))),0)),"KO : Le montant retenu TTC est supérieur au montant présenté TTC. Merci de revoir la ligne de dépense ou plafonner son montant.",(IFERROR(VALUE(TRIM(SUBSTITUTE(AU89,CHAR(160),""))),0))&gt;(IFERROR(VALUE(TRIM(SUBSTITUTE(U89,CHAR(160),""))),0)),"Attention : Le montant retenu HT est supérieur au montant HT présenté. Merci de revoir la ligne de dépense, plafonner son montant, ou justifier la reventillation HT / TVA.",(IFERROR(VALUE(TRIM(SUBSTITUTE(AV89,CHAR(160),""))),0))&gt;(IFERROR(VALUE(TRIM(SUBSTITUTE(V89,CHAR(160),""))),0)),"Attention : Le montant TVA retenu est supérieur au montant TVA présenté. Merci de revoir la ligne de dépense, plafonner son montant, ou justifier la reventillation HT / TVA.",(IFERROR(VALUE(TRIM(SUBSTITUTE(W89,CHAR(160),""))),0))=0,"",(IFERROR(VALUE(TRIM(SUBSTITUTE(AW89,CHAR(160),""))),0))=(IFERROR(VALUE(TRIM(SUBSTITUTE(W89,CHAR(160),""))),0)),"OK",AND((IFERROR(VALUE(TRIM(SUBSTITUTE(AW89,CHAR(160),""))),0))&lt;(IFERROR(VALUE(TRIM(SUBSTITUTE(W89,CHAR(160),""))),0)),((IFERROR(VALUE(TRIM(SUBSTITUTE(W89,CHAR(160),""))),0))-(IFERROR(VALUE(TRIM(SUBSTITUTE(AW89,CHAR(160),""))),0)))&lt;0.01),"OK",(IFERROR(VALUE(TRIM(SUBSTITUTE(AW89,CHAR(160),""))),0))&lt;(IFERROR(VALUE(TRIM(SUBSTITUTE(W89,CHAR(160),""))),0)),"Montant instruit inférieur au montant présenté.",TRUE,""))</f>
        <v/>
      </c>
      <c r="BA89" s="212" t="str">
        <f t="shared" si="64"/>
        <v/>
      </c>
      <c r="BB89" s="212" t="str">
        <f t="shared" si="65"/>
        <v/>
      </c>
      <c r="BC89" s="93" t="str">
        <f t="shared" si="66"/>
        <v/>
      </c>
    </row>
    <row r="90" spans="1:55" ht="20.149999999999999" customHeight="1">
      <c r="A90" s="294">
        <v>82</v>
      </c>
      <c r="B90" s="2"/>
      <c r="C90" s="39"/>
      <c r="D90" s="2"/>
      <c r="E90" s="2"/>
      <c r="F90" s="89" t="str">
        <f>IF(B90&lt;&gt;"",IF('0-Présentation poste-typeaction'!$B$12&lt;&gt;"",'0-Présentation poste-typeaction'!$B$12,""),"")</f>
        <v/>
      </c>
      <c r="G90" s="21"/>
      <c r="H90" s="15"/>
      <c r="I90" s="38"/>
      <c r="J90" s="13"/>
      <c r="K90" s="4"/>
      <c r="L90" s="3"/>
      <c r="M90" s="196" t="str">
        <f t="shared" si="86"/>
        <v/>
      </c>
      <c r="N90" s="5"/>
      <c r="O90" s="3"/>
      <c r="P90" s="196" t="str">
        <f t="shared" si="77"/>
        <v/>
      </c>
      <c r="Q90" s="6"/>
      <c r="R90" s="3"/>
      <c r="S90" s="295" t="str">
        <f t="shared" si="50"/>
        <v/>
      </c>
      <c r="T90" s="14"/>
      <c r="U90" s="296" t="str" cm="1">
        <f t="array" ref="U90">IF((_xlfn.IFS(TRIM(SUBSTITUTE(T90,CHAR(160),""))="Devis 1",IFERROR(VALUE(TRIM(SUBSTITUTE(K90,CHAR(160),""))),0),TRIM(SUBSTITUTE(T90,CHAR(160),""))="Devis 2",IFERROR(VALUE(TRIM(SUBSTITUTE(N90,CHAR(160),""))),0),TRIM(SUBSTITUTE(T90,CHAR(160),""))="Devis 3",IFERROR(VALUE(TRIM(SUBSTITUTE(Q90,CHAR(160),""))),0),TRUE,0)*IFERROR(VALUE(TRIM(SUBSTITUTE(C90,CHAR(160),""))),0))=0,"",_xlfn.IFS(TRIM(SUBSTITUTE(T90,CHAR(160),""))="Devis 1",IFERROR(VALUE(TRIM(SUBSTITUTE(K90,CHAR(160),""))),0),TRIM(SUBSTITUTE(T90,CHAR(160),""))="Devis 2",IFERROR(VALUE(TRIM(SUBSTITUTE(N90,CHAR(160),""))),0),TRIM(SUBSTITUTE(T90,CHAR(160),""))="Devis 3",IFERROR(VALUE(TRIM(SUBSTITUTE(Q90,CHAR(160),""))),0),TRUE,0)*IFERROR(VALUE(TRIM(SUBSTITUTE(C90,CHAR(160),""))),0))</f>
        <v/>
      </c>
      <c r="V90" s="214" t="str" cm="1">
        <f t="array" ref="V90">IF(ROUND((_xlfn.IFS(TRIM(SUBSTITUTE(T90,CHAR(160),""))="Devis 1",IFERROR(VALUE(TRIM(SUBSTITUTE(L90,CHAR(160),""))),0),TRIM(SUBSTITUTE(T90,CHAR(160),""))="Devis 2",IFERROR(VALUE(TRIM(SUBSTITUTE(O90,CHAR(160),""))),0),TRIM(SUBSTITUTE(T90,CHAR(160),""))="Devis 3",IFERROR(VALUE(TRIM(SUBSTITUTE(R90,CHAR(160),""))),0),TRUE,0)*IFERROR(VALUE(TRIM(SUBSTITUTE(C90,CHAR(160),""))),0)),2)=0,IF(U90&lt;&gt;"",0,""),ROUND((_xlfn.IFS(TRIM(SUBSTITUTE(T90,CHAR(160),""))="Devis 1",IFERROR(VALUE(TRIM(SUBSTITUTE(L90,CHAR(160),""))),0),TRIM(SUBSTITUTE(T90,CHAR(160),""))="Devis 2",IFERROR(VALUE(TRIM(SUBSTITUTE(O90,CHAR(160),""))),0),TRIM(SUBSTITUTE(T90,CHAR(160),""))="Devis 3",IFERROR(VALUE(TRIM(SUBSTITUTE(R90,CHAR(160),""))),0),TRUE,0)*IFERROR(VALUE(TRIM(SUBSTITUTE(C90,CHAR(160),""))),0)),2))</f>
        <v/>
      </c>
      <c r="W90" s="297" t="str">
        <f t="shared" si="78"/>
        <v/>
      </c>
      <c r="X90" s="32"/>
      <c r="Y90" s="298" t="str">
        <f t="shared" si="67"/>
        <v/>
      </c>
      <c r="Z90" s="299" t="str">
        <f t="shared" si="67"/>
        <v/>
      </c>
      <c r="AA90" s="300" t="str">
        <f t="shared" si="67"/>
        <v/>
      </c>
      <c r="AB90" s="89" t="str">
        <f t="shared" si="67"/>
        <v/>
      </c>
      <c r="AC90" s="89" t="str">
        <f t="shared" si="67"/>
        <v/>
      </c>
      <c r="AD90" s="89" t="str">
        <f t="shared" si="67"/>
        <v/>
      </c>
      <c r="AE90" s="89" t="str">
        <f t="shared" si="68"/>
        <v/>
      </c>
      <c r="AF90" s="89" t="str">
        <f t="shared" si="69"/>
        <v/>
      </c>
      <c r="AG90" s="301" t="str">
        <f t="shared" si="70"/>
        <v/>
      </c>
      <c r="AH90" s="204" t="str">
        <f t="shared" si="71"/>
        <v/>
      </c>
      <c r="AI90" s="90" t="str">
        <f t="shared" si="72"/>
        <v/>
      </c>
      <c r="AJ90" s="196" t="str">
        <f t="shared" si="85"/>
        <v/>
      </c>
      <c r="AK90" s="205" t="str">
        <f t="shared" si="73"/>
        <v/>
      </c>
      <c r="AL90" s="90" t="str">
        <f t="shared" si="74"/>
        <v/>
      </c>
      <c r="AM90" s="196" t="str">
        <f t="shared" si="79"/>
        <v/>
      </c>
      <c r="AN90" s="206" t="str">
        <f t="shared" si="75"/>
        <v/>
      </c>
      <c r="AO90" s="90" t="str">
        <f t="shared" si="76"/>
        <v/>
      </c>
      <c r="AP90" s="207" t="str">
        <f t="shared" si="80"/>
        <v/>
      </c>
      <c r="AQ90" s="208" t="str">
        <f t="shared" si="81"/>
        <v/>
      </c>
      <c r="AR90" s="302"/>
      <c r="AS90" s="212" t="str">
        <f t="shared" si="82"/>
        <v/>
      </c>
      <c r="AT90" s="212" t="str">
        <f t="shared" si="83"/>
        <v/>
      </c>
      <c r="AU90" s="211" t="str" cm="1">
        <f t="array" ref="AU90">IF($Z90="","",IF((IFERROR(_xlfn.IFS($AQ90="Devis 1",(IFERROR(VALUE(TRIM(SUBSTITUTE(AH90,CHAR(160),""))),0)),$AQ90="Devis 2",(IFERROR(VALUE(TRIM(SUBSTITUTE(AK90,CHAR(160),""))),0)),$AQ90="Devis 3",(IFERROR(VALUE(TRIM(SUBSTITUTE(AN90,CHAR(160),""))),0))),0))*(IFERROR(VALUE(TRIM(SUBSTITUTE($Z90,CHAR(160),""))),0))=0,"",(IFERROR(_xlfn.IFS($AQ90="Devis 1",(IFERROR(VALUE(TRIM(SUBSTITUTE(AH90,CHAR(160),""))),0)),$AQ90="Devis 2",(IFERROR(VALUE(TRIM(SUBSTITUTE(AK90,CHAR(160),""))),0)),$AQ90="Devis 3",(IFERROR(VALUE(TRIM(SUBSTITUTE(AN90,CHAR(160),""))),0))),0))*(IFERROR(VALUE(TRIM(SUBSTITUTE($Z90,CHAR(160),""))),0))))</f>
        <v/>
      </c>
      <c r="AV90" s="211" t="str" cm="1">
        <f t="array" ref="AV90">IF($Z90="","",IF(ROUND((IFERROR(_xlfn.IFS(TRIM(SUBSTITUTE($AQ90,CHAR(160),""))="Devis 1",IFERROR(VALUE(TRIM(SUBSTITUTE(AI90,CHAR(160),""))),0),TRIM(SUBSTITUTE($AQ90,CHAR(160),""))="Devis 2",IFERROR(VALUE(TRIM(SUBSTITUTE(AL90,CHAR(160),""))),0),TRIM(SUBSTITUTE($AQ90,CHAR(160),""))="Devis 3",IFERROR(VALUE(TRIM(SUBSTITUTE(AO90,CHAR(160),""))),0)),0))*(IFERROR(VALUE(TRIM(SUBSTITUTE($Z90,CHAR(160),""))),0)),2)=0,IF(AU90&lt;&gt;"",0,""),ROUND((IFERROR(_xlfn.IFS(TRIM(SUBSTITUTE($AQ90,CHAR(160),""))="Devis 1",IFERROR(VALUE(TRIM(SUBSTITUTE(AI90,CHAR(160),""))),0),TRIM(SUBSTITUTE($AQ90,CHAR(160),""))="Devis 2",IFERROR(VALUE(TRIM(SUBSTITUTE(AL90,CHAR(160),""))),0),TRIM(SUBSTITUTE($AQ90,CHAR(160),""))="Devis 3",IFERROR(VALUE(TRIM(SUBSTITUTE(AO90,CHAR(160),""))),0)),0))*(IFERROR(VALUE(TRIM(SUBSTITUTE($Z90,CHAR(160),""))),0)),2)))</f>
        <v/>
      </c>
      <c r="AW90" s="211" t="str">
        <f t="shared" si="84"/>
        <v/>
      </c>
      <c r="AX90" s="303"/>
      <c r="AY90" s="92" t="str" cm="1">
        <f t="array" ref="AY90">IF(OR(AW90="",AT90="",AU90="",AS90=""),"",
    _xlfn.IFS(
        (IFERROR(VALUE(TRIM(SUBSTITUTE(AW90,CHAR(160),""))),0)) &gt; (IFERROR(VALUE(TRIM(SUBSTITUTE(AT90,CHAR(160),""))),0)),
        "KO : Le montant retenu TTC est supérieur au montant raisonnable TTC. Merci de revoir la ligne de dépense ou plafonner son montant.",
        (IFERROR(VALUE(TRIM(SUBSTITUTE(AU90,CHAR(160),""))),0)) &gt; (IFERROR(VALUE(TRIM(SUBSTITUTE(AS90,CHAR(160),""))),0)),
        "Attention : Le montant retenu HT est supérieur au montant HT raisonnable. Merci de revoir la ligne de dépense, plafonner son montant, ou justifier la reventillation HT / TVA.",
        (IFERROR(VALUE(TRIM(SUBSTITUTE(AW90,CHAR(160),""))),0))=0,
        "",
        (IFERROR(VALUE(TRIM(SUBSTITUTE(AT90,CHAR(160),""))),0))=(IFERROR(VALUE(TRIM(SUBSTITUTE(AW90,CHAR(160),""))),0)),
        "OK",
        (IFERROR(VALUE(TRIM(SUBSTITUTE(AT90,CHAR(160),""))),0))&gt;(IFERROR(VALUE(TRIM(SUBSTITUTE(AW90,CHAR(160),""))),0)),
        " OK : Montant instruit inférieur au montant raisonnable.",
        TRUE,
        ""
    )
)</f>
        <v/>
      </c>
      <c r="AZ90" s="92" t="str" cm="1">
        <f t="array" ref="AZ90">IF(OR(AW90="",W90="",AU90="",U90="",AV90="",V90=""),"",_xlfn.IFS(AND((IFERROR(VALUE(TRIM(SUBSTITUTE(AW90,CHAR(160),""))),0))&gt;(IFERROR(VALUE(TRIM(SUBSTITUTE(W90,CHAR(160),""))),0)),((IFERROR(VALUE(TRIM(SUBSTITUTE(AW90,CHAR(160),""))),0))-(IFERROR(VALUE(TRIM(SUBSTITUTE(W90,CHAR(160),""))),0)))&lt;=0.01),"OK",(IFERROR(VALUE(TRIM(SUBSTITUTE(AW90,CHAR(160),""))),0))&gt;(IFERROR(VALUE(TRIM(SUBSTITUTE(W90,CHAR(160),""))),0)),"KO : Le montant retenu TTC est supérieur au montant présenté TTC. Merci de revoir la ligne de dépense ou plafonner son montant.",(IFERROR(VALUE(TRIM(SUBSTITUTE(AU90,CHAR(160),""))),0))&gt;(IFERROR(VALUE(TRIM(SUBSTITUTE(U90,CHAR(160),""))),0)),"Attention : Le montant retenu HT est supérieur au montant HT présenté. Merci de revoir la ligne de dépense, plafonner son montant, ou justifier la reventillation HT / TVA.",(IFERROR(VALUE(TRIM(SUBSTITUTE(AV90,CHAR(160),""))),0))&gt;(IFERROR(VALUE(TRIM(SUBSTITUTE(V90,CHAR(160),""))),0)),"Attention : Le montant TVA retenu est supérieur au montant TVA présenté. Merci de revoir la ligne de dépense, plafonner son montant, ou justifier la reventillation HT / TVA.",(IFERROR(VALUE(TRIM(SUBSTITUTE(W90,CHAR(160),""))),0))=0,"",(IFERROR(VALUE(TRIM(SUBSTITUTE(AW90,CHAR(160),""))),0))=(IFERROR(VALUE(TRIM(SUBSTITUTE(W90,CHAR(160),""))),0)),"OK",AND((IFERROR(VALUE(TRIM(SUBSTITUTE(AW90,CHAR(160),""))),0))&lt;(IFERROR(VALUE(TRIM(SUBSTITUTE(W90,CHAR(160),""))),0)),((IFERROR(VALUE(TRIM(SUBSTITUTE(W90,CHAR(160),""))),0))-(IFERROR(VALUE(TRIM(SUBSTITUTE(AW90,CHAR(160),""))),0)))&lt;0.01),"OK",(IFERROR(VALUE(TRIM(SUBSTITUTE(AW90,CHAR(160),""))),0))&lt;(IFERROR(VALUE(TRIM(SUBSTITUTE(W90,CHAR(160),""))),0)),"Montant instruit inférieur au montant présenté.",TRUE,""))</f>
        <v/>
      </c>
      <c r="BA90" s="212" t="str">
        <f t="shared" si="64"/>
        <v/>
      </c>
      <c r="BB90" s="212" t="str">
        <f t="shared" si="65"/>
        <v/>
      </c>
      <c r="BC90" s="93" t="str">
        <f t="shared" si="66"/>
        <v/>
      </c>
    </row>
    <row r="91" spans="1:55" ht="20.149999999999999" customHeight="1">
      <c r="A91" s="294">
        <v>83</v>
      </c>
      <c r="B91" s="2"/>
      <c r="C91" s="39"/>
      <c r="D91" s="2"/>
      <c r="E91" s="2"/>
      <c r="F91" s="89" t="str">
        <f>IF(B91&lt;&gt;"",IF('0-Présentation poste-typeaction'!$B$12&lt;&gt;"",'0-Présentation poste-typeaction'!$B$12,""),"")</f>
        <v/>
      </c>
      <c r="G91" s="21"/>
      <c r="H91" s="15"/>
      <c r="I91" s="38"/>
      <c r="J91" s="13"/>
      <c r="K91" s="4"/>
      <c r="L91" s="3"/>
      <c r="M91" s="196" t="str">
        <f t="shared" si="86"/>
        <v/>
      </c>
      <c r="N91" s="5"/>
      <c r="O91" s="3"/>
      <c r="P91" s="196" t="str">
        <f t="shared" si="77"/>
        <v/>
      </c>
      <c r="Q91" s="6"/>
      <c r="R91" s="3"/>
      <c r="S91" s="295" t="str">
        <f t="shared" si="50"/>
        <v/>
      </c>
      <c r="T91" s="14"/>
      <c r="U91" s="296" t="str" cm="1">
        <f t="array" ref="U91">IF((_xlfn.IFS(TRIM(SUBSTITUTE(T91,CHAR(160),""))="Devis 1",IFERROR(VALUE(TRIM(SUBSTITUTE(K91,CHAR(160),""))),0),TRIM(SUBSTITUTE(T91,CHAR(160),""))="Devis 2",IFERROR(VALUE(TRIM(SUBSTITUTE(N91,CHAR(160),""))),0),TRIM(SUBSTITUTE(T91,CHAR(160),""))="Devis 3",IFERROR(VALUE(TRIM(SUBSTITUTE(Q91,CHAR(160),""))),0),TRUE,0)*IFERROR(VALUE(TRIM(SUBSTITUTE(C91,CHAR(160),""))),0))=0,"",_xlfn.IFS(TRIM(SUBSTITUTE(T91,CHAR(160),""))="Devis 1",IFERROR(VALUE(TRIM(SUBSTITUTE(K91,CHAR(160),""))),0),TRIM(SUBSTITUTE(T91,CHAR(160),""))="Devis 2",IFERROR(VALUE(TRIM(SUBSTITUTE(N91,CHAR(160),""))),0),TRIM(SUBSTITUTE(T91,CHAR(160),""))="Devis 3",IFERROR(VALUE(TRIM(SUBSTITUTE(Q91,CHAR(160),""))),0),TRUE,0)*IFERROR(VALUE(TRIM(SUBSTITUTE(C91,CHAR(160),""))),0))</f>
        <v/>
      </c>
      <c r="V91" s="214" t="str" cm="1">
        <f t="array" ref="V91">IF(ROUND((_xlfn.IFS(TRIM(SUBSTITUTE(T91,CHAR(160),""))="Devis 1",IFERROR(VALUE(TRIM(SUBSTITUTE(L91,CHAR(160),""))),0),TRIM(SUBSTITUTE(T91,CHAR(160),""))="Devis 2",IFERROR(VALUE(TRIM(SUBSTITUTE(O91,CHAR(160),""))),0),TRIM(SUBSTITUTE(T91,CHAR(160),""))="Devis 3",IFERROR(VALUE(TRIM(SUBSTITUTE(R91,CHAR(160),""))),0),TRUE,0)*IFERROR(VALUE(TRIM(SUBSTITUTE(C91,CHAR(160),""))),0)),2)=0,IF(U91&lt;&gt;"",0,""),ROUND((_xlfn.IFS(TRIM(SUBSTITUTE(T91,CHAR(160),""))="Devis 1",IFERROR(VALUE(TRIM(SUBSTITUTE(L91,CHAR(160),""))),0),TRIM(SUBSTITUTE(T91,CHAR(160),""))="Devis 2",IFERROR(VALUE(TRIM(SUBSTITUTE(O91,CHAR(160),""))),0),TRIM(SUBSTITUTE(T91,CHAR(160),""))="Devis 3",IFERROR(VALUE(TRIM(SUBSTITUTE(R91,CHAR(160),""))),0),TRUE,0)*IFERROR(VALUE(TRIM(SUBSTITUTE(C91,CHAR(160),""))),0)),2))</f>
        <v/>
      </c>
      <c r="W91" s="297" t="str">
        <f t="shared" si="78"/>
        <v/>
      </c>
      <c r="X91" s="32"/>
      <c r="Y91" s="298" t="str">
        <f t="shared" si="67"/>
        <v/>
      </c>
      <c r="Z91" s="299" t="str">
        <f t="shared" si="67"/>
        <v/>
      </c>
      <c r="AA91" s="300" t="str">
        <f t="shared" si="67"/>
        <v/>
      </c>
      <c r="AB91" s="89" t="str">
        <f t="shared" si="67"/>
        <v/>
      </c>
      <c r="AC91" s="89" t="str">
        <f t="shared" si="67"/>
        <v/>
      </c>
      <c r="AD91" s="89" t="str">
        <f t="shared" si="67"/>
        <v/>
      </c>
      <c r="AE91" s="89" t="str">
        <f t="shared" si="68"/>
        <v/>
      </c>
      <c r="AF91" s="89" t="str">
        <f t="shared" si="69"/>
        <v/>
      </c>
      <c r="AG91" s="301" t="str">
        <f t="shared" si="70"/>
        <v/>
      </c>
      <c r="AH91" s="204" t="str">
        <f t="shared" si="71"/>
        <v/>
      </c>
      <c r="AI91" s="90" t="str">
        <f t="shared" si="72"/>
        <v/>
      </c>
      <c r="AJ91" s="196" t="str">
        <f t="shared" si="85"/>
        <v/>
      </c>
      <c r="AK91" s="205" t="str">
        <f t="shared" si="73"/>
        <v/>
      </c>
      <c r="AL91" s="90" t="str">
        <f t="shared" si="74"/>
        <v/>
      </c>
      <c r="AM91" s="196" t="str">
        <f t="shared" si="79"/>
        <v/>
      </c>
      <c r="AN91" s="206" t="str">
        <f t="shared" si="75"/>
        <v/>
      </c>
      <c r="AO91" s="90" t="str">
        <f t="shared" si="76"/>
        <v/>
      </c>
      <c r="AP91" s="207" t="str">
        <f t="shared" si="80"/>
        <v/>
      </c>
      <c r="AQ91" s="208" t="str">
        <f t="shared" si="81"/>
        <v/>
      </c>
      <c r="AR91" s="302"/>
      <c r="AS91" s="212" t="str">
        <f t="shared" si="82"/>
        <v/>
      </c>
      <c r="AT91" s="212" t="str">
        <f t="shared" si="83"/>
        <v/>
      </c>
      <c r="AU91" s="211" t="str" cm="1">
        <f t="array" ref="AU91">IF($Z91="","",IF((IFERROR(_xlfn.IFS($AQ91="Devis 1",(IFERROR(VALUE(TRIM(SUBSTITUTE(AH91,CHAR(160),""))),0)),$AQ91="Devis 2",(IFERROR(VALUE(TRIM(SUBSTITUTE(AK91,CHAR(160),""))),0)),$AQ91="Devis 3",(IFERROR(VALUE(TRIM(SUBSTITUTE(AN91,CHAR(160),""))),0))),0))*(IFERROR(VALUE(TRIM(SUBSTITUTE($Z91,CHAR(160),""))),0))=0,"",(IFERROR(_xlfn.IFS($AQ91="Devis 1",(IFERROR(VALUE(TRIM(SUBSTITUTE(AH91,CHAR(160),""))),0)),$AQ91="Devis 2",(IFERROR(VALUE(TRIM(SUBSTITUTE(AK91,CHAR(160),""))),0)),$AQ91="Devis 3",(IFERROR(VALUE(TRIM(SUBSTITUTE(AN91,CHAR(160),""))),0))),0))*(IFERROR(VALUE(TRIM(SUBSTITUTE($Z91,CHAR(160),""))),0))))</f>
        <v/>
      </c>
      <c r="AV91" s="211" t="str" cm="1">
        <f t="array" ref="AV91">IF($Z91="","",IF(ROUND((IFERROR(_xlfn.IFS(TRIM(SUBSTITUTE($AQ91,CHAR(160),""))="Devis 1",IFERROR(VALUE(TRIM(SUBSTITUTE(AI91,CHAR(160),""))),0),TRIM(SUBSTITUTE($AQ91,CHAR(160),""))="Devis 2",IFERROR(VALUE(TRIM(SUBSTITUTE(AL91,CHAR(160),""))),0),TRIM(SUBSTITUTE($AQ91,CHAR(160),""))="Devis 3",IFERROR(VALUE(TRIM(SUBSTITUTE(AO91,CHAR(160),""))),0)),0))*(IFERROR(VALUE(TRIM(SUBSTITUTE($Z91,CHAR(160),""))),0)),2)=0,IF(AU91&lt;&gt;"",0,""),ROUND((IFERROR(_xlfn.IFS(TRIM(SUBSTITUTE($AQ91,CHAR(160),""))="Devis 1",IFERROR(VALUE(TRIM(SUBSTITUTE(AI91,CHAR(160),""))),0),TRIM(SUBSTITUTE($AQ91,CHAR(160),""))="Devis 2",IFERROR(VALUE(TRIM(SUBSTITUTE(AL91,CHAR(160),""))),0),TRIM(SUBSTITUTE($AQ91,CHAR(160),""))="Devis 3",IFERROR(VALUE(TRIM(SUBSTITUTE(AO91,CHAR(160),""))),0)),0))*(IFERROR(VALUE(TRIM(SUBSTITUTE($Z91,CHAR(160),""))),0)),2)))</f>
        <v/>
      </c>
      <c r="AW91" s="211" t="str">
        <f t="shared" si="84"/>
        <v/>
      </c>
      <c r="AX91" s="303"/>
      <c r="AY91" s="92" t="str" cm="1">
        <f t="array" ref="AY91">IF(OR(AW91="",AT91="",AU91="",AS91=""),"",
    _xlfn.IFS(
        (IFERROR(VALUE(TRIM(SUBSTITUTE(AW91,CHAR(160),""))),0)) &gt; (IFERROR(VALUE(TRIM(SUBSTITUTE(AT91,CHAR(160),""))),0)),
        "KO : Le montant retenu TTC est supérieur au montant raisonnable TTC. Merci de revoir la ligne de dépense ou plafonner son montant.",
        (IFERROR(VALUE(TRIM(SUBSTITUTE(AU91,CHAR(160),""))),0)) &gt; (IFERROR(VALUE(TRIM(SUBSTITUTE(AS91,CHAR(160),""))),0)),
        "Attention : Le montant retenu HT est supérieur au montant HT raisonnable. Merci de revoir la ligne de dépense, plafonner son montant, ou justifier la reventillation HT / TVA.",
        (IFERROR(VALUE(TRIM(SUBSTITUTE(AW91,CHAR(160),""))),0))=0,
        "",
        (IFERROR(VALUE(TRIM(SUBSTITUTE(AT91,CHAR(160),""))),0))=(IFERROR(VALUE(TRIM(SUBSTITUTE(AW91,CHAR(160),""))),0)),
        "OK",
        (IFERROR(VALUE(TRIM(SUBSTITUTE(AT91,CHAR(160),""))),0))&gt;(IFERROR(VALUE(TRIM(SUBSTITUTE(AW91,CHAR(160),""))),0)),
        " OK : Montant instruit inférieur au montant raisonnable.",
        TRUE,
        ""
    )
)</f>
        <v/>
      </c>
      <c r="AZ91" s="92" t="str" cm="1">
        <f t="array" ref="AZ91">IF(OR(AW91="",W91="",AU91="",U91="",AV91="",V91=""),"",_xlfn.IFS(AND((IFERROR(VALUE(TRIM(SUBSTITUTE(AW91,CHAR(160),""))),0))&gt;(IFERROR(VALUE(TRIM(SUBSTITUTE(W91,CHAR(160),""))),0)),((IFERROR(VALUE(TRIM(SUBSTITUTE(AW91,CHAR(160),""))),0))-(IFERROR(VALUE(TRIM(SUBSTITUTE(W91,CHAR(160),""))),0)))&lt;=0.01),"OK",(IFERROR(VALUE(TRIM(SUBSTITUTE(AW91,CHAR(160),""))),0))&gt;(IFERROR(VALUE(TRIM(SUBSTITUTE(W91,CHAR(160),""))),0)),"KO : Le montant retenu TTC est supérieur au montant présenté TTC. Merci de revoir la ligne de dépense ou plafonner son montant.",(IFERROR(VALUE(TRIM(SUBSTITUTE(AU91,CHAR(160),""))),0))&gt;(IFERROR(VALUE(TRIM(SUBSTITUTE(U91,CHAR(160),""))),0)),"Attention : Le montant retenu HT est supérieur au montant HT présenté. Merci de revoir la ligne de dépense, plafonner son montant, ou justifier la reventillation HT / TVA.",(IFERROR(VALUE(TRIM(SUBSTITUTE(AV91,CHAR(160),""))),0))&gt;(IFERROR(VALUE(TRIM(SUBSTITUTE(V91,CHAR(160),""))),0)),"Attention : Le montant TVA retenu est supérieur au montant TVA présenté. Merci de revoir la ligne de dépense, plafonner son montant, ou justifier la reventillation HT / TVA.",(IFERROR(VALUE(TRIM(SUBSTITUTE(W91,CHAR(160),""))),0))=0,"",(IFERROR(VALUE(TRIM(SUBSTITUTE(AW91,CHAR(160),""))),0))=(IFERROR(VALUE(TRIM(SUBSTITUTE(W91,CHAR(160),""))),0)),"OK",AND((IFERROR(VALUE(TRIM(SUBSTITUTE(AW91,CHAR(160),""))),0))&lt;(IFERROR(VALUE(TRIM(SUBSTITUTE(W91,CHAR(160),""))),0)),((IFERROR(VALUE(TRIM(SUBSTITUTE(W91,CHAR(160),""))),0))-(IFERROR(VALUE(TRIM(SUBSTITUTE(AW91,CHAR(160),""))),0)))&lt;0.01),"OK",(IFERROR(VALUE(TRIM(SUBSTITUTE(AW91,CHAR(160),""))),0))&lt;(IFERROR(VALUE(TRIM(SUBSTITUTE(W91,CHAR(160),""))),0)),"Montant instruit inférieur au montant présenté.",TRUE,""))</f>
        <v/>
      </c>
      <c r="BA91" s="212" t="str">
        <f t="shared" si="64"/>
        <v/>
      </c>
      <c r="BB91" s="212" t="str">
        <f t="shared" si="65"/>
        <v/>
      </c>
      <c r="BC91" s="93" t="str">
        <f t="shared" si="66"/>
        <v/>
      </c>
    </row>
    <row r="92" spans="1:55" ht="20.149999999999999" customHeight="1">
      <c r="A92" s="294">
        <v>84</v>
      </c>
      <c r="B92" s="2"/>
      <c r="C92" s="39"/>
      <c r="D92" s="2"/>
      <c r="E92" s="2"/>
      <c r="F92" s="89" t="str">
        <f>IF(B92&lt;&gt;"",IF('0-Présentation poste-typeaction'!$B$12&lt;&gt;"",'0-Présentation poste-typeaction'!$B$12,""),"")</f>
        <v/>
      </c>
      <c r="G92" s="21"/>
      <c r="H92" s="15"/>
      <c r="I92" s="38"/>
      <c r="J92" s="13"/>
      <c r="K92" s="4"/>
      <c r="L92" s="3"/>
      <c r="M92" s="196" t="str">
        <f t="shared" si="86"/>
        <v/>
      </c>
      <c r="N92" s="5"/>
      <c r="O92" s="3"/>
      <c r="P92" s="196" t="str">
        <f t="shared" si="77"/>
        <v/>
      </c>
      <c r="Q92" s="6"/>
      <c r="R92" s="3"/>
      <c r="S92" s="295" t="str">
        <f t="shared" si="50"/>
        <v/>
      </c>
      <c r="T92" s="14"/>
      <c r="U92" s="296" t="str" cm="1">
        <f t="array" ref="U92">IF((_xlfn.IFS(TRIM(SUBSTITUTE(T92,CHAR(160),""))="Devis 1",IFERROR(VALUE(TRIM(SUBSTITUTE(K92,CHAR(160),""))),0),TRIM(SUBSTITUTE(T92,CHAR(160),""))="Devis 2",IFERROR(VALUE(TRIM(SUBSTITUTE(N92,CHAR(160),""))),0),TRIM(SUBSTITUTE(T92,CHAR(160),""))="Devis 3",IFERROR(VALUE(TRIM(SUBSTITUTE(Q92,CHAR(160),""))),0),TRUE,0)*IFERROR(VALUE(TRIM(SUBSTITUTE(C92,CHAR(160),""))),0))=0,"",_xlfn.IFS(TRIM(SUBSTITUTE(T92,CHAR(160),""))="Devis 1",IFERROR(VALUE(TRIM(SUBSTITUTE(K92,CHAR(160),""))),0),TRIM(SUBSTITUTE(T92,CHAR(160),""))="Devis 2",IFERROR(VALUE(TRIM(SUBSTITUTE(N92,CHAR(160),""))),0),TRIM(SUBSTITUTE(T92,CHAR(160),""))="Devis 3",IFERROR(VALUE(TRIM(SUBSTITUTE(Q92,CHAR(160),""))),0),TRUE,0)*IFERROR(VALUE(TRIM(SUBSTITUTE(C92,CHAR(160),""))),0))</f>
        <v/>
      </c>
      <c r="V92" s="214" t="str" cm="1">
        <f t="array" ref="V92">IF(ROUND((_xlfn.IFS(TRIM(SUBSTITUTE(T92,CHAR(160),""))="Devis 1",IFERROR(VALUE(TRIM(SUBSTITUTE(L92,CHAR(160),""))),0),TRIM(SUBSTITUTE(T92,CHAR(160),""))="Devis 2",IFERROR(VALUE(TRIM(SUBSTITUTE(O92,CHAR(160),""))),0),TRIM(SUBSTITUTE(T92,CHAR(160),""))="Devis 3",IFERROR(VALUE(TRIM(SUBSTITUTE(R92,CHAR(160),""))),0),TRUE,0)*IFERROR(VALUE(TRIM(SUBSTITUTE(C92,CHAR(160),""))),0)),2)=0,IF(U92&lt;&gt;"",0,""),ROUND((_xlfn.IFS(TRIM(SUBSTITUTE(T92,CHAR(160),""))="Devis 1",IFERROR(VALUE(TRIM(SUBSTITUTE(L92,CHAR(160),""))),0),TRIM(SUBSTITUTE(T92,CHAR(160),""))="Devis 2",IFERROR(VALUE(TRIM(SUBSTITUTE(O92,CHAR(160),""))),0),TRIM(SUBSTITUTE(T92,CHAR(160),""))="Devis 3",IFERROR(VALUE(TRIM(SUBSTITUTE(R92,CHAR(160),""))),0),TRUE,0)*IFERROR(VALUE(TRIM(SUBSTITUTE(C92,CHAR(160),""))),0)),2))</f>
        <v/>
      </c>
      <c r="W92" s="297" t="str">
        <f t="shared" si="78"/>
        <v/>
      </c>
      <c r="X92" s="32"/>
      <c r="Y92" s="298" t="str">
        <f t="shared" si="67"/>
        <v/>
      </c>
      <c r="Z92" s="299" t="str">
        <f t="shared" si="67"/>
        <v/>
      </c>
      <c r="AA92" s="300" t="str">
        <f t="shared" si="67"/>
        <v/>
      </c>
      <c r="AB92" s="89" t="str">
        <f t="shared" si="67"/>
        <v/>
      </c>
      <c r="AC92" s="89" t="str">
        <f t="shared" si="67"/>
        <v/>
      </c>
      <c r="AD92" s="89" t="str">
        <f t="shared" si="67"/>
        <v/>
      </c>
      <c r="AE92" s="89" t="str">
        <f t="shared" si="68"/>
        <v/>
      </c>
      <c r="AF92" s="89" t="str">
        <f t="shared" si="69"/>
        <v/>
      </c>
      <c r="AG92" s="301" t="str">
        <f t="shared" si="70"/>
        <v/>
      </c>
      <c r="AH92" s="204" t="str">
        <f t="shared" si="71"/>
        <v/>
      </c>
      <c r="AI92" s="90" t="str">
        <f t="shared" si="72"/>
        <v/>
      </c>
      <c r="AJ92" s="196" t="str">
        <f t="shared" si="85"/>
        <v/>
      </c>
      <c r="AK92" s="205" t="str">
        <f t="shared" si="73"/>
        <v/>
      </c>
      <c r="AL92" s="90" t="str">
        <f t="shared" si="74"/>
        <v/>
      </c>
      <c r="AM92" s="196" t="str">
        <f t="shared" si="79"/>
        <v/>
      </c>
      <c r="AN92" s="206" t="str">
        <f t="shared" si="75"/>
        <v/>
      </c>
      <c r="AO92" s="90" t="str">
        <f t="shared" si="76"/>
        <v/>
      </c>
      <c r="AP92" s="207" t="str">
        <f t="shared" si="80"/>
        <v/>
      </c>
      <c r="AQ92" s="208" t="str">
        <f t="shared" si="81"/>
        <v/>
      </c>
      <c r="AR92" s="302"/>
      <c r="AS92" s="212" t="str">
        <f t="shared" si="82"/>
        <v/>
      </c>
      <c r="AT92" s="212" t="str">
        <f t="shared" si="83"/>
        <v/>
      </c>
      <c r="AU92" s="211" t="str" cm="1">
        <f t="array" ref="AU92">IF($Z92="","",IF((IFERROR(_xlfn.IFS($AQ92="Devis 1",(IFERROR(VALUE(TRIM(SUBSTITUTE(AH92,CHAR(160),""))),0)),$AQ92="Devis 2",(IFERROR(VALUE(TRIM(SUBSTITUTE(AK92,CHAR(160),""))),0)),$AQ92="Devis 3",(IFERROR(VALUE(TRIM(SUBSTITUTE(AN92,CHAR(160),""))),0))),0))*(IFERROR(VALUE(TRIM(SUBSTITUTE($Z92,CHAR(160),""))),0))=0,"",(IFERROR(_xlfn.IFS($AQ92="Devis 1",(IFERROR(VALUE(TRIM(SUBSTITUTE(AH92,CHAR(160),""))),0)),$AQ92="Devis 2",(IFERROR(VALUE(TRIM(SUBSTITUTE(AK92,CHAR(160),""))),0)),$AQ92="Devis 3",(IFERROR(VALUE(TRIM(SUBSTITUTE(AN92,CHAR(160),""))),0))),0))*(IFERROR(VALUE(TRIM(SUBSTITUTE($Z92,CHAR(160),""))),0))))</f>
        <v/>
      </c>
      <c r="AV92" s="211" t="str" cm="1">
        <f t="array" ref="AV92">IF($Z92="","",IF(ROUND((IFERROR(_xlfn.IFS(TRIM(SUBSTITUTE($AQ92,CHAR(160),""))="Devis 1",IFERROR(VALUE(TRIM(SUBSTITUTE(AI92,CHAR(160),""))),0),TRIM(SUBSTITUTE($AQ92,CHAR(160),""))="Devis 2",IFERROR(VALUE(TRIM(SUBSTITUTE(AL92,CHAR(160),""))),0),TRIM(SUBSTITUTE($AQ92,CHAR(160),""))="Devis 3",IFERROR(VALUE(TRIM(SUBSTITUTE(AO92,CHAR(160),""))),0)),0))*(IFERROR(VALUE(TRIM(SUBSTITUTE($Z92,CHAR(160),""))),0)),2)=0,IF(AU92&lt;&gt;"",0,""),ROUND((IFERROR(_xlfn.IFS(TRIM(SUBSTITUTE($AQ92,CHAR(160),""))="Devis 1",IFERROR(VALUE(TRIM(SUBSTITUTE(AI92,CHAR(160),""))),0),TRIM(SUBSTITUTE($AQ92,CHAR(160),""))="Devis 2",IFERROR(VALUE(TRIM(SUBSTITUTE(AL92,CHAR(160),""))),0),TRIM(SUBSTITUTE($AQ92,CHAR(160),""))="Devis 3",IFERROR(VALUE(TRIM(SUBSTITUTE(AO92,CHAR(160),""))),0)),0))*(IFERROR(VALUE(TRIM(SUBSTITUTE($Z92,CHAR(160),""))),0)),2)))</f>
        <v/>
      </c>
      <c r="AW92" s="211" t="str">
        <f t="shared" si="84"/>
        <v/>
      </c>
      <c r="AX92" s="303"/>
      <c r="AY92" s="92" t="str" cm="1">
        <f t="array" ref="AY92">IF(OR(AW92="",AT92="",AU92="",AS92=""),"",
    _xlfn.IFS(
        (IFERROR(VALUE(TRIM(SUBSTITUTE(AW92,CHAR(160),""))),0)) &gt; (IFERROR(VALUE(TRIM(SUBSTITUTE(AT92,CHAR(160),""))),0)),
        "KO : Le montant retenu TTC est supérieur au montant raisonnable TTC. Merci de revoir la ligne de dépense ou plafonner son montant.",
        (IFERROR(VALUE(TRIM(SUBSTITUTE(AU92,CHAR(160),""))),0)) &gt; (IFERROR(VALUE(TRIM(SUBSTITUTE(AS92,CHAR(160),""))),0)),
        "Attention : Le montant retenu HT est supérieur au montant HT raisonnable. Merci de revoir la ligne de dépense, plafonner son montant, ou justifier la reventillation HT / TVA.",
        (IFERROR(VALUE(TRIM(SUBSTITUTE(AW92,CHAR(160),""))),0))=0,
        "",
        (IFERROR(VALUE(TRIM(SUBSTITUTE(AT92,CHAR(160),""))),0))=(IFERROR(VALUE(TRIM(SUBSTITUTE(AW92,CHAR(160),""))),0)),
        "OK",
        (IFERROR(VALUE(TRIM(SUBSTITUTE(AT92,CHAR(160),""))),0))&gt;(IFERROR(VALUE(TRIM(SUBSTITUTE(AW92,CHAR(160),""))),0)),
        " OK : Montant instruit inférieur au montant raisonnable.",
        TRUE,
        ""
    )
)</f>
        <v/>
      </c>
      <c r="AZ92" s="92" t="str" cm="1">
        <f t="array" ref="AZ92">IF(OR(AW92="",W92="",AU92="",U92="",AV92="",V92=""),"",_xlfn.IFS(AND((IFERROR(VALUE(TRIM(SUBSTITUTE(AW92,CHAR(160),""))),0))&gt;(IFERROR(VALUE(TRIM(SUBSTITUTE(W92,CHAR(160),""))),0)),((IFERROR(VALUE(TRIM(SUBSTITUTE(AW92,CHAR(160),""))),0))-(IFERROR(VALUE(TRIM(SUBSTITUTE(W92,CHAR(160),""))),0)))&lt;=0.01),"OK",(IFERROR(VALUE(TRIM(SUBSTITUTE(AW92,CHAR(160),""))),0))&gt;(IFERROR(VALUE(TRIM(SUBSTITUTE(W92,CHAR(160),""))),0)),"KO : Le montant retenu TTC est supérieur au montant présenté TTC. Merci de revoir la ligne de dépense ou plafonner son montant.",(IFERROR(VALUE(TRIM(SUBSTITUTE(AU92,CHAR(160),""))),0))&gt;(IFERROR(VALUE(TRIM(SUBSTITUTE(U92,CHAR(160),""))),0)),"Attention : Le montant retenu HT est supérieur au montant HT présenté. Merci de revoir la ligne de dépense, plafonner son montant, ou justifier la reventillation HT / TVA.",(IFERROR(VALUE(TRIM(SUBSTITUTE(AV92,CHAR(160),""))),0))&gt;(IFERROR(VALUE(TRIM(SUBSTITUTE(V92,CHAR(160),""))),0)),"Attention : Le montant TVA retenu est supérieur au montant TVA présenté. Merci de revoir la ligne de dépense, plafonner son montant, ou justifier la reventillation HT / TVA.",(IFERROR(VALUE(TRIM(SUBSTITUTE(W92,CHAR(160),""))),0))=0,"",(IFERROR(VALUE(TRIM(SUBSTITUTE(AW92,CHAR(160),""))),0))=(IFERROR(VALUE(TRIM(SUBSTITUTE(W92,CHAR(160),""))),0)),"OK",AND((IFERROR(VALUE(TRIM(SUBSTITUTE(AW92,CHAR(160),""))),0))&lt;(IFERROR(VALUE(TRIM(SUBSTITUTE(W92,CHAR(160),""))),0)),((IFERROR(VALUE(TRIM(SUBSTITUTE(W92,CHAR(160),""))),0))-(IFERROR(VALUE(TRIM(SUBSTITUTE(AW92,CHAR(160),""))),0)))&lt;0.01),"OK",(IFERROR(VALUE(TRIM(SUBSTITUTE(AW92,CHAR(160),""))),0))&lt;(IFERROR(VALUE(TRIM(SUBSTITUTE(W92,CHAR(160),""))),0)),"Montant instruit inférieur au montant présenté.",TRUE,""))</f>
        <v/>
      </c>
      <c r="BA92" s="212" t="str">
        <f t="shared" si="64"/>
        <v/>
      </c>
      <c r="BB92" s="212" t="str">
        <f t="shared" si="65"/>
        <v/>
      </c>
      <c r="BC92" s="93" t="str">
        <f t="shared" si="66"/>
        <v/>
      </c>
    </row>
    <row r="93" spans="1:55" ht="20.149999999999999" customHeight="1">
      <c r="A93" s="294">
        <v>85</v>
      </c>
      <c r="B93" s="2"/>
      <c r="C93" s="39"/>
      <c r="D93" s="2"/>
      <c r="E93" s="2"/>
      <c r="F93" s="89" t="str">
        <f>IF(B93&lt;&gt;"",IF('0-Présentation poste-typeaction'!$B$12&lt;&gt;"",'0-Présentation poste-typeaction'!$B$12,""),"")</f>
        <v/>
      </c>
      <c r="G93" s="21"/>
      <c r="H93" s="15"/>
      <c r="I93" s="38"/>
      <c r="J93" s="13"/>
      <c r="K93" s="4"/>
      <c r="L93" s="3"/>
      <c r="M93" s="196" t="str">
        <f t="shared" si="86"/>
        <v/>
      </c>
      <c r="N93" s="5"/>
      <c r="O93" s="3"/>
      <c r="P93" s="196" t="str">
        <f t="shared" si="77"/>
        <v/>
      </c>
      <c r="Q93" s="6"/>
      <c r="R93" s="3"/>
      <c r="S93" s="295" t="str">
        <f t="shared" si="50"/>
        <v/>
      </c>
      <c r="T93" s="14"/>
      <c r="U93" s="296" t="str" cm="1">
        <f t="array" ref="U93">IF((_xlfn.IFS(TRIM(SUBSTITUTE(T93,CHAR(160),""))="Devis 1",IFERROR(VALUE(TRIM(SUBSTITUTE(K93,CHAR(160),""))),0),TRIM(SUBSTITUTE(T93,CHAR(160),""))="Devis 2",IFERROR(VALUE(TRIM(SUBSTITUTE(N93,CHAR(160),""))),0),TRIM(SUBSTITUTE(T93,CHAR(160),""))="Devis 3",IFERROR(VALUE(TRIM(SUBSTITUTE(Q93,CHAR(160),""))),0),TRUE,0)*IFERROR(VALUE(TRIM(SUBSTITUTE(C93,CHAR(160),""))),0))=0,"",_xlfn.IFS(TRIM(SUBSTITUTE(T93,CHAR(160),""))="Devis 1",IFERROR(VALUE(TRIM(SUBSTITUTE(K93,CHAR(160),""))),0),TRIM(SUBSTITUTE(T93,CHAR(160),""))="Devis 2",IFERROR(VALUE(TRIM(SUBSTITUTE(N93,CHAR(160),""))),0),TRIM(SUBSTITUTE(T93,CHAR(160),""))="Devis 3",IFERROR(VALUE(TRIM(SUBSTITUTE(Q93,CHAR(160),""))),0),TRUE,0)*IFERROR(VALUE(TRIM(SUBSTITUTE(C93,CHAR(160),""))),0))</f>
        <v/>
      </c>
      <c r="V93" s="214" t="str" cm="1">
        <f t="array" ref="V93">IF(ROUND((_xlfn.IFS(TRIM(SUBSTITUTE(T93,CHAR(160),""))="Devis 1",IFERROR(VALUE(TRIM(SUBSTITUTE(L93,CHAR(160),""))),0),TRIM(SUBSTITUTE(T93,CHAR(160),""))="Devis 2",IFERROR(VALUE(TRIM(SUBSTITUTE(O93,CHAR(160),""))),0),TRIM(SUBSTITUTE(T93,CHAR(160),""))="Devis 3",IFERROR(VALUE(TRIM(SUBSTITUTE(R93,CHAR(160),""))),0),TRUE,0)*IFERROR(VALUE(TRIM(SUBSTITUTE(C93,CHAR(160),""))),0)),2)=0,IF(U93&lt;&gt;"",0,""),ROUND((_xlfn.IFS(TRIM(SUBSTITUTE(T93,CHAR(160),""))="Devis 1",IFERROR(VALUE(TRIM(SUBSTITUTE(L93,CHAR(160),""))),0),TRIM(SUBSTITUTE(T93,CHAR(160),""))="Devis 2",IFERROR(VALUE(TRIM(SUBSTITUTE(O93,CHAR(160),""))),0),TRIM(SUBSTITUTE(T93,CHAR(160),""))="Devis 3",IFERROR(VALUE(TRIM(SUBSTITUTE(R93,CHAR(160),""))),0),TRUE,0)*IFERROR(VALUE(TRIM(SUBSTITUTE(C93,CHAR(160),""))),0)),2))</f>
        <v/>
      </c>
      <c r="W93" s="297" t="str">
        <f t="shared" si="78"/>
        <v/>
      </c>
      <c r="X93" s="32"/>
      <c r="Y93" s="298" t="str">
        <f t="shared" si="67"/>
        <v/>
      </c>
      <c r="Z93" s="299" t="str">
        <f t="shared" si="67"/>
        <v/>
      </c>
      <c r="AA93" s="300" t="str">
        <f t="shared" si="67"/>
        <v/>
      </c>
      <c r="AB93" s="89" t="str">
        <f t="shared" si="67"/>
        <v/>
      </c>
      <c r="AC93" s="89" t="str">
        <f t="shared" si="67"/>
        <v/>
      </c>
      <c r="AD93" s="89" t="str">
        <f t="shared" si="67"/>
        <v/>
      </c>
      <c r="AE93" s="89" t="str">
        <f t="shared" si="68"/>
        <v/>
      </c>
      <c r="AF93" s="89" t="str">
        <f t="shared" si="69"/>
        <v/>
      </c>
      <c r="AG93" s="301" t="str">
        <f t="shared" si="70"/>
        <v/>
      </c>
      <c r="AH93" s="204" t="str">
        <f t="shared" si="71"/>
        <v/>
      </c>
      <c r="AI93" s="90" t="str">
        <f t="shared" si="72"/>
        <v/>
      </c>
      <c r="AJ93" s="196" t="str">
        <f t="shared" si="85"/>
        <v/>
      </c>
      <c r="AK93" s="205" t="str">
        <f t="shared" si="73"/>
        <v/>
      </c>
      <c r="AL93" s="90" t="str">
        <f t="shared" si="74"/>
        <v/>
      </c>
      <c r="AM93" s="196" t="str">
        <f t="shared" si="79"/>
        <v/>
      </c>
      <c r="AN93" s="206" t="str">
        <f t="shared" si="75"/>
        <v/>
      </c>
      <c r="AO93" s="90" t="str">
        <f t="shared" si="76"/>
        <v/>
      </c>
      <c r="AP93" s="207" t="str">
        <f t="shared" si="80"/>
        <v/>
      </c>
      <c r="AQ93" s="208" t="str">
        <f t="shared" si="81"/>
        <v/>
      </c>
      <c r="AR93" s="302"/>
      <c r="AS93" s="212" t="str">
        <f t="shared" si="82"/>
        <v/>
      </c>
      <c r="AT93" s="212" t="str">
        <f t="shared" si="83"/>
        <v/>
      </c>
      <c r="AU93" s="211" t="str" cm="1">
        <f t="array" ref="AU93">IF($Z93="","",IF((IFERROR(_xlfn.IFS($AQ93="Devis 1",(IFERROR(VALUE(TRIM(SUBSTITUTE(AH93,CHAR(160),""))),0)),$AQ93="Devis 2",(IFERROR(VALUE(TRIM(SUBSTITUTE(AK93,CHAR(160),""))),0)),$AQ93="Devis 3",(IFERROR(VALUE(TRIM(SUBSTITUTE(AN93,CHAR(160),""))),0))),0))*(IFERROR(VALUE(TRIM(SUBSTITUTE($Z93,CHAR(160),""))),0))=0,"",(IFERROR(_xlfn.IFS($AQ93="Devis 1",(IFERROR(VALUE(TRIM(SUBSTITUTE(AH93,CHAR(160),""))),0)),$AQ93="Devis 2",(IFERROR(VALUE(TRIM(SUBSTITUTE(AK93,CHAR(160),""))),0)),$AQ93="Devis 3",(IFERROR(VALUE(TRIM(SUBSTITUTE(AN93,CHAR(160),""))),0))),0))*(IFERROR(VALUE(TRIM(SUBSTITUTE($Z93,CHAR(160),""))),0))))</f>
        <v/>
      </c>
      <c r="AV93" s="211" t="str" cm="1">
        <f t="array" ref="AV93">IF($Z93="","",IF(ROUND((IFERROR(_xlfn.IFS(TRIM(SUBSTITUTE($AQ93,CHAR(160),""))="Devis 1",IFERROR(VALUE(TRIM(SUBSTITUTE(AI93,CHAR(160),""))),0),TRIM(SUBSTITUTE($AQ93,CHAR(160),""))="Devis 2",IFERROR(VALUE(TRIM(SUBSTITUTE(AL93,CHAR(160),""))),0),TRIM(SUBSTITUTE($AQ93,CHAR(160),""))="Devis 3",IFERROR(VALUE(TRIM(SUBSTITUTE(AO93,CHAR(160),""))),0)),0))*(IFERROR(VALUE(TRIM(SUBSTITUTE($Z93,CHAR(160),""))),0)),2)=0,IF(AU93&lt;&gt;"",0,""),ROUND((IFERROR(_xlfn.IFS(TRIM(SUBSTITUTE($AQ93,CHAR(160),""))="Devis 1",IFERROR(VALUE(TRIM(SUBSTITUTE(AI93,CHAR(160),""))),0),TRIM(SUBSTITUTE($AQ93,CHAR(160),""))="Devis 2",IFERROR(VALUE(TRIM(SUBSTITUTE(AL93,CHAR(160),""))),0),TRIM(SUBSTITUTE($AQ93,CHAR(160),""))="Devis 3",IFERROR(VALUE(TRIM(SUBSTITUTE(AO93,CHAR(160),""))),0)),0))*(IFERROR(VALUE(TRIM(SUBSTITUTE($Z93,CHAR(160),""))),0)),2)))</f>
        <v/>
      </c>
      <c r="AW93" s="211" t="str">
        <f t="shared" si="84"/>
        <v/>
      </c>
      <c r="AX93" s="303"/>
      <c r="AY93" s="92" t="str" cm="1">
        <f t="array" ref="AY93">IF(OR(AW93="",AT93="",AU93="",AS93=""),"",
    _xlfn.IFS(
        (IFERROR(VALUE(TRIM(SUBSTITUTE(AW93,CHAR(160),""))),0)) &gt; (IFERROR(VALUE(TRIM(SUBSTITUTE(AT93,CHAR(160),""))),0)),
        "KO : Le montant retenu TTC est supérieur au montant raisonnable TTC. Merci de revoir la ligne de dépense ou plafonner son montant.",
        (IFERROR(VALUE(TRIM(SUBSTITUTE(AU93,CHAR(160),""))),0)) &gt; (IFERROR(VALUE(TRIM(SUBSTITUTE(AS93,CHAR(160),""))),0)),
        "Attention : Le montant retenu HT est supérieur au montant HT raisonnable. Merci de revoir la ligne de dépense, plafonner son montant, ou justifier la reventillation HT / TVA.",
        (IFERROR(VALUE(TRIM(SUBSTITUTE(AW93,CHAR(160),""))),0))=0,
        "",
        (IFERROR(VALUE(TRIM(SUBSTITUTE(AT93,CHAR(160),""))),0))=(IFERROR(VALUE(TRIM(SUBSTITUTE(AW93,CHAR(160),""))),0)),
        "OK",
        (IFERROR(VALUE(TRIM(SUBSTITUTE(AT93,CHAR(160),""))),0))&gt;(IFERROR(VALUE(TRIM(SUBSTITUTE(AW93,CHAR(160),""))),0)),
        " OK : Montant instruit inférieur au montant raisonnable.",
        TRUE,
        ""
    )
)</f>
        <v/>
      </c>
      <c r="AZ93" s="92" t="str" cm="1">
        <f t="array" ref="AZ93">IF(OR(AW93="",W93="",AU93="",U93="",AV93="",V93=""),"",_xlfn.IFS(AND((IFERROR(VALUE(TRIM(SUBSTITUTE(AW93,CHAR(160),""))),0))&gt;(IFERROR(VALUE(TRIM(SUBSTITUTE(W93,CHAR(160),""))),0)),((IFERROR(VALUE(TRIM(SUBSTITUTE(AW93,CHAR(160),""))),0))-(IFERROR(VALUE(TRIM(SUBSTITUTE(W93,CHAR(160),""))),0)))&lt;=0.01),"OK",(IFERROR(VALUE(TRIM(SUBSTITUTE(AW93,CHAR(160),""))),0))&gt;(IFERROR(VALUE(TRIM(SUBSTITUTE(W93,CHAR(160),""))),0)),"KO : Le montant retenu TTC est supérieur au montant présenté TTC. Merci de revoir la ligne de dépense ou plafonner son montant.",(IFERROR(VALUE(TRIM(SUBSTITUTE(AU93,CHAR(160),""))),0))&gt;(IFERROR(VALUE(TRIM(SUBSTITUTE(U93,CHAR(160),""))),0)),"Attention : Le montant retenu HT est supérieur au montant HT présenté. Merci de revoir la ligne de dépense, plafonner son montant, ou justifier la reventillation HT / TVA.",(IFERROR(VALUE(TRIM(SUBSTITUTE(AV93,CHAR(160),""))),0))&gt;(IFERROR(VALUE(TRIM(SUBSTITUTE(V93,CHAR(160),""))),0)),"Attention : Le montant TVA retenu est supérieur au montant TVA présenté. Merci de revoir la ligne de dépense, plafonner son montant, ou justifier la reventillation HT / TVA.",(IFERROR(VALUE(TRIM(SUBSTITUTE(W93,CHAR(160),""))),0))=0,"",(IFERROR(VALUE(TRIM(SUBSTITUTE(AW93,CHAR(160),""))),0))=(IFERROR(VALUE(TRIM(SUBSTITUTE(W93,CHAR(160),""))),0)),"OK",AND((IFERROR(VALUE(TRIM(SUBSTITUTE(AW93,CHAR(160),""))),0))&lt;(IFERROR(VALUE(TRIM(SUBSTITUTE(W93,CHAR(160),""))),0)),((IFERROR(VALUE(TRIM(SUBSTITUTE(W93,CHAR(160),""))),0))-(IFERROR(VALUE(TRIM(SUBSTITUTE(AW93,CHAR(160),""))),0)))&lt;0.01),"OK",(IFERROR(VALUE(TRIM(SUBSTITUTE(AW93,CHAR(160),""))),0))&lt;(IFERROR(VALUE(TRIM(SUBSTITUTE(W93,CHAR(160),""))),0)),"Montant instruit inférieur au montant présenté.",TRUE,""))</f>
        <v/>
      </c>
      <c r="BA93" s="212" t="str">
        <f t="shared" si="64"/>
        <v/>
      </c>
      <c r="BB93" s="212" t="str">
        <f t="shared" si="65"/>
        <v/>
      </c>
      <c r="BC93" s="93" t="str">
        <f t="shared" si="66"/>
        <v/>
      </c>
    </row>
    <row r="94" spans="1:55" ht="20.149999999999999" customHeight="1">
      <c r="A94" s="294">
        <v>86</v>
      </c>
      <c r="B94" s="2"/>
      <c r="C94" s="39"/>
      <c r="D94" s="2"/>
      <c r="E94" s="2"/>
      <c r="F94" s="89" t="str">
        <f>IF(B94&lt;&gt;"",IF('0-Présentation poste-typeaction'!$B$12&lt;&gt;"",'0-Présentation poste-typeaction'!$B$12,""),"")</f>
        <v/>
      </c>
      <c r="G94" s="21"/>
      <c r="H94" s="15"/>
      <c r="I94" s="38"/>
      <c r="J94" s="13"/>
      <c r="K94" s="4"/>
      <c r="L94" s="3"/>
      <c r="M94" s="196" t="str">
        <f t="shared" si="86"/>
        <v/>
      </c>
      <c r="N94" s="5"/>
      <c r="O94" s="3"/>
      <c r="P94" s="196" t="str">
        <f t="shared" si="77"/>
        <v/>
      </c>
      <c r="Q94" s="6"/>
      <c r="R94" s="3"/>
      <c r="S94" s="295" t="str">
        <f t="shared" si="50"/>
        <v/>
      </c>
      <c r="T94" s="14"/>
      <c r="U94" s="296" t="str" cm="1">
        <f t="array" ref="U94">IF((_xlfn.IFS(TRIM(SUBSTITUTE(T94,CHAR(160),""))="Devis 1",IFERROR(VALUE(TRIM(SUBSTITUTE(K94,CHAR(160),""))),0),TRIM(SUBSTITUTE(T94,CHAR(160),""))="Devis 2",IFERROR(VALUE(TRIM(SUBSTITUTE(N94,CHAR(160),""))),0),TRIM(SUBSTITUTE(T94,CHAR(160),""))="Devis 3",IFERROR(VALUE(TRIM(SUBSTITUTE(Q94,CHAR(160),""))),0),TRUE,0)*IFERROR(VALUE(TRIM(SUBSTITUTE(C94,CHAR(160),""))),0))=0,"",_xlfn.IFS(TRIM(SUBSTITUTE(T94,CHAR(160),""))="Devis 1",IFERROR(VALUE(TRIM(SUBSTITUTE(K94,CHAR(160),""))),0),TRIM(SUBSTITUTE(T94,CHAR(160),""))="Devis 2",IFERROR(VALUE(TRIM(SUBSTITUTE(N94,CHAR(160),""))),0),TRIM(SUBSTITUTE(T94,CHAR(160),""))="Devis 3",IFERROR(VALUE(TRIM(SUBSTITUTE(Q94,CHAR(160),""))),0),TRUE,0)*IFERROR(VALUE(TRIM(SUBSTITUTE(C94,CHAR(160),""))),0))</f>
        <v/>
      </c>
      <c r="V94" s="214" t="str" cm="1">
        <f t="array" ref="V94">IF(ROUND((_xlfn.IFS(TRIM(SUBSTITUTE(T94,CHAR(160),""))="Devis 1",IFERROR(VALUE(TRIM(SUBSTITUTE(L94,CHAR(160),""))),0),TRIM(SUBSTITUTE(T94,CHAR(160),""))="Devis 2",IFERROR(VALUE(TRIM(SUBSTITUTE(O94,CHAR(160),""))),0),TRIM(SUBSTITUTE(T94,CHAR(160),""))="Devis 3",IFERROR(VALUE(TRIM(SUBSTITUTE(R94,CHAR(160),""))),0),TRUE,0)*IFERROR(VALUE(TRIM(SUBSTITUTE(C94,CHAR(160),""))),0)),2)=0,IF(U94&lt;&gt;"",0,""),ROUND((_xlfn.IFS(TRIM(SUBSTITUTE(T94,CHAR(160),""))="Devis 1",IFERROR(VALUE(TRIM(SUBSTITUTE(L94,CHAR(160),""))),0),TRIM(SUBSTITUTE(T94,CHAR(160),""))="Devis 2",IFERROR(VALUE(TRIM(SUBSTITUTE(O94,CHAR(160),""))),0),TRIM(SUBSTITUTE(T94,CHAR(160),""))="Devis 3",IFERROR(VALUE(TRIM(SUBSTITUTE(R94,CHAR(160),""))),0),TRUE,0)*IFERROR(VALUE(TRIM(SUBSTITUTE(C94,CHAR(160),""))),0)),2))</f>
        <v/>
      </c>
      <c r="W94" s="297" t="str">
        <f t="shared" si="78"/>
        <v/>
      </c>
      <c r="X94" s="32"/>
      <c r="Y94" s="298" t="str">
        <f t="shared" si="67"/>
        <v/>
      </c>
      <c r="Z94" s="299" t="str">
        <f t="shared" si="67"/>
        <v/>
      </c>
      <c r="AA94" s="300" t="str">
        <f t="shared" si="67"/>
        <v/>
      </c>
      <c r="AB94" s="89" t="str">
        <f t="shared" si="67"/>
        <v/>
      </c>
      <c r="AC94" s="89" t="str">
        <f t="shared" si="67"/>
        <v/>
      </c>
      <c r="AD94" s="89" t="str">
        <f t="shared" si="67"/>
        <v/>
      </c>
      <c r="AE94" s="89" t="str">
        <f t="shared" si="68"/>
        <v/>
      </c>
      <c r="AF94" s="89" t="str">
        <f t="shared" si="69"/>
        <v/>
      </c>
      <c r="AG94" s="301" t="str">
        <f t="shared" si="70"/>
        <v/>
      </c>
      <c r="AH94" s="204" t="str">
        <f t="shared" si="71"/>
        <v/>
      </c>
      <c r="AI94" s="90" t="str">
        <f t="shared" si="72"/>
        <v/>
      </c>
      <c r="AJ94" s="196" t="str">
        <f t="shared" si="85"/>
        <v/>
      </c>
      <c r="AK94" s="205" t="str">
        <f t="shared" si="73"/>
        <v/>
      </c>
      <c r="AL94" s="90" t="str">
        <f t="shared" si="74"/>
        <v/>
      </c>
      <c r="AM94" s="196" t="str">
        <f t="shared" si="79"/>
        <v/>
      </c>
      <c r="AN94" s="206" t="str">
        <f t="shared" si="75"/>
        <v/>
      </c>
      <c r="AO94" s="90" t="str">
        <f t="shared" si="76"/>
        <v/>
      </c>
      <c r="AP94" s="207" t="str">
        <f t="shared" si="80"/>
        <v/>
      </c>
      <c r="AQ94" s="208" t="str">
        <f t="shared" si="81"/>
        <v/>
      </c>
      <c r="AR94" s="302"/>
      <c r="AS94" s="212" t="str">
        <f t="shared" si="82"/>
        <v/>
      </c>
      <c r="AT94" s="212" t="str">
        <f t="shared" si="83"/>
        <v/>
      </c>
      <c r="AU94" s="211" t="str" cm="1">
        <f t="array" ref="AU94">IF($Z94="","",IF((IFERROR(_xlfn.IFS($AQ94="Devis 1",(IFERROR(VALUE(TRIM(SUBSTITUTE(AH94,CHAR(160),""))),0)),$AQ94="Devis 2",(IFERROR(VALUE(TRIM(SUBSTITUTE(AK94,CHAR(160),""))),0)),$AQ94="Devis 3",(IFERROR(VALUE(TRIM(SUBSTITUTE(AN94,CHAR(160),""))),0))),0))*(IFERROR(VALUE(TRIM(SUBSTITUTE($Z94,CHAR(160),""))),0))=0,"",(IFERROR(_xlfn.IFS($AQ94="Devis 1",(IFERROR(VALUE(TRIM(SUBSTITUTE(AH94,CHAR(160),""))),0)),$AQ94="Devis 2",(IFERROR(VALUE(TRIM(SUBSTITUTE(AK94,CHAR(160),""))),0)),$AQ94="Devis 3",(IFERROR(VALUE(TRIM(SUBSTITUTE(AN94,CHAR(160),""))),0))),0))*(IFERROR(VALUE(TRIM(SUBSTITUTE($Z94,CHAR(160),""))),0))))</f>
        <v/>
      </c>
      <c r="AV94" s="211" t="str" cm="1">
        <f t="array" ref="AV94">IF($Z94="","",IF(ROUND((IFERROR(_xlfn.IFS(TRIM(SUBSTITUTE($AQ94,CHAR(160),""))="Devis 1",IFERROR(VALUE(TRIM(SUBSTITUTE(AI94,CHAR(160),""))),0),TRIM(SUBSTITUTE($AQ94,CHAR(160),""))="Devis 2",IFERROR(VALUE(TRIM(SUBSTITUTE(AL94,CHAR(160),""))),0),TRIM(SUBSTITUTE($AQ94,CHAR(160),""))="Devis 3",IFERROR(VALUE(TRIM(SUBSTITUTE(AO94,CHAR(160),""))),0)),0))*(IFERROR(VALUE(TRIM(SUBSTITUTE($Z94,CHAR(160),""))),0)),2)=0,IF(AU94&lt;&gt;"",0,""),ROUND((IFERROR(_xlfn.IFS(TRIM(SUBSTITUTE($AQ94,CHAR(160),""))="Devis 1",IFERROR(VALUE(TRIM(SUBSTITUTE(AI94,CHAR(160),""))),0),TRIM(SUBSTITUTE($AQ94,CHAR(160),""))="Devis 2",IFERROR(VALUE(TRIM(SUBSTITUTE(AL94,CHAR(160),""))),0),TRIM(SUBSTITUTE($AQ94,CHAR(160),""))="Devis 3",IFERROR(VALUE(TRIM(SUBSTITUTE(AO94,CHAR(160),""))),0)),0))*(IFERROR(VALUE(TRIM(SUBSTITUTE($Z94,CHAR(160),""))),0)),2)))</f>
        <v/>
      </c>
      <c r="AW94" s="211" t="str">
        <f t="shared" si="84"/>
        <v/>
      </c>
      <c r="AX94" s="303"/>
      <c r="AY94" s="92" t="str" cm="1">
        <f t="array" ref="AY94">IF(OR(AW94="",AT94="",AU94="",AS94=""),"",
    _xlfn.IFS(
        (IFERROR(VALUE(TRIM(SUBSTITUTE(AW94,CHAR(160),""))),0)) &gt; (IFERROR(VALUE(TRIM(SUBSTITUTE(AT94,CHAR(160),""))),0)),
        "KO : Le montant retenu TTC est supérieur au montant raisonnable TTC. Merci de revoir la ligne de dépense ou plafonner son montant.",
        (IFERROR(VALUE(TRIM(SUBSTITUTE(AU94,CHAR(160),""))),0)) &gt; (IFERROR(VALUE(TRIM(SUBSTITUTE(AS94,CHAR(160),""))),0)),
        "Attention : Le montant retenu HT est supérieur au montant HT raisonnable. Merci de revoir la ligne de dépense, plafonner son montant, ou justifier la reventillation HT / TVA.",
        (IFERROR(VALUE(TRIM(SUBSTITUTE(AW94,CHAR(160),""))),0))=0,
        "",
        (IFERROR(VALUE(TRIM(SUBSTITUTE(AT94,CHAR(160),""))),0))=(IFERROR(VALUE(TRIM(SUBSTITUTE(AW94,CHAR(160),""))),0)),
        "OK",
        (IFERROR(VALUE(TRIM(SUBSTITUTE(AT94,CHAR(160),""))),0))&gt;(IFERROR(VALUE(TRIM(SUBSTITUTE(AW94,CHAR(160),""))),0)),
        " OK : Montant instruit inférieur au montant raisonnable.",
        TRUE,
        ""
    )
)</f>
        <v/>
      </c>
      <c r="AZ94" s="92" t="str" cm="1">
        <f t="array" ref="AZ94">IF(OR(AW94="",W94="",AU94="",U94="",AV94="",V94=""),"",_xlfn.IFS(AND((IFERROR(VALUE(TRIM(SUBSTITUTE(AW94,CHAR(160),""))),0))&gt;(IFERROR(VALUE(TRIM(SUBSTITUTE(W94,CHAR(160),""))),0)),((IFERROR(VALUE(TRIM(SUBSTITUTE(AW94,CHAR(160),""))),0))-(IFERROR(VALUE(TRIM(SUBSTITUTE(W94,CHAR(160),""))),0)))&lt;=0.01),"OK",(IFERROR(VALUE(TRIM(SUBSTITUTE(AW94,CHAR(160),""))),0))&gt;(IFERROR(VALUE(TRIM(SUBSTITUTE(W94,CHAR(160),""))),0)),"KO : Le montant retenu TTC est supérieur au montant présenté TTC. Merci de revoir la ligne de dépense ou plafonner son montant.",(IFERROR(VALUE(TRIM(SUBSTITUTE(AU94,CHAR(160),""))),0))&gt;(IFERROR(VALUE(TRIM(SUBSTITUTE(U94,CHAR(160),""))),0)),"Attention : Le montant retenu HT est supérieur au montant HT présenté. Merci de revoir la ligne de dépense, plafonner son montant, ou justifier la reventillation HT / TVA.",(IFERROR(VALUE(TRIM(SUBSTITUTE(AV94,CHAR(160),""))),0))&gt;(IFERROR(VALUE(TRIM(SUBSTITUTE(V94,CHAR(160),""))),0)),"Attention : Le montant TVA retenu est supérieur au montant TVA présenté. Merci de revoir la ligne de dépense, plafonner son montant, ou justifier la reventillation HT / TVA.",(IFERROR(VALUE(TRIM(SUBSTITUTE(W94,CHAR(160),""))),0))=0,"",(IFERROR(VALUE(TRIM(SUBSTITUTE(AW94,CHAR(160),""))),0))=(IFERROR(VALUE(TRIM(SUBSTITUTE(W94,CHAR(160),""))),0)),"OK",AND((IFERROR(VALUE(TRIM(SUBSTITUTE(AW94,CHAR(160),""))),0))&lt;(IFERROR(VALUE(TRIM(SUBSTITUTE(W94,CHAR(160),""))),0)),((IFERROR(VALUE(TRIM(SUBSTITUTE(W94,CHAR(160),""))),0))-(IFERROR(VALUE(TRIM(SUBSTITUTE(AW94,CHAR(160),""))),0)))&lt;0.01),"OK",(IFERROR(VALUE(TRIM(SUBSTITUTE(AW94,CHAR(160),""))),0))&lt;(IFERROR(VALUE(TRIM(SUBSTITUTE(W94,CHAR(160),""))),0)),"Montant instruit inférieur au montant présenté.",TRUE,""))</f>
        <v/>
      </c>
      <c r="BA94" s="212" t="str">
        <f t="shared" si="64"/>
        <v/>
      </c>
      <c r="BB94" s="212" t="str">
        <f t="shared" si="65"/>
        <v/>
      </c>
      <c r="BC94" s="93" t="str">
        <f t="shared" si="66"/>
        <v/>
      </c>
    </row>
    <row r="95" spans="1:55" ht="20.149999999999999" customHeight="1">
      <c r="A95" s="294">
        <v>87</v>
      </c>
      <c r="B95" s="2"/>
      <c r="C95" s="39"/>
      <c r="D95" s="2"/>
      <c r="E95" s="2"/>
      <c r="F95" s="89" t="str">
        <f>IF(B95&lt;&gt;"",IF('0-Présentation poste-typeaction'!$B$12&lt;&gt;"",'0-Présentation poste-typeaction'!$B$12,""),"")</f>
        <v/>
      </c>
      <c r="G95" s="21"/>
      <c r="H95" s="15"/>
      <c r="I95" s="38"/>
      <c r="J95" s="13"/>
      <c r="K95" s="4"/>
      <c r="L95" s="3"/>
      <c r="M95" s="196" t="str">
        <f t="shared" si="86"/>
        <v/>
      </c>
      <c r="N95" s="5"/>
      <c r="O95" s="3"/>
      <c r="P95" s="196" t="str">
        <f t="shared" si="77"/>
        <v/>
      </c>
      <c r="Q95" s="6"/>
      <c r="R95" s="3"/>
      <c r="S95" s="295" t="str">
        <f t="shared" si="50"/>
        <v/>
      </c>
      <c r="T95" s="14"/>
      <c r="U95" s="296" t="str" cm="1">
        <f t="array" ref="U95">IF((_xlfn.IFS(TRIM(SUBSTITUTE(T95,CHAR(160),""))="Devis 1",IFERROR(VALUE(TRIM(SUBSTITUTE(K95,CHAR(160),""))),0),TRIM(SUBSTITUTE(T95,CHAR(160),""))="Devis 2",IFERROR(VALUE(TRIM(SUBSTITUTE(N95,CHAR(160),""))),0),TRIM(SUBSTITUTE(T95,CHAR(160),""))="Devis 3",IFERROR(VALUE(TRIM(SUBSTITUTE(Q95,CHAR(160),""))),0),TRUE,0)*IFERROR(VALUE(TRIM(SUBSTITUTE(C95,CHAR(160),""))),0))=0,"",_xlfn.IFS(TRIM(SUBSTITUTE(T95,CHAR(160),""))="Devis 1",IFERROR(VALUE(TRIM(SUBSTITUTE(K95,CHAR(160),""))),0),TRIM(SUBSTITUTE(T95,CHAR(160),""))="Devis 2",IFERROR(VALUE(TRIM(SUBSTITUTE(N95,CHAR(160),""))),0),TRIM(SUBSTITUTE(T95,CHAR(160),""))="Devis 3",IFERROR(VALUE(TRIM(SUBSTITUTE(Q95,CHAR(160),""))),0),TRUE,0)*IFERROR(VALUE(TRIM(SUBSTITUTE(C95,CHAR(160),""))),0))</f>
        <v/>
      </c>
      <c r="V95" s="214" t="str" cm="1">
        <f t="array" ref="V95">IF(ROUND((_xlfn.IFS(TRIM(SUBSTITUTE(T95,CHAR(160),""))="Devis 1",IFERROR(VALUE(TRIM(SUBSTITUTE(L95,CHAR(160),""))),0),TRIM(SUBSTITUTE(T95,CHAR(160),""))="Devis 2",IFERROR(VALUE(TRIM(SUBSTITUTE(O95,CHAR(160),""))),0),TRIM(SUBSTITUTE(T95,CHAR(160),""))="Devis 3",IFERROR(VALUE(TRIM(SUBSTITUTE(R95,CHAR(160),""))),0),TRUE,0)*IFERROR(VALUE(TRIM(SUBSTITUTE(C95,CHAR(160),""))),0)),2)=0,IF(U95&lt;&gt;"",0,""),ROUND((_xlfn.IFS(TRIM(SUBSTITUTE(T95,CHAR(160),""))="Devis 1",IFERROR(VALUE(TRIM(SUBSTITUTE(L95,CHAR(160),""))),0),TRIM(SUBSTITUTE(T95,CHAR(160),""))="Devis 2",IFERROR(VALUE(TRIM(SUBSTITUTE(O95,CHAR(160),""))),0),TRIM(SUBSTITUTE(T95,CHAR(160),""))="Devis 3",IFERROR(VALUE(TRIM(SUBSTITUTE(R95,CHAR(160),""))),0),TRUE,0)*IFERROR(VALUE(TRIM(SUBSTITUTE(C95,CHAR(160),""))),0)),2))</f>
        <v/>
      </c>
      <c r="W95" s="297" t="str">
        <f t="shared" si="78"/>
        <v/>
      </c>
      <c r="X95" s="32"/>
      <c r="Y95" s="298" t="str">
        <f t="shared" si="67"/>
        <v/>
      </c>
      <c r="Z95" s="299" t="str">
        <f t="shared" si="67"/>
        <v/>
      </c>
      <c r="AA95" s="300" t="str">
        <f t="shared" si="67"/>
        <v/>
      </c>
      <c r="AB95" s="89" t="str">
        <f t="shared" si="67"/>
        <v/>
      </c>
      <c r="AC95" s="89" t="str">
        <f t="shared" si="67"/>
        <v/>
      </c>
      <c r="AD95" s="89" t="str">
        <f t="shared" si="67"/>
        <v/>
      </c>
      <c r="AE95" s="89" t="str">
        <f t="shared" si="68"/>
        <v/>
      </c>
      <c r="AF95" s="89" t="str">
        <f t="shared" si="69"/>
        <v/>
      </c>
      <c r="AG95" s="301" t="str">
        <f t="shared" si="70"/>
        <v/>
      </c>
      <c r="AH95" s="204" t="str">
        <f t="shared" si="71"/>
        <v/>
      </c>
      <c r="AI95" s="90" t="str">
        <f t="shared" si="72"/>
        <v/>
      </c>
      <c r="AJ95" s="196" t="str">
        <f t="shared" si="85"/>
        <v/>
      </c>
      <c r="AK95" s="205" t="str">
        <f t="shared" si="73"/>
        <v/>
      </c>
      <c r="AL95" s="90" t="str">
        <f t="shared" si="74"/>
        <v/>
      </c>
      <c r="AM95" s="196" t="str">
        <f t="shared" si="79"/>
        <v/>
      </c>
      <c r="AN95" s="206" t="str">
        <f t="shared" si="75"/>
        <v/>
      </c>
      <c r="AO95" s="90" t="str">
        <f t="shared" si="76"/>
        <v/>
      </c>
      <c r="AP95" s="207" t="str">
        <f t="shared" si="80"/>
        <v/>
      </c>
      <c r="AQ95" s="208" t="str">
        <f t="shared" si="81"/>
        <v/>
      </c>
      <c r="AR95" s="302"/>
      <c r="AS95" s="212" t="str">
        <f t="shared" si="82"/>
        <v/>
      </c>
      <c r="AT95" s="212" t="str">
        <f t="shared" si="83"/>
        <v/>
      </c>
      <c r="AU95" s="211" t="str" cm="1">
        <f t="array" ref="AU95">IF($Z95="","",IF((IFERROR(_xlfn.IFS($AQ95="Devis 1",(IFERROR(VALUE(TRIM(SUBSTITUTE(AH95,CHAR(160),""))),0)),$AQ95="Devis 2",(IFERROR(VALUE(TRIM(SUBSTITUTE(AK95,CHAR(160),""))),0)),$AQ95="Devis 3",(IFERROR(VALUE(TRIM(SUBSTITUTE(AN95,CHAR(160),""))),0))),0))*(IFERROR(VALUE(TRIM(SUBSTITUTE($Z95,CHAR(160),""))),0))=0,"",(IFERROR(_xlfn.IFS($AQ95="Devis 1",(IFERROR(VALUE(TRIM(SUBSTITUTE(AH95,CHAR(160),""))),0)),$AQ95="Devis 2",(IFERROR(VALUE(TRIM(SUBSTITUTE(AK95,CHAR(160),""))),0)),$AQ95="Devis 3",(IFERROR(VALUE(TRIM(SUBSTITUTE(AN95,CHAR(160),""))),0))),0))*(IFERROR(VALUE(TRIM(SUBSTITUTE($Z95,CHAR(160),""))),0))))</f>
        <v/>
      </c>
      <c r="AV95" s="211" t="str" cm="1">
        <f t="array" ref="AV95">IF($Z95="","",IF(ROUND((IFERROR(_xlfn.IFS(TRIM(SUBSTITUTE($AQ95,CHAR(160),""))="Devis 1",IFERROR(VALUE(TRIM(SUBSTITUTE(AI95,CHAR(160),""))),0),TRIM(SUBSTITUTE($AQ95,CHAR(160),""))="Devis 2",IFERROR(VALUE(TRIM(SUBSTITUTE(AL95,CHAR(160),""))),0),TRIM(SUBSTITUTE($AQ95,CHAR(160),""))="Devis 3",IFERROR(VALUE(TRIM(SUBSTITUTE(AO95,CHAR(160),""))),0)),0))*(IFERROR(VALUE(TRIM(SUBSTITUTE($Z95,CHAR(160),""))),0)),2)=0,IF(AU95&lt;&gt;"",0,""),ROUND((IFERROR(_xlfn.IFS(TRIM(SUBSTITUTE($AQ95,CHAR(160),""))="Devis 1",IFERROR(VALUE(TRIM(SUBSTITUTE(AI95,CHAR(160),""))),0),TRIM(SUBSTITUTE($AQ95,CHAR(160),""))="Devis 2",IFERROR(VALUE(TRIM(SUBSTITUTE(AL95,CHAR(160),""))),0),TRIM(SUBSTITUTE($AQ95,CHAR(160),""))="Devis 3",IFERROR(VALUE(TRIM(SUBSTITUTE(AO95,CHAR(160),""))),0)),0))*(IFERROR(VALUE(TRIM(SUBSTITUTE($Z95,CHAR(160),""))),0)),2)))</f>
        <v/>
      </c>
      <c r="AW95" s="211" t="str">
        <f t="shared" si="84"/>
        <v/>
      </c>
      <c r="AX95" s="303"/>
      <c r="AY95" s="92" t="str" cm="1">
        <f t="array" ref="AY95">IF(OR(AW95="",AT95="",AU95="",AS95=""),"",
    _xlfn.IFS(
        (IFERROR(VALUE(TRIM(SUBSTITUTE(AW95,CHAR(160),""))),0)) &gt; (IFERROR(VALUE(TRIM(SUBSTITUTE(AT95,CHAR(160),""))),0)),
        "KO : Le montant retenu TTC est supérieur au montant raisonnable TTC. Merci de revoir la ligne de dépense ou plafonner son montant.",
        (IFERROR(VALUE(TRIM(SUBSTITUTE(AU95,CHAR(160),""))),0)) &gt; (IFERROR(VALUE(TRIM(SUBSTITUTE(AS95,CHAR(160),""))),0)),
        "Attention : Le montant retenu HT est supérieur au montant HT raisonnable. Merci de revoir la ligne de dépense, plafonner son montant, ou justifier la reventillation HT / TVA.",
        (IFERROR(VALUE(TRIM(SUBSTITUTE(AW95,CHAR(160),""))),0))=0,
        "",
        (IFERROR(VALUE(TRIM(SUBSTITUTE(AT95,CHAR(160),""))),0))=(IFERROR(VALUE(TRIM(SUBSTITUTE(AW95,CHAR(160),""))),0)),
        "OK",
        (IFERROR(VALUE(TRIM(SUBSTITUTE(AT95,CHAR(160),""))),0))&gt;(IFERROR(VALUE(TRIM(SUBSTITUTE(AW95,CHAR(160),""))),0)),
        " OK : Montant instruit inférieur au montant raisonnable.",
        TRUE,
        ""
    )
)</f>
        <v/>
      </c>
      <c r="AZ95" s="92" t="str" cm="1">
        <f t="array" ref="AZ95">IF(OR(AW95="",W95="",AU95="",U95="",AV95="",V95=""),"",_xlfn.IFS(AND((IFERROR(VALUE(TRIM(SUBSTITUTE(AW95,CHAR(160),""))),0))&gt;(IFERROR(VALUE(TRIM(SUBSTITUTE(W95,CHAR(160),""))),0)),((IFERROR(VALUE(TRIM(SUBSTITUTE(AW95,CHAR(160),""))),0))-(IFERROR(VALUE(TRIM(SUBSTITUTE(W95,CHAR(160),""))),0)))&lt;=0.01),"OK",(IFERROR(VALUE(TRIM(SUBSTITUTE(AW95,CHAR(160),""))),0))&gt;(IFERROR(VALUE(TRIM(SUBSTITUTE(W95,CHAR(160),""))),0)),"KO : Le montant retenu TTC est supérieur au montant présenté TTC. Merci de revoir la ligne de dépense ou plafonner son montant.",(IFERROR(VALUE(TRIM(SUBSTITUTE(AU95,CHAR(160),""))),0))&gt;(IFERROR(VALUE(TRIM(SUBSTITUTE(U95,CHAR(160),""))),0)),"Attention : Le montant retenu HT est supérieur au montant HT présenté. Merci de revoir la ligne de dépense, plafonner son montant, ou justifier la reventillation HT / TVA.",(IFERROR(VALUE(TRIM(SUBSTITUTE(AV95,CHAR(160),""))),0))&gt;(IFERROR(VALUE(TRIM(SUBSTITUTE(V95,CHAR(160),""))),0)),"Attention : Le montant TVA retenu est supérieur au montant TVA présenté. Merci de revoir la ligne de dépense, plafonner son montant, ou justifier la reventillation HT / TVA.",(IFERROR(VALUE(TRIM(SUBSTITUTE(W95,CHAR(160),""))),0))=0,"",(IFERROR(VALUE(TRIM(SUBSTITUTE(AW95,CHAR(160),""))),0))=(IFERROR(VALUE(TRIM(SUBSTITUTE(W95,CHAR(160),""))),0)),"OK",AND((IFERROR(VALUE(TRIM(SUBSTITUTE(AW95,CHAR(160),""))),0))&lt;(IFERROR(VALUE(TRIM(SUBSTITUTE(W95,CHAR(160),""))),0)),((IFERROR(VALUE(TRIM(SUBSTITUTE(W95,CHAR(160),""))),0))-(IFERROR(VALUE(TRIM(SUBSTITUTE(AW95,CHAR(160),""))),0)))&lt;0.01),"OK",(IFERROR(VALUE(TRIM(SUBSTITUTE(AW95,CHAR(160),""))),0))&lt;(IFERROR(VALUE(TRIM(SUBSTITUTE(W95,CHAR(160),""))),0)),"Montant instruit inférieur au montant présenté.",TRUE,""))</f>
        <v/>
      </c>
      <c r="BA95" s="212" t="str">
        <f t="shared" si="64"/>
        <v/>
      </c>
      <c r="BB95" s="212" t="str">
        <f t="shared" si="65"/>
        <v/>
      </c>
      <c r="BC95" s="93" t="str">
        <f t="shared" si="66"/>
        <v/>
      </c>
    </row>
    <row r="96" spans="1:55" ht="20.149999999999999" customHeight="1">
      <c r="A96" s="294">
        <v>88</v>
      </c>
      <c r="B96" s="2"/>
      <c r="C96" s="39"/>
      <c r="D96" s="2"/>
      <c r="E96" s="2"/>
      <c r="F96" s="89" t="str">
        <f>IF(B96&lt;&gt;"",IF('0-Présentation poste-typeaction'!$B$12&lt;&gt;"",'0-Présentation poste-typeaction'!$B$12,""),"")</f>
        <v/>
      </c>
      <c r="G96" s="21"/>
      <c r="H96" s="15"/>
      <c r="I96" s="38"/>
      <c r="J96" s="13"/>
      <c r="K96" s="4"/>
      <c r="L96" s="3"/>
      <c r="M96" s="196" t="str">
        <f t="shared" si="86"/>
        <v/>
      </c>
      <c r="N96" s="5"/>
      <c r="O96" s="3"/>
      <c r="P96" s="196" t="str">
        <f t="shared" si="77"/>
        <v/>
      </c>
      <c r="Q96" s="6"/>
      <c r="R96" s="3"/>
      <c r="S96" s="295" t="str">
        <f t="shared" si="50"/>
        <v/>
      </c>
      <c r="T96" s="14"/>
      <c r="U96" s="296" t="str" cm="1">
        <f t="array" ref="U96">IF((_xlfn.IFS(TRIM(SUBSTITUTE(T96,CHAR(160),""))="Devis 1",IFERROR(VALUE(TRIM(SUBSTITUTE(K96,CHAR(160),""))),0),TRIM(SUBSTITUTE(T96,CHAR(160),""))="Devis 2",IFERROR(VALUE(TRIM(SUBSTITUTE(N96,CHAR(160),""))),0),TRIM(SUBSTITUTE(T96,CHAR(160),""))="Devis 3",IFERROR(VALUE(TRIM(SUBSTITUTE(Q96,CHAR(160),""))),0),TRUE,0)*IFERROR(VALUE(TRIM(SUBSTITUTE(C96,CHAR(160),""))),0))=0,"",_xlfn.IFS(TRIM(SUBSTITUTE(T96,CHAR(160),""))="Devis 1",IFERROR(VALUE(TRIM(SUBSTITUTE(K96,CHAR(160),""))),0),TRIM(SUBSTITUTE(T96,CHAR(160),""))="Devis 2",IFERROR(VALUE(TRIM(SUBSTITUTE(N96,CHAR(160),""))),0),TRIM(SUBSTITUTE(T96,CHAR(160),""))="Devis 3",IFERROR(VALUE(TRIM(SUBSTITUTE(Q96,CHAR(160),""))),0),TRUE,0)*IFERROR(VALUE(TRIM(SUBSTITUTE(C96,CHAR(160),""))),0))</f>
        <v/>
      </c>
      <c r="V96" s="214" t="str" cm="1">
        <f t="array" ref="V96">IF(ROUND((_xlfn.IFS(TRIM(SUBSTITUTE(T96,CHAR(160),""))="Devis 1",IFERROR(VALUE(TRIM(SUBSTITUTE(L96,CHAR(160),""))),0),TRIM(SUBSTITUTE(T96,CHAR(160),""))="Devis 2",IFERROR(VALUE(TRIM(SUBSTITUTE(O96,CHAR(160),""))),0),TRIM(SUBSTITUTE(T96,CHAR(160),""))="Devis 3",IFERROR(VALUE(TRIM(SUBSTITUTE(R96,CHAR(160),""))),0),TRUE,0)*IFERROR(VALUE(TRIM(SUBSTITUTE(C96,CHAR(160),""))),0)),2)=0,IF(U96&lt;&gt;"",0,""),ROUND((_xlfn.IFS(TRIM(SUBSTITUTE(T96,CHAR(160),""))="Devis 1",IFERROR(VALUE(TRIM(SUBSTITUTE(L96,CHAR(160),""))),0),TRIM(SUBSTITUTE(T96,CHAR(160),""))="Devis 2",IFERROR(VALUE(TRIM(SUBSTITUTE(O96,CHAR(160),""))),0),TRIM(SUBSTITUTE(T96,CHAR(160),""))="Devis 3",IFERROR(VALUE(TRIM(SUBSTITUTE(R96,CHAR(160),""))),0),TRUE,0)*IFERROR(VALUE(TRIM(SUBSTITUTE(C96,CHAR(160),""))),0)),2))</f>
        <v/>
      </c>
      <c r="W96" s="297" t="str">
        <f t="shared" si="78"/>
        <v/>
      </c>
      <c r="X96" s="32"/>
      <c r="Y96" s="298" t="str">
        <f t="shared" si="67"/>
        <v/>
      </c>
      <c r="Z96" s="299" t="str">
        <f t="shared" si="67"/>
        <v/>
      </c>
      <c r="AA96" s="300" t="str">
        <f t="shared" si="67"/>
        <v/>
      </c>
      <c r="AB96" s="89" t="str">
        <f t="shared" si="67"/>
        <v/>
      </c>
      <c r="AC96" s="89" t="str">
        <f t="shared" si="67"/>
        <v/>
      </c>
      <c r="AD96" s="89" t="str">
        <f t="shared" si="67"/>
        <v/>
      </c>
      <c r="AE96" s="89" t="str">
        <f t="shared" si="68"/>
        <v/>
      </c>
      <c r="AF96" s="89" t="str">
        <f t="shared" si="69"/>
        <v/>
      </c>
      <c r="AG96" s="301" t="str">
        <f t="shared" si="70"/>
        <v/>
      </c>
      <c r="AH96" s="204" t="str">
        <f t="shared" si="71"/>
        <v/>
      </c>
      <c r="AI96" s="90" t="str">
        <f t="shared" si="72"/>
        <v/>
      </c>
      <c r="AJ96" s="196" t="str">
        <f t="shared" si="85"/>
        <v/>
      </c>
      <c r="AK96" s="205" t="str">
        <f t="shared" si="73"/>
        <v/>
      </c>
      <c r="AL96" s="90" t="str">
        <f t="shared" si="74"/>
        <v/>
      </c>
      <c r="AM96" s="196" t="str">
        <f t="shared" si="79"/>
        <v/>
      </c>
      <c r="AN96" s="206" t="str">
        <f t="shared" si="75"/>
        <v/>
      </c>
      <c r="AO96" s="90" t="str">
        <f t="shared" si="76"/>
        <v/>
      </c>
      <c r="AP96" s="207" t="str">
        <f t="shared" si="80"/>
        <v/>
      </c>
      <c r="AQ96" s="208" t="str">
        <f t="shared" si="81"/>
        <v/>
      </c>
      <c r="AR96" s="302"/>
      <c r="AS96" s="212" t="str">
        <f t="shared" si="82"/>
        <v/>
      </c>
      <c r="AT96" s="212" t="str">
        <f t="shared" si="83"/>
        <v/>
      </c>
      <c r="AU96" s="211" t="str" cm="1">
        <f t="array" ref="AU96">IF($Z96="","",IF((IFERROR(_xlfn.IFS($AQ96="Devis 1",(IFERROR(VALUE(TRIM(SUBSTITUTE(AH96,CHAR(160),""))),0)),$AQ96="Devis 2",(IFERROR(VALUE(TRIM(SUBSTITUTE(AK96,CHAR(160),""))),0)),$AQ96="Devis 3",(IFERROR(VALUE(TRIM(SUBSTITUTE(AN96,CHAR(160),""))),0))),0))*(IFERROR(VALUE(TRIM(SUBSTITUTE($Z96,CHAR(160),""))),0))=0,"",(IFERROR(_xlfn.IFS($AQ96="Devis 1",(IFERROR(VALUE(TRIM(SUBSTITUTE(AH96,CHAR(160),""))),0)),$AQ96="Devis 2",(IFERROR(VALUE(TRIM(SUBSTITUTE(AK96,CHAR(160),""))),0)),$AQ96="Devis 3",(IFERROR(VALUE(TRIM(SUBSTITUTE(AN96,CHAR(160),""))),0))),0))*(IFERROR(VALUE(TRIM(SUBSTITUTE($Z96,CHAR(160),""))),0))))</f>
        <v/>
      </c>
      <c r="AV96" s="211" t="str" cm="1">
        <f t="array" ref="AV96">IF($Z96="","",IF(ROUND((IFERROR(_xlfn.IFS(TRIM(SUBSTITUTE($AQ96,CHAR(160),""))="Devis 1",IFERROR(VALUE(TRIM(SUBSTITUTE(AI96,CHAR(160),""))),0),TRIM(SUBSTITUTE($AQ96,CHAR(160),""))="Devis 2",IFERROR(VALUE(TRIM(SUBSTITUTE(AL96,CHAR(160),""))),0),TRIM(SUBSTITUTE($AQ96,CHAR(160),""))="Devis 3",IFERROR(VALUE(TRIM(SUBSTITUTE(AO96,CHAR(160),""))),0)),0))*(IFERROR(VALUE(TRIM(SUBSTITUTE($Z96,CHAR(160),""))),0)),2)=0,IF(AU96&lt;&gt;"",0,""),ROUND((IFERROR(_xlfn.IFS(TRIM(SUBSTITUTE($AQ96,CHAR(160),""))="Devis 1",IFERROR(VALUE(TRIM(SUBSTITUTE(AI96,CHAR(160),""))),0),TRIM(SUBSTITUTE($AQ96,CHAR(160),""))="Devis 2",IFERROR(VALUE(TRIM(SUBSTITUTE(AL96,CHAR(160),""))),0),TRIM(SUBSTITUTE($AQ96,CHAR(160),""))="Devis 3",IFERROR(VALUE(TRIM(SUBSTITUTE(AO96,CHAR(160),""))),0)),0))*(IFERROR(VALUE(TRIM(SUBSTITUTE($Z96,CHAR(160),""))),0)),2)))</f>
        <v/>
      </c>
      <c r="AW96" s="211" t="str">
        <f t="shared" si="84"/>
        <v/>
      </c>
      <c r="AX96" s="303"/>
      <c r="AY96" s="92" t="str" cm="1">
        <f t="array" ref="AY96">IF(OR(AW96="",AT96="",AU96="",AS96=""),"",
    _xlfn.IFS(
        (IFERROR(VALUE(TRIM(SUBSTITUTE(AW96,CHAR(160),""))),0)) &gt; (IFERROR(VALUE(TRIM(SUBSTITUTE(AT96,CHAR(160),""))),0)),
        "KO : Le montant retenu TTC est supérieur au montant raisonnable TTC. Merci de revoir la ligne de dépense ou plafonner son montant.",
        (IFERROR(VALUE(TRIM(SUBSTITUTE(AU96,CHAR(160),""))),0)) &gt; (IFERROR(VALUE(TRIM(SUBSTITUTE(AS96,CHAR(160),""))),0)),
        "Attention : Le montant retenu HT est supérieur au montant HT raisonnable. Merci de revoir la ligne de dépense, plafonner son montant, ou justifier la reventillation HT / TVA.",
        (IFERROR(VALUE(TRIM(SUBSTITUTE(AW96,CHAR(160),""))),0))=0,
        "",
        (IFERROR(VALUE(TRIM(SUBSTITUTE(AT96,CHAR(160),""))),0))=(IFERROR(VALUE(TRIM(SUBSTITUTE(AW96,CHAR(160),""))),0)),
        "OK",
        (IFERROR(VALUE(TRIM(SUBSTITUTE(AT96,CHAR(160),""))),0))&gt;(IFERROR(VALUE(TRIM(SUBSTITUTE(AW96,CHAR(160),""))),0)),
        " OK : Montant instruit inférieur au montant raisonnable.",
        TRUE,
        ""
    )
)</f>
        <v/>
      </c>
      <c r="AZ96" s="92" t="str" cm="1">
        <f t="array" ref="AZ96">IF(OR(AW96="",W96="",AU96="",U96="",AV96="",V96=""),"",_xlfn.IFS(AND((IFERROR(VALUE(TRIM(SUBSTITUTE(AW96,CHAR(160),""))),0))&gt;(IFERROR(VALUE(TRIM(SUBSTITUTE(W96,CHAR(160),""))),0)),((IFERROR(VALUE(TRIM(SUBSTITUTE(AW96,CHAR(160),""))),0))-(IFERROR(VALUE(TRIM(SUBSTITUTE(W96,CHAR(160),""))),0)))&lt;=0.01),"OK",(IFERROR(VALUE(TRIM(SUBSTITUTE(AW96,CHAR(160),""))),0))&gt;(IFERROR(VALUE(TRIM(SUBSTITUTE(W96,CHAR(160),""))),0)),"KO : Le montant retenu TTC est supérieur au montant présenté TTC. Merci de revoir la ligne de dépense ou plafonner son montant.",(IFERROR(VALUE(TRIM(SUBSTITUTE(AU96,CHAR(160),""))),0))&gt;(IFERROR(VALUE(TRIM(SUBSTITUTE(U96,CHAR(160),""))),0)),"Attention : Le montant retenu HT est supérieur au montant HT présenté. Merci de revoir la ligne de dépense, plafonner son montant, ou justifier la reventillation HT / TVA.",(IFERROR(VALUE(TRIM(SUBSTITUTE(AV96,CHAR(160),""))),0))&gt;(IFERROR(VALUE(TRIM(SUBSTITUTE(V96,CHAR(160),""))),0)),"Attention : Le montant TVA retenu est supérieur au montant TVA présenté. Merci de revoir la ligne de dépense, plafonner son montant, ou justifier la reventillation HT / TVA.",(IFERROR(VALUE(TRIM(SUBSTITUTE(W96,CHAR(160),""))),0))=0,"",(IFERROR(VALUE(TRIM(SUBSTITUTE(AW96,CHAR(160),""))),0))=(IFERROR(VALUE(TRIM(SUBSTITUTE(W96,CHAR(160),""))),0)),"OK",AND((IFERROR(VALUE(TRIM(SUBSTITUTE(AW96,CHAR(160),""))),0))&lt;(IFERROR(VALUE(TRIM(SUBSTITUTE(W96,CHAR(160),""))),0)),((IFERROR(VALUE(TRIM(SUBSTITUTE(W96,CHAR(160),""))),0))-(IFERROR(VALUE(TRIM(SUBSTITUTE(AW96,CHAR(160),""))),0)))&lt;0.01),"OK",(IFERROR(VALUE(TRIM(SUBSTITUTE(AW96,CHAR(160),""))),0))&lt;(IFERROR(VALUE(TRIM(SUBSTITUTE(W96,CHAR(160),""))),0)),"Montant instruit inférieur au montant présenté.",TRUE,""))</f>
        <v/>
      </c>
      <c r="BA96" s="212" t="str">
        <f t="shared" si="64"/>
        <v/>
      </c>
      <c r="BB96" s="212" t="str">
        <f t="shared" si="65"/>
        <v/>
      </c>
      <c r="BC96" s="93" t="str">
        <f t="shared" si="66"/>
        <v/>
      </c>
    </row>
    <row r="97" spans="1:55" ht="20.149999999999999" customHeight="1">
      <c r="A97" s="294">
        <v>89</v>
      </c>
      <c r="B97" s="2"/>
      <c r="C97" s="39"/>
      <c r="D97" s="2"/>
      <c r="E97" s="2"/>
      <c r="F97" s="89" t="str">
        <f>IF(B97&lt;&gt;"",IF('0-Présentation poste-typeaction'!$B$12&lt;&gt;"",'0-Présentation poste-typeaction'!$B$12,""),"")</f>
        <v/>
      </c>
      <c r="G97" s="21"/>
      <c r="H97" s="15"/>
      <c r="I97" s="38"/>
      <c r="J97" s="13"/>
      <c r="K97" s="4"/>
      <c r="L97" s="3"/>
      <c r="M97" s="196" t="str">
        <f t="shared" si="86"/>
        <v/>
      </c>
      <c r="N97" s="5"/>
      <c r="O97" s="3"/>
      <c r="P97" s="196" t="str">
        <f t="shared" si="77"/>
        <v/>
      </c>
      <c r="Q97" s="6"/>
      <c r="R97" s="3"/>
      <c r="S97" s="295" t="str">
        <f t="shared" si="50"/>
        <v/>
      </c>
      <c r="T97" s="14"/>
      <c r="U97" s="296" t="str" cm="1">
        <f t="array" ref="U97">IF((_xlfn.IFS(TRIM(SUBSTITUTE(T97,CHAR(160),""))="Devis 1",IFERROR(VALUE(TRIM(SUBSTITUTE(K97,CHAR(160),""))),0),TRIM(SUBSTITUTE(T97,CHAR(160),""))="Devis 2",IFERROR(VALUE(TRIM(SUBSTITUTE(N97,CHAR(160),""))),0),TRIM(SUBSTITUTE(T97,CHAR(160),""))="Devis 3",IFERROR(VALUE(TRIM(SUBSTITUTE(Q97,CHAR(160),""))),0),TRUE,0)*IFERROR(VALUE(TRIM(SUBSTITUTE(C97,CHAR(160),""))),0))=0,"",_xlfn.IFS(TRIM(SUBSTITUTE(T97,CHAR(160),""))="Devis 1",IFERROR(VALUE(TRIM(SUBSTITUTE(K97,CHAR(160),""))),0),TRIM(SUBSTITUTE(T97,CHAR(160),""))="Devis 2",IFERROR(VALUE(TRIM(SUBSTITUTE(N97,CHAR(160),""))),0),TRIM(SUBSTITUTE(T97,CHAR(160),""))="Devis 3",IFERROR(VALUE(TRIM(SUBSTITUTE(Q97,CHAR(160),""))),0),TRUE,0)*IFERROR(VALUE(TRIM(SUBSTITUTE(C97,CHAR(160),""))),0))</f>
        <v/>
      </c>
      <c r="V97" s="214" t="str" cm="1">
        <f t="array" ref="V97">IF(ROUND((_xlfn.IFS(TRIM(SUBSTITUTE(T97,CHAR(160),""))="Devis 1",IFERROR(VALUE(TRIM(SUBSTITUTE(L97,CHAR(160),""))),0),TRIM(SUBSTITUTE(T97,CHAR(160),""))="Devis 2",IFERROR(VALUE(TRIM(SUBSTITUTE(O97,CHAR(160),""))),0),TRIM(SUBSTITUTE(T97,CHAR(160),""))="Devis 3",IFERROR(VALUE(TRIM(SUBSTITUTE(R97,CHAR(160),""))),0),TRUE,0)*IFERROR(VALUE(TRIM(SUBSTITUTE(C97,CHAR(160),""))),0)),2)=0,IF(U97&lt;&gt;"",0,""),ROUND((_xlfn.IFS(TRIM(SUBSTITUTE(T97,CHAR(160),""))="Devis 1",IFERROR(VALUE(TRIM(SUBSTITUTE(L97,CHAR(160),""))),0),TRIM(SUBSTITUTE(T97,CHAR(160),""))="Devis 2",IFERROR(VALUE(TRIM(SUBSTITUTE(O97,CHAR(160),""))),0),TRIM(SUBSTITUTE(T97,CHAR(160),""))="Devis 3",IFERROR(VALUE(TRIM(SUBSTITUTE(R97,CHAR(160),""))),0),TRUE,0)*IFERROR(VALUE(TRIM(SUBSTITUTE(C97,CHAR(160),""))),0)),2))</f>
        <v/>
      </c>
      <c r="W97" s="297" t="str">
        <f t="shared" si="78"/>
        <v/>
      </c>
      <c r="X97" s="32"/>
      <c r="Y97" s="298" t="str">
        <f t="shared" si="67"/>
        <v/>
      </c>
      <c r="Z97" s="299" t="str">
        <f t="shared" si="67"/>
        <v/>
      </c>
      <c r="AA97" s="300" t="str">
        <f t="shared" si="67"/>
        <v/>
      </c>
      <c r="AB97" s="89" t="str">
        <f t="shared" si="67"/>
        <v/>
      </c>
      <c r="AC97" s="89" t="str">
        <f t="shared" si="67"/>
        <v/>
      </c>
      <c r="AD97" s="89" t="str">
        <f t="shared" si="67"/>
        <v/>
      </c>
      <c r="AE97" s="89" t="str">
        <f t="shared" si="68"/>
        <v/>
      </c>
      <c r="AF97" s="89" t="str">
        <f t="shared" si="69"/>
        <v/>
      </c>
      <c r="AG97" s="301" t="str">
        <f t="shared" si="70"/>
        <v/>
      </c>
      <c r="AH97" s="204" t="str">
        <f t="shared" si="71"/>
        <v/>
      </c>
      <c r="AI97" s="90" t="str">
        <f t="shared" si="72"/>
        <v/>
      </c>
      <c r="AJ97" s="196" t="str">
        <f t="shared" si="85"/>
        <v/>
      </c>
      <c r="AK97" s="205" t="str">
        <f t="shared" si="73"/>
        <v/>
      </c>
      <c r="AL97" s="90" t="str">
        <f t="shared" si="74"/>
        <v/>
      </c>
      <c r="AM97" s="196" t="str">
        <f t="shared" si="79"/>
        <v/>
      </c>
      <c r="AN97" s="206" t="str">
        <f t="shared" si="75"/>
        <v/>
      </c>
      <c r="AO97" s="90" t="str">
        <f t="shared" si="76"/>
        <v/>
      </c>
      <c r="AP97" s="207" t="str">
        <f t="shared" si="80"/>
        <v/>
      </c>
      <c r="AQ97" s="208" t="str">
        <f t="shared" si="81"/>
        <v/>
      </c>
      <c r="AR97" s="302"/>
      <c r="AS97" s="212" t="str">
        <f t="shared" si="82"/>
        <v/>
      </c>
      <c r="AT97" s="212" t="str">
        <f t="shared" si="83"/>
        <v/>
      </c>
      <c r="AU97" s="211" t="str" cm="1">
        <f t="array" ref="AU97">IF($Z97="","",IF((IFERROR(_xlfn.IFS($AQ97="Devis 1",(IFERROR(VALUE(TRIM(SUBSTITUTE(AH97,CHAR(160),""))),0)),$AQ97="Devis 2",(IFERROR(VALUE(TRIM(SUBSTITUTE(AK97,CHAR(160),""))),0)),$AQ97="Devis 3",(IFERROR(VALUE(TRIM(SUBSTITUTE(AN97,CHAR(160),""))),0))),0))*(IFERROR(VALUE(TRIM(SUBSTITUTE($Z97,CHAR(160),""))),0))=0,"",(IFERROR(_xlfn.IFS($AQ97="Devis 1",(IFERROR(VALUE(TRIM(SUBSTITUTE(AH97,CHAR(160),""))),0)),$AQ97="Devis 2",(IFERROR(VALUE(TRIM(SUBSTITUTE(AK97,CHAR(160),""))),0)),$AQ97="Devis 3",(IFERROR(VALUE(TRIM(SUBSTITUTE(AN97,CHAR(160),""))),0))),0))*(IFERROR(VALUE(TRIM(SUBSTITUTE($Z97,CHAR(160),""))),0))))</f>
        <v/>
      </c>
      <c r="AV97" s="211" t="str" cm="1">
        <f t="array" ref="AV97">IF($Z97="","",IF(ROUND((IFERROR(_xlfn.IFS(TRIM(SUBSTITUTE($AQ97,CHAR(160),""))="Devis 1",IFERROR(VALUE(TRIM(SUBSTITUTE(AI97,CHAR(160),""))),0),TRIM(SUBSTITUTE($AQ97,CHAR(160),""))="Devis 2",IFERROR(VALUE(TRIM(SUBSTITUTE(AL97,CHAR(160),""))),0),TRIM(SUBSTITUTE($AQ97,CHAR(160),""))="Devis 3",IFERROR(VALUE(TRIM(SUBSTITUTE(AO97,CHAR(160),""))),0)),0))*(IFERROR(VALUE(TRIM(SUBSTITUTE($Z97,CHAR(160),""))),0)),2)=0,IF(AU97&lt;&gt;"",0,""),ROUND((IFERROR(_xlfn.IFS(TRIM(SUBSTITUTE($AQ97,CHAR(160),""))="Devis 1",IFERROR(VALUE(TRIM(SUBSTITUTE(AI97,CHAR(160),""))),0),TRIM(SUBSTITUTE($AQ97,CHAR(160),""))="Devis 2",IFERROR(VALUE(TRIM(SUBSTITUTE(AL97,CHAR(160),""))),0),TRIM(SUBSTITUTE($AQ97,CHAR(160),""))="Devis 3",IFERROR(VALUE(TRIM(SUBSTITUTE(AO97,CHAR(160),""))),0)),0))*(IFERROR(VALUE(TRIM(SUBSTITUTE($Z97,CHAR(160),""))),0)),2)))</f>
        <v/>
      </c>
      <c r="AW97" s="211" t="str">
        <f t="shared" si="84"/>
        <v/>
      </c>
      <c r="AX97" s="303"/>
      <c r="AY97" s="92" t="str" cm="1">
        <f t="array" ref="AY97">IF(OR(AW97="",AT97="",AU97="",AS97=""),"",
    _xlfn.IFS(
        (IFERROR(VALUE(TRIM(SUBSTITUTE(AW97,CHAR(160),""))),0)) &gt; (IFERROR(VALUE(TRIM(SUBSTITUTE(AT97,CHAR(160),""))),0)),
        "KO : Le montant retenu TTC est supérieur au montant raisonnable TTC. Merci de revoir la ligne de dépense ou plafonner son montant.",
        (IFERROR(VALUE(TRIM(SUBSTITUTE(AU97,CHAR(160),""))),0)) &gt; (IFERROR(VALUE(TRIM(SUBSTITUTE(AS97,CHAR(160),""))),0)),
        "Attention : Le montant retenu HT est supérieur au montant HT raisonnable. Merci de revoir la ligne de dépense, plafonner son montant, ou justifier la reventillation HT / TVA.",
        (IFERROR(VALUE(TRIM(SUBSTITUTE(AW97,CHAR(160),""))),0))=0,
        "",
        (IFERROR(VALUE(TRIM(SUBSTITUTE(AT97,CHAR(160),""))),0))=(IFERROR(VALUE(TRIM(SUBSTITUTE(AW97,CHAR(160),""))),0)),
        "OK",
        (IFERROR(VALUE(TRIM(SUBSTITUTE(AT97,CHAR(160),""))),0))&gt;(IFERROR(VALUE(TRIM(SUBSTITUTE(AW97,CHAR(160),""))),0)),
        " OK : Montant instruit inférieur au montant raisonnable.",
        TRUE,
        ""
    )
)</f>
        <v/>
      </c>
      <c r="AZ97" s="92" t="str" cm="1">
        <f t="array" ref="AZ97">IF(OR(AW97="",W97="",AU97="",U97="",AV97="",V97=""),"",_xlfn.IFS(AND((IFERROR(VALUE(TRIM(SUBSTITUTE(AW97,CHAR(160),""))),0))&gt;(IFERROR(VALUE(TRIM(SUBSTITUTE(W97,CHAR(160),""))),0)),((IFERROR(VALUE(TRIM(SUBSTITUTE(AW97,CHAR(160),""))),0))-(IFERROR(VALUE(TRIM(SUBSTITUTE(W97,CHAR(160),""))),0)))&lt;=0.01),"OK",(IFERROR(VALUE(TRIM(SUBSTITUTE(AW97,CHAR(160),""))),0))&gt;(IFERROR(VALUE(TRIM(SUBSTITUTE(W97,CHAR(160),""))),0)),"KO : Le montant retenu TTC est supérieur au montant présenté TTC. Merci de revoir la ligne de dépense ou plafonner son montant.",(IFERROR(VALUE(TRIM(SUBSTITUTE(AU97,CHAR(160),""))),0))&gt;(IFERROR(VALUE(TRIM(SUBSTITUTE(U97,CHAR(160),""))),0)),"Attention : Le montant retenu HT est supérieur au montant HT présenté. Merci de revoir la ligne de dépense, plafonner son montant, ou justifier la reventillation HT / TVA.",(IFERROR(VALUE(TRIM(SUBSTITUTE(AV97,CHAR(160),""))),0))&gt;(IFERROR(VALUE(TRIM(SUBSTITUTE(V97,CHAR(160),""))),0)),"Attention : Le montant TVA retenu est supérieur au montant TVA présenté. Merci de revoir la ligne de dépense, plafonner son montant, ou justifier la reventillation HT / TVA.",(IFERROR(VALUE(TRIM(SUBSTITUTE(W97,CHAR(160),""))),0))=0,"",(IFERROR(VALUE(TRIM(SUBSTITUTE(AW97,CHAR(160),""))),0))=(IFERROR(VALUE(TRIM(SUBSTITUTE(W97,CHAR(160),""))),0)),"OK",AND((IFERROR(VALUE(TRIM(SUBSTITUTE(AW97,CHAR(160),""))),0))&lt;(IFERROR(VALUE(TRIM(SUBSTITUTE(W97,CHAR(160),""))),0)),((IFERROR(VALUE(TRIM(SUBSTITUTE(W97,CHAR(160),""))),0))-(IFERROR(VALUE(TRIM(SUBSTITUTE(AW97,CHAR(160),""))),0)))&lt;0.01),"OK",(IFERROR(VALUE(TRIM(SUBSTITUTE(AW97,CHAR(160),""))),0))&lt;(IFERROR(VALUE(TRIM(SUBSTITUTE(W97,CHAR(160),""))),0)),"Montant instruit inférieur au montant présenté.",TRUE,""))</f>
        <v/>
      </c>
      <c r="BA97" s="212" t="str">
        <f t="shared" si="64"/>
        <v/>
      </c>
      <c r="BB97" s="212" t="str">
        <f t="shared" si="65"/>
        <v/>
      </c>
      <c r="BC97" s="93" t="str">
        <f t="shared" si="66"/>
        <v/>
      </c>
    </row>
    <row r="98" spans="1:55" ht="20.149999999999999" customHeight="1">
      <c r="A98" s="294">
        <v>90</v>
      </c>
      <c r="B98" s="2"/>
      <c r="C98" s="39"/>
      <c r="D98" s="2"/>
      <c r="E98" s="2"/>
      <c r="F98" s="89" t="str">
        <f>IF(B98&lt;&gt;"",IF('0-Présentation poste-typeaction'!$B$12&lt;&gt;"",'0-Présentation poste-typeaction'!$B$12,""),"")</f>
        <v/>
      </c>
      <c r="G98" s="21"/>
      <c r="H98" s="15"/>
      <c r="I98" s="38"/>
      <c r="J98" s="13"/>
      <c r="K98" s="4"/>
      <c r="L98" s="3"/>
      <c r="M98" s="196" t="str">
        <f t="shared" si="86"/>
        <v/>
      </c>
      <c r="N98" s="5"/>
      <c r="O98" s="3"/>
      <c r="P98" s="196" t="str">
        <f t="shared" si="77"/>
        <v/>
      </c>
      <c r="Q98" s="6"/>
      <c r="R98" s="3"/>
      <c r="S98" s="295" t="str">
        <f t="shared" si="50"/>
        <v/>
      </c>
      <c r="T98" s="14"/>
      <c r="U98" s="296" t="str" cm="1">
        <f t="array" ref="U98">IF((_xlfn.IFS(TRIM(SUBSTITUTE(T98,CHAR(160),""))="Devis 1",IFERROR(VALUE(TRIM(SUBSTITUTE(K98,CHAR(160),""))),0),TRIM(SUBSTITUTE(T98,CHAR(160),""))="Devis 2",IFERROR(VALUE(TRIM(SUBSTITUTE(N98,CHAR(160),""))),0),TRIM(SUBSTITUTE(T98,CHAR(160),""))="Devis 3",IFERROR(VALUE(TRIM(SUBSTITUTE(Q98,CHAR(160),""))),0),TRUE,0)*IFERROR(VALUE(TRIM(SUBSTITUTE(C98,CHAR(160),""))),0))=0,"",_xlfn.IFS(TRIM(SUBSTITUTE(T98,CHAR(160),""))="Devis 1",IFERROR(VALUE(TRIM(SUBSTITUTE(K98,CHAR(160),""))),0),TRIM(SUBSTITUTE(T98,CHAR(160),""))="Devis 2",IFERROR(VALUE(TRIM(SUBSTITUTE(N98,CHAR(160),""))),0),TRIM(SUBSTITUTE(T98,CHAR(160),""))="Devis 3",IFERROR(VALUE(TRIM(SUBSTITUTE(Q98,CHAR(160),""))),0),TRUE,0)*IFERROR(VALUE(TRIM(SUBSTITUTE(C98,CHAR(160),""))),0))</f>
        <v/>
      </c>
      <c r="V98" s="214" t="str" cm="1">
        <f t="array" ref="V98">IF(ROUND((_xlfn.IFS(TRIM(SUBSTITUTE(T98,CHAR(160),""))="Devis 1",IFERROR(VALUE(TRIM(SUBSTITUTE(L98,CHAR(160),""))),0),TRIM(SUBSTITUTE(T98,CHAR(160),""))="Devis 2",IFERROR(VALUE(TRIM(SUBSTITUTE(O98,CHAR(160),""))),0),TRIM(SUBSTITUTE(T98,CHAR(160),""))="Devis 3",IFERROR(VALUE(TRIM(SUBSTITUTE(R98,CHAR(160),""))),0),TRUE,0)*IFERROR(VALUE(TRIM(SUBSTITUTE(C98,CHAR(160),""))),0)),2)=0,IF(U98&lt;&gt;"",0,""),ROUND((_xlfn.IFS(TRIM(SUBSTITUTE(T98,CHAR(160),""))="Devis 1",IFERROR(VALUE(TRIM(SUBSTITUTE(L98,CHAR(160),""))),0),TRIM(SUBSTITUTE(T98,CHAR(160),""))="Devis 2",IFERROR(VALUE(TRIM(SUBSTITUTE(O98,CHAR(160),""))),0),TRIM(SUBSTITUTE(T98,CHAR(160),""))="Devis 3",IFERROR(VALUE(TRIM(SUBSTITUTE(R98,CHAR(160),""))),0),TRUE,0)*IFERROR(VALUE(TRIM(SUBSTITUTE(C98,CHAR(160),""))),0)),2))</f>
        <v/>
      </c>
      <c r="W98" s="297" t="str">
        <f t="shared" si="78"/>
        <v/>
      </c>
      <c r="X98" s="32"/>
      <c r="Y98" s="298" t="str">
        <f t="shared" si="67"/>
        <v/>
      </c>
      <c r="Z98" s="299" t="str">
        <f t="shared" si="67"/>
        <v/>
      </c>
      <c r="AA98" s="300" t="str">
        <f t="shared" si="67"/>
        <v/>
      </c>
      <c r="AB98" s="89" t="str">
        <f t="shared" si="67"/>
        <v/>
      </c>
      <c r="AC98" s="89" t="str">
        <f t="shared" si="67"/>
        <v/>
      </c>
      <c r="AD98" s="89" t="str">
        <f t="shared" si="67"/>
        <v/>
      </c>
      <c r="AE98" s="89" t="str">
        <f t="shared" si="68"/>
        <v/>
      </c>
      <c r="AF98" s="89" t="str">
        <f t="shared" si="69"/>
        <v/>
      </c>
      <c r="AG98" s="301" t="str">
        <f t="shared" si="70"/>
        <v/>
      </c>
      <c r="AH98" s="204" t="str">
        <f t="shared" si="71"/>
        <v/>
      </c>
      <c r="AI98" s="90" t="str">
        <f t="shared" si="72"/>
        <v/>
      </c>
      <c r="AJ98" s="196" t="str">
        <f t="shared" si="85"/>
        <v/>
      </c>
      <c r="AK98" s="205" t="str">
        <f t="shared" si="73"/>
        <v/>
      </c>
      <c r="AL98" s="90" t="str">
        <f t="shared" si="74"/>
        <v/>
      </c>
      <c r="AM98" s="196" t="str">
        <f t="shared" si="79"/>
        <v/>
      </c>
      <c r="AN98" s="206" t="str">
        <f t="shared" si="75"/>
        <v/>
      </c>
      <c r="AO98" s="90" t="str">
        <f t="shared" si="76"/>
        <v/>
      </c>
      <c r="AP98" s="207" t="str">
        <f t="shared" si="80"/>
        <v/>
      </c>
      <c r="AQ98" s="208" t="str">
        <f t="shared" si="81"/>
        <v/>
      </c>
      <c r="AR98" s="302"/>
      <c r="AS98" s="212" t="str">
        <f t="shared" si="82"/>
        <v/>
      </c>
      <c r="AT98" s="212" t="str">
        <f t="shared" si="83"/>
        <v/>
      </c>
      <c r="AU98" s="211" t="str" cm="1">
        <f t="array" ref="AU98">IF($Z98="","",IF((IFERROR(_xlfn.IFS($AQ98="Devis 1",(IFERROR(VALUE(TRIM(SUBSTITUTE(AH98,CHAR(160),""))),0)),$AQ98="Devis 2",(IFERROR(VALUE(TRIM(SUBSTITUTE(AK98,CHAR(160),""))),0)),$AQ98="Devis 3",(IFERROR(VALUE(TRIM(SUBSTITUTE(AN98,CHAR(160),""))),0))),0))*(IFERROR(VALUE(TRIM(SUBSTITUTE($Z98,CHAR(160),""))),0))=0,"",(IFERROR(_xlfn.IFS($AQ98="Devis 1",(IFERROR(VALUE(TRIM(SUBSTITUTE(AH98,CHAR(160),""))),0)),$AQ98="Devis 2",(IFERROR(VALUE(TRIM(SUBSTITUTE(AK98,CHAR(160),""))),0)),$AQ98="Devis 3",(IFERROR(VALUE(TRIM(SUBSTITUTE(AN98,CHAR(160),""))),0))),0))*(IFERROR(VALUE(TRIM(SUBSTITUTE($Z98,CHAR(160),""))),0))))</f>
        <v/>
      </c>
      <c r="AV98" s="211" t="str" cm="1">
        <f t="array" ref="AV98">IF($Z98="","",IF(ROUND((IFERROR(_xlfn.IFS(TRIM(SUBSTITUTE($AQ98,CHAR(160),""))="Devis 1",IFERROR(VALUE(TRIM(SUBSTITUTE(AI98,CHAR(160),""))),0),TRIM(SUBSTITUTE($AQ98,CHAR(160),""))="Devis 2",IFERROR(VALUE(TRIM(SUBSTITUTE(AL98,CHAR(160),""))),0),TRIM(SUBSTITUTE($AQ98,CHAR(160),""))="Devis 3",IFERROR(VALUE(TRIM(SUBSTITUTE(AO98,CHAR(160),""))),0)),0))*(IFERROR(VALUE(TRIM(SUBSTITUTE($Z98,CHAR(160),""))),0)),2)=0,IF(AU98&lt;&gt;"",0,""),ROUND((IFERROR(_xlfn.IFS(TRIM(SUBSTITUTE($AQ98,CHAR(160),""))="Devis 1",IFERROR(VALUE(TRIM(SUBSTITUTE(AI98,CHAR(160),""))),0),TRIM(SUBSTITUTE($AQ98,CHAR(160),""))="Devis 2",IFERROR(VALUE(TRIM(SUBSTITUTE(AL98,CHAR(160),""))),0),TRIM(SUBSTITUTE($AQ98,CHAR(160),""))="Devis 3",IFERROR(VALUE(TRIM(SUBSTITUTE(AO98,CHAR(160),""))),0)),0))*(IFERROR(VALUE(TRIM(SUBSTITUTE($Z98,CHAR(160),""))),0)),2)))</f>
        <v/>
      </c>
      <c r="AW98" s="211" t="str">
        <f t="shared" si="84"/>
        <v/>
      </c>
      <c r="AX98" s="303"/>
      <c r="AY98" s="92" t="str" cm="1">
        <f t="array" ref="AY98">IF(OR(AW98="",AT98="",AU98="",AS98=""),"",
    _xlfn.IFS(
        (IFERROR(VALUE(TRIM(SUBSTITUTE(AW98,CHAR(160),""))),0)) &gt; (IFERROR(VALUE(TRIM(SUBSTITUTE(AT98,CHAR(160),""))),0)),
        "KO : Le montant retenu TTC est supérieur au montant raisonnable TTC. Merci de revoir la ligne de dépense ou plafonner son montant.",
        (IFERROR(VALUE(TRIM(SUBSTITUTE(AU98,CHAR(160),""))),0)) &gt; (IFERROR(VALUE(TRIM(SUBSTITUTE(AS98,CHAR(160),""))),0)),
        "Attention : Le montant retenu HT est supérieur au montant HT raisonnable. Merci de revoir la ligne de dépense, plafonner son montant, ou justifier la reventillation HT / TVA.",
        (IFERROR(VALUE(TRIM(SUBSTITUTE(AW98,CHAR(160),""))),0))=0,
        "",
        (IFERROR(VALUE(TRIM(SUBSTITUTE(AT98,CHAR(160),""))),0))=(IFERROR(VALUE(TRIM(SUBSTITUTE(AW98,CHAR(160),""))),0)),
        "OK",
        (IFERROR(VALUE(TRIM(SUBSTITUTE(AT98,CHAR(160),""))),0))&gt;(IFERROR(VALUE(TRIM(SUBSTITUTE(AW98,CHAR(160),""))),0)),
        " OK : Montant instruit inférieur au montant raisonnable.",
        TRUE,
        ""
    )
)</f>
        <v/>
      </c>
      <c r="AZ98" s="92" t="str" cm="1">
        <f t="array" ref="AZ98">IF(OR(AW98="",W98="",AU98="",U98="",AV98="",V98=""),"",_xlfn.IFS(AND((IFERROR(VALUE(TRIM(SUBSTITUTE(AW98,CHAR(160),""))),0))&gt;(IFERROR(VALUE(TRIM(SUBSTITUTE(W98,CHAR(160),""))),0)),((IFERROR(VALUE(TRIM(SUBSTITUTE(AW98,CHAR(160),""))),0))-(IFERROR(VALUE(TRIM(SUBSTITUTE(W98,CHAR(160),""))),0)))&lt;=0.01),"OK",(IFERROR(VALUE(TRIM(SUBSTITUTE(AW98,CHAR(160),""))),0))&gt;(IFERROR(VALUE(TRIM(SUBSTITUTE(W98,CHAR(160),""))),0)),"KO : Le montant retenu TTC est supérieur au montant présenté TTC. Merci de revoir la ligne de dépense ou plafonner son montant.",(IFERROR(VALUE(TRIM(SUBSTITUTE(AU98,CHAR(160),""))),0))&gt;(IFERROR(VALUE(TRIM(SUBSTITUTE(U98,CHAR(160),""))),0)),"Attention : Le montant retenu HT est supérieur au montant HT présenté. Merci de revoir la ligne de dépense, plafonner son montant, ou justifier la reventillation HT / TVA.",(IFERROR(VALUE(TRIM(SUBSTITUTE(AV98,CHAR(160),""))),0))&gt;(IFERROR(VALUE(TRIM(SUBSTITUTE(V98,CHAR(160),""))),0)),"Attention : Le montant TVA retenu est supérieur au montant TVA présenté. Merci de revoir la ligne de dépense, plafonner son montant, ou justifier la reventillation HT / TVA.",(IFERROR(VALUE(TRIM(SUBSTITUTE(W98,CHAR(160),""))),0))=0,"",(IFERROR(VALUE(TRIM(SUBSTITUTE(AW98,CHAR(160),""))),0))=(IFERROR(VALUE(TRIM(SUBSTITUTE(W98,CHAR(160),""))),0)),"OK",AND((IFERROR(VALUE(TRIM(SUBSTITUTE(AW98,CHAR(160),""))),0))&lt;(IFERROR(VALUE(TRIM(SUBSTITUTE(W98,CHAR(160),""))),0)),((IFERROR(VALUE(TRIM(SUBSTITUTE(W98,CHAR(160),""))),0))-(IFERROR(VALUE(TRIM(SUBSTITUTE(AW98,CHAR(160),""))),0)))&lt;0.01),"OK",(IFERROR(VALUE(TRIM(SUBSTITUTE(AW98,CHAR(160),""))),0))&lt;(IFERROR(VALUE(TRIM(SUBSTITUTE(W98,CHAR(160),""))),0)),"Montant instruit inférieur au montant présenté.",TRUE,""))</f>
        <v/>
      </c>
      <c r="BA98" s="212" t="str">
        <f t="shared" si="64"/>
        <v/>
      </c>
      <c r="BB98" s="212" t="str">
        <f t="shared" si="65"/>
        <v/>
      </c>
      <c r="BC98" s="93" t="str">
        <f t="shared" si="66"/>
        <v/>
      </c>
    </row>
    <row r="99" spans="1:55" ht="20.149999999999999" customHeight="1">
      <c r="A99" s="294">
        <v>91</v>
      </c>
      <c r="B99" s="2"/>
      <c r="C99" s="39"/>
      <c r="D99" s="2"/>
      <c r="E99" s="2"/>
      <c r="F99" s="89" t="str">
        <f>IF(B99&lt;&gt;"",IF('0-Présentation poste-typeaction'!$B$12&lt;&gt;"",'0-Présentation poste-typeaction'!$B$12,""),"")</f>
        <v/>
      </c>
      <c r="G99" s="21"/>
      <c r="H99" s="15"/>
      <c r="I99" s="38"/>
      <c r="J99" s="13"/>
      <c r="K99" s="4"/>
      <c r="L99" s="3"/>
      <c r="M99" s="196" t="str">
        <f t="shared" si="86"/>
        <v/>
      </c>
      <c r="N99" s="5"/>
      <c r="O99" s="3"/>
      <c r="P99" s="196" t="str">
        <f t="shared" si="77"/>
        <v/>
      </c>
      <c r="Q99" s="6"/>
      <c r="R99" s="3"/>
      <c r="S99" s="295" t="str">
        <f t="shared" si="50"/>
        <v/>
      </c>
      <c r="T99" s="14"/>
      <c r="U99" s="296" t="str" cm="1">
        <f t="array" ref="U99">IF((_xlfn.IFS(TRIM(SUBSTITUTE(T99,CHAR(160),""))="Devis 1",IFERROR(VALUE(TRIM(SUBSTITUTE(K99,CHAR(160),""))),0),TRIM(SUBSTITUTE(T99,CHAR(160),""))="Devis 2",IFERROR(VALUE(TRIM(SUBSTITUTE(N99,CHAR(160),""))),0),TRIM(SUBSTITUTE(T99,CHAR(160),""))="Devis 3",IFERROR(VALUE(TRIM(SUBSTITUTE(Q99,CHAR(160),""))),0),TRUE,0)*IFERROR(VALUE(TRIM(SUBSTITUTE(C99,CHAR(160),""))),0))=0,"",_xlfn.IFS(TRIM(SUBSTITUTE(T99,CHAR(160),""))="Devis 1",IFERROR(VALUE(TRIM(SUBSTITUTE(K99,CHAR(160),""))),0),TRIM(SUBSTITUTE(T99,CHAR(160),""))="Devis 2",IFERROR(VALUE(TRIM(SUBSTITUTE(N99,CHAR(160),""))),0),TRIM(SUBSTITUTE(T99,CHAR(160),""))="Devis 3",IFERROR(VALUE(TRIM(SUBSTITUTE(Q99,CHAR(160),""))),0),TRUE,0)*IFERROR(VALUE(TRIM(SUBSTITUTE(C99,CHAR(160),""))),0))</f>
        <v/>
      </c>
      <c r="V99" s="214" t="str" cm="1">
        <f t="array" ref="V99">IF(ROUND((_xlfn.IFS(TRIM(SUBSTITUTE(T99,CHAR(160),""))="Devis 1",IFERROR(VALUE(TRIM(SUBSTITUTE(L99,CHAR(160),""))),0),TRIM(SUBSTITUTE(T99,CHAR(160),""))="Devis 2",IFERROR(VALUE(TRIM(SUBSTITUTE(O99,CHAR(160),""))),0),TRIM(SUBSTITUTE(T99,CHAR(160),""))="Devis 3",IFERROR(VALUE(TRIM(SUBSTITUTE(R99,CHAR(160),""))),0),TRUE,0)*IFERROR(VALUE(TRIM(SUBSTITUTE(C99,CHAR(160),""))),0)),2)=0,IF(U99&lt;&gt;"",0,""),ROUND((_xlfn.IFS(TRIM(SUBSTITUTE(T99,CHAR(160),""))="Devis 1",IFERROR(VALUE(TRIM(SUBSTITUTE(L99,CHAR(160),""))),0),TRIM(SUBSTITUTE(T99,CHAR(160),""))="Devis 2",IFERROR(VALUE(TRIM(SUBSTITUTE(O99,CHAR(160),""))),0),TRIM(SUBSTITUTE(T99,CHAR(160),""))="Devis 3",IFERROR(VALUE(TRIM(SUBSTITUTE(R99,CHAR(160),""))),0),TRUE,0)*IFERROR(VALUE(TRIM(SUBSTITUTE(C99,CHAR(160),""))),0)),2))</f>
        <v/>
      </c>
      <c r="W99" s="297" t="str">
        <f t="shared" si="78"/>
        <v/>
      </c>
      <c r="X99" s="32"/>
      <c r="Y99" s="298" t="str">
        <f t="shared" si="67"/>
        <v/>
      </c>
      <c r="Z99" s="299" t="str">
        <f t="shared" si="67"/>
        <v/>
      </c>
      <c r="AA99" s="300" t="str">
        <f t="shared" si="67"/>
        <v/>
      </c>
      <c r="AB99" s="89" t="str">
        <f t="shared" si="67"/>
        <v/>
      </c>
      <c r="AC99" s="89" t="str">
        <f t="shared" si="67"/>
        <v/>
      </c>
      <c r="AD99" s="89" t="str">
        <f t="shared" si="67"/>
        <v/>
      </c>
      <c r="AE99" s="89" t="str">
        <f t="shared" si="68"/>
        <v/>
      </c>
      <c r="AF99" s="89" t="str">
        <f t="shared" si="69"/>
        <v/>
      </c>
      <c r="AG99" s="301" t="str">
        <f t="shared" si="70"/>
        <v/>
      </c>
      <c r="AH99" s="204" t="str">
        <f t="shared" si="71"/>
        <v/>
      </c>
      <c r="AI99" s="90" t="str">
        <f t="shared" si="72"/>
        <v/>
      </c>
      <c r="AJ99" s="196" t="str">
        <f t="shared" si="85"/>
        <v/>
      </c>
      <c r="AK99" s="205" t="str">
        <f t="shared" si="73"/>
        <v/>
      </c>
      <c r="AL99" s="90" t="str">
        <f t="shared" si="74"/>
        <v/>
      </c>
      <c r="AM99" s="196" t="str">
        <f t="shared" si="79"/>
        <v/>
      </c>
      <c r="AN99" s="206" t="str">
        <f t="shared" si="75"/>
        <v/>
      </c>
      <c r="AO99" s="90" t="str">
        <f t="shared" si="76"/>
        <v/>
      </c>
      <c r="AP99" s="207" t="str">
        <f t="shared" si="80"/>
        <v/>
      </c>
      <c r="AQ99" s="208" t="str">
        <f t="shared" si="81"/>
        <v/>
      </c>
      <c r="AR99" s="302"/>
      <c r="AS99" s="212" t="str">
        <f t="shared" si="82"/>
        <v/>
      </c>
      <c r="AT99" s="212" t="str">
        <f t="shared" si="83"/>
        <v/>
      </c>
      <c r="AU99" s="211" t="str" cm="1">
        <f t="array" ref="AU99">IF($Z99="","",IF((IFERROR(_xlfn.IFS($AQ99="Devis 1",(IFERROR(VALUE(TRIM(SUBSTITUTE(AH99,CHAR(160),""))),0)),$AQ99="Devis 2",(IFERROR(VALUE(TRIM(SUBSTITUTE(AK99,CHAR(160),""))),0)),$AQ99="Devis 3",(IFERROR(VALUE(TRIM(SUBSTITUTE(AN99,CHAR(160),""))),0))),0))*(IFERROR(VALUE(TRIM(SUBSTITUTE($Z99,CHAR(160),""))),0))=0,"",(IFERROR(_xlfn.IFS($AQ99="Devis 1",(IFERROR(VALUE(TRIM(SUBSTITUTE(AH99,CHAR(160),""))),0)),$AQ99="Devis 2",(IFERROR(VALUE(TRIM(SUBSTITUTE(AK99,CHAR(160),""))),0)),$AQ99="Devis 3",(IFERROR(VALUE(TRIM(SUBSTITUTE(AN99,CHAR(160),""))),0))),0))*(IFERROR(VALUE(TRIM(SUBSTITUTE($Z99,CHAR(160),""))),0))))</f>
        <v/>
      </c>
      <c r="AV99" s="211" t="str" cm="1">
        <f t="array" ref="AV99">IF($Z99="","",IF(ROUND((IFERROR(_xlfn.IFS(TRIM(SUBSTITUTE($AQ99,CHAR(160),""))="Devis 1",IFERROR(VALUE(TRIM(SUBSTITUTE(AI99,CHAR(160),""))),0),TRIM(SUBSTITUTE($AQ99,CHAR(160),""))="Devis 2",IFERROR(VALUE(TRIM(SUBSTITUTE(AL99,CHAR(160),""))),0),TRIM(SUBSTITUTE($AQ99,CHAR(160),""))="Devis 3",IFERROR(VALUE(TRIM(SUBSTITUTE(AO99,CHAR(160),""))),0)),0))*(IFERROR(VALUE(TRIM(SUBSTITUTE($Z99,CHAR(160),""))),0)),2)=0,IF(AU99&lt;&gt;"",0,""),ROUND((IFERROR(_xlfn.IFS(TRIM(SUBSTITUTE($AQ99,CHAR(160),""))="Devis 1",IFERROR(VALUE(TRIM(SUBSTITUTE(AI99,CHAR(160),""))),0),TRIM(SUBSTITUTE($AQ99,CHAR(160),""))="Devis 2",IFERROR(VALUE(TRIM(SUBSTITUTE(AL99,CHAR(160),""))),0),TRIM(SUBSTITUTE($AQ99,CHAR(160),""))="Devis 3",IFERROR(VALUE(TRIM(SUBSTITUTE(AO99,CHAR(160),""))),0)),0))*(IFERROR(VALUE(TRIM(SUBSTITUTE($Z99,CHAR(160),""))),0)),2)))</f>
        <v/>
      </c>
      <c r="AW99" s="211" t="str">
        <f t="shared" si="84"/>
        <v/>
      </c>
      <c r="AX99" s="303"/>
      <c r="AY99" s="92" t="str" cm="1">
        <f t="array" ref="AY99">IF(OR(AW99="",AT99="",AU99="",AS99=""),"",
    _xlfn.IFS(
        (IFERROR(VALUE(TRIM(SUBSTITUTE(AW99,CHAR(160),""))),0)) &gt; (IFERROR(VALUE(TRIM(SUBSTITUTE(AT99,CHAR(160),""))),0)),
        "KO : Le montant retenu TTC est supérieur au montant raisonnable TTC. Merci de revoir la ligne de dépense ou plafonner son montant.",
        (IFERROR(VALUE(TRIM(SUBSTITUTE(AU99,CHAR(160),""))),0)) &gt; (IFERROR(VALUE(TRIM(SUBSTITUTE(AS99,CHAR(160),""))),0)),
        "Attention : Le montant retenu HT est supérieur au montant HT raisonnable. Merci de revoir la ligne de dépense, plafonner son montant, ou justifier la reventillation HT / TVA.",
        (IFERROR(VALUE(TRIM(SUBSTITUTE(AW99,CHAR(160),""))),0))=0,
        "",
        (IFERROR(VALUE(TRIM(SUBSTITUTE(AT99,CHAR(160),""))),0))=(IFERROR(VALUE(TRIM(SUBSTITUTE(AW99,CHAR(160),""))),0)),
        "OK",
        (IFERROR(VALUE(TRIM(SUBSTITUTE(AT99,CHAR(160),""))),0))&gt;(IFERROR(VALUE(TRIM(SUBSTITUTE(AW99,CHAR(160),""))),0)),
        " OK : Montant instruit inférieur au montant raisonnable.",
        TRUE,
        ""
    )
)</f>
        <v/>
      </c>
      <c r="AZ99" s="92" t="str" cm="1">
        <f t="array" ref="AZ99">IF(OR(AW99="",W99="",AU99="",U99="",AV99="",V99=""),"",_xlfn.IFS(AND((IFERROR(VALUE(TRIM(SUBSTITUTE(AW99,CHAR(160),""))),0))&gt;(IFERROR(VALUE(TRIM(SUBSTITUTE(W99,CHAR(160),""))),0)),((IFERROR(VALUE(TRIM(SUBSTITUTE(AW99,CHAR(160),""))),0))-(IFERROR(VALUE(TRIM(SUBSTITUTE(W99,CHAR(160),""))),0)))&lt;=0.01),"OK",(IFERROR(VALUE(TRIM(SUBSTITUTE(AW99,CHAR(160),""))),0))&gt;(IFERROR(VALUE(TRIM(SUBSTITUTE(W99,CHAR(160),""))),0)),"KO : Le montant retenu TTC est supérieur au montant présenté TTC. Merci de revoir la ligne de dépense ou plafonner son montant.",(IFERROR(VALUE(TRIM(SUBSTITUTE(AU99,CHAR(160),""))),0))&gt;(IFERROR(VALUE(TRIM(SUBSTITUTE(U99,CHAR(160),""))),0)),"Attention : Le montant retenu HT est supérieur au montant HT présenté. Merci de revoir la ligne de dépense, plafonner son montant, ou justifier la reventillation HT / TVA.",(IFERROR(VALUE(TRIM(SUBSTITUTE(AV99,CHAR(160),""))),0))&gt;(IFERROR(VALUE(TRIM(SUBSTITUTE(V99,CHAR(160),""))),0)),"Attention : Le montant TVA retenu est supérieur au montant TVA présenté. Merci de revoir la ligne de dépense, plafonner son montant, ou justifier la reventillation HT / TVA.",(IFERROR(VALUE(TRIM(SUBSTITUTE(W99,CHAR(160),""))),0))=0,"",(IFERROR(VALUE(TRIM(SUBSTITUTE(AW99,CHAR(160),""))),0))=(IFERROR(VALUE(TRIM(SUBSTITUTE(W99,CHAR(160),""))),0)),"OK",AND((IFERROR(VALUE(TRIM(SUBSTITUTE(AW99,CHAR(160),""))),0))&lt;(IFERROR(VALUE(TRIM(SUBSTITUTE(W99,CHAR(160),""))),0)),((IFERROR(VALUE(TRIM(SUBSTITUTE(W99,CHAR(160),""))),0))-(IFERROR(VALUE(TRIM(SUBSTITUTE(AW99,CHAR(160),""))),0)))&lt;0.01),"OK",(IFERROR(VALUE(TRIM(SUBSTITUTE(AW99,CHAR(160),""))),0))&lt;(IFERROR(VALUE(TRIM(SUBSTITUTE(W99,CHAR(160),""))),0)),"Montant instruit inférieur au montant présenté.",TRUE,""))</f>
        <v/>
      </c>
      <c r="BA99" s="212" t="str">
        <f t="shared" si="64"/>
        <v/>
      </c>
      <c r="BB99" s="212" t="str">
        <f t="shared" si="65"/>
        <v/>
      </c>
      <c r="BC99" s="93" t="str">
        <f t="shared" si="66"/>
        <v/>
      </c>
    </row>
    <row r="100" spans="1:55" ht="20.149999999999999" customHeight="1">
      <c r="A100" s="294">
        <v>92</v>
      </c>
      <c r="B100" s="2"/>
      <c r="C100" s="39"/>
      <c r="D100" s="2"/>
      <c r="E100" s="2"/>
      <c r="F100" s="89" t="str">
        <f>IF(B100&lt;&gt;"",IF('0-Présentation poste-typeaction'!$B$12&lt;&gt;"",'0-Présentation poste-typeaction'!$B$12,""),"")</f>
        <v/>
      </c>
      <c r="G100" s="21"/>
      <c r="H100" s="15"/>
      <c r="I100" s="38"/>
      <c r="J100" s="13"/>
      <c r="K100" s="4"/>
      <c r="L100" s="3"/>
      <c r="M100" s="196" t="str">
        <f t="shared" si="86"/>
        <v/>
      </c>
      <c r="N100" s="5"/>
      <c r="O100" s="3"/>
      <c r="P100" s="196" t="str">
        <f t="shared" si="77"/>
        <v/>
      </c>
      <c r="Q100" s="6"/>
      <c r="R100" s="3"/>
      <c r="S100" s="295" t="str">
        <f t="shared" si="50"/>
        <v/>
      </c>
      <c r="T100" s="14"/>
      <c r="U100" s="296" t="str" cm="1">
        <f t="array" ref="U100">IF((_xlfn.IFS(TRIM(SUBSTITUTE(T100,CHAR(160),""))="Devis 1",IFERROR(VALUE(TRIM(SUBSTITUTE(K100,CHAR(160),""))),0),TRIM(SUBSTITUTE(T100,CHAR(160),""))="Devis 2",IFERROR(VALUE(TRIM(SUBSTITUTE(N100,CHAR(160),""))),0),TRIM(SUBSTITUTE(T100,CHAR(160),""))="Devis 3",IFERROR(VALUE(TRIM(SUBSTITUTE(Q100,CHAR(160),""))),0),TRUE,0)*IFERROR(VALUE(TRIM(SUBSTITUTE(C100,CHAR(160),""))),0))=0,"",_xlfn.IFS(TRIM(SUBSTITUTE(T100,CHAR(160),""))="Devis 1",IFERROR(VALUE(TRIM(SUBSTITUTE(K100,CHAR(160),""))),0),TRIM(SUBSTITUTE(T100,CHAR(160),""))="Devis 2",IFERROR(VALUE(TRIM(SUBSTITUTE(N100,CHAR(160),""))),0),TRIM(SUBSTITUTE(T100,CHAR(160),""))="Devis 3",IFERROR(VALUE(TRIM(SUBSTITUTE(Q100,CHAR(160),""))),0),TRUE,0)*IFERROR(VALUE(TRIM(SUBSTITUTE(C100,CHAR(160),""))),0))</f>
        <v/>
      </c>
      <c r="V100" s="214" t="str" cm="1">
        <f t="array" ref="V100">IF(ROUND((_xlfn.IFS(TRIM(SUBSTITUTE(T100,CHAR(160),""))="Devis 1",IFERROR(VALUE(TRIM(SUBSTITUTE(L100,CHAR(160),""))),0),TRIM(SUBSTITUTE(T100,CHAR(160),""))="Devis 2",IFERROR(VALUE(TRIM(SUBSTITUTE(O100,CHAR(160),""))),0),TRIM(SUBSTITUTE(T100,CHAR(160),""))="Devis 3",IFERROR(VALUE(TRIM(SUBSTITUTE(R100,CHAR(160),""))),0),TRUE,0)*IFERROR(VALUE(TRIM(SUBSTITUTE(C100,CHAR(160),""))),0)),2)=0,IF(U100&lt;&gt;"",0,""),ROUND((_xlfn.IFS(TRIM(SUBSTITUTE(T100,CHAR(160),""))="Devis 1",IFERROR(VALUE(TRIM(SUBSTITUTE(L100,CHAR(160),""))),0),TRIM(SUBSTITUTE(T100,CHAR(160),""))="Devis 2",IFERROR(VALUE(TRIM(SUBSTITUTE(O100,CHAR(160),""))),0),TRIM(SUBSTITUTE(T100,CHAR(160),""))="Devis 3",IFERROR(VALUE(TRIM(SUBSTITUTE(R100,CHAR(160),""))),0),TRUE,0)*IFERROR(VALUE(TRIM(SUBSTITUTE(C100,CHAR(160),""))),0)),2))</f>
        <v/>
      </c>
      <c r="W100" s="297" t="str">
        <f t="shared" si="78"/>
        <v/>
      </c>
      <c r="X100" s="32"/>
      <c r="Y100" s="298" t="str">
        <f t="shared" si="67"/>
        <v/>
      </c>
      <c r="Z100" s="299" t="str">
        <f t="shared" si="67"/>
        <v/>
      </c>
      <c r="AA100" s="300" t="str">
        <f t="shared" si="67"/>
        <v/>
      </c>
      <c r="AB100" s="89" t="str">
        <f t="shared" si="67"/>
        <v/>
      </c>
      <c r="AC100" s="89" t="str">
        <f t="shared" si="67"/>
        <v/>
      </c>
      <c r="AD100" s="89" t="str">
        <f t="shared" si="67"/>
        <v/>
      </c>
      <c r="AE100" s="89" t="str">
        <f t="shared" si="68"/>
        <v/>
      </c>
      <c r="AF100" s="89" t="str">
        <f t="shared" si="69"/>
        <v/>
      </c>
      <c r="AG100" s="301" t="str">
        <f t="shared" si="70"/>
        <v/>
      </c>
      <c r="AH100" s="204" t="str">
        <f t="shared" si="71"/>
        <v/>
      </c>
      <c r="AI100" s="90" t="str">
        <f t="shared" si="72"/>
        <v/>
      </c>
      <c r="AJ100" s="196" t="str">
        <f t="shared" si="85"/>
        <v/>
      </c>
      <c r="AK100" s="205" t="str">
        <f t="shared" si="73"/>
        <v/>
      </c>
      <c r="AL100" s="90" t="str">
        <f t="shared" si="74"/>
        <v/>
      </c>
      <c r="AM100" s="196" t="str">
        <f t="shared" si="79"/>
        <v/>
      </c>
      <c r="AN100" s="206" t="str">
        <f t="shared" si="75"/>
        <v/>
      </c>
      <c r="AO100" s="90" t="str">
        <f t="shared" si="76"/>
        <v/>
      </c>
      <c r="AP100" s="207" t="str">
        <f t="shared" si="80"/>
        <v/>
      </c>
      <c r="AQ100" s="208" t="str">
        <f t="shared" si="81"/>
        <v/>
      </c>
      <c r="AR100" s="302"/>
      <c r="AS100" s="212" t="str">
        <f t="shared" si="82"/>
        <v/>
      </c>
      <c r="AT100" s="212" t="str">
        <f t="shared" si="83"/>
        <v/>
      </c>
      <c r="AU100" s="211" t="str" cm="1">
        <f t="array" ref="AU100">IF($Z100="","",IF((IFERROR(_xlfn.IFS($AQ100="Devis 1",(IFERROR(VALUE(TRIM(SUBSTITUTE(AH100,CHAR(160),""))),0)),$AQ100="Devis 2",(IFERROR(VALUE(TRIM(SUBSTITUTE(AK100,CHAR(160),""))),0)),$AQ100="Devis 3",(IFERROR(VALUE(TRIM(SUBSTITUTE(AN100,CHAR(160),""))),0))),0))*(IFERROR(VALUE(TRIM(SUBSTITUTE($Z100,CHAR(160),""))),0))=0,"",(IFERROR(_xlfn.IFS($AQ100="Devis 1",(IFERROR(VALUE(TRIM(SUBSTITUTE(AH100,CHAR(160),""))),0)),$AQ100="Devis 2",(IFERROR(VALUE(TRIM(SUBSTITUTE(AK100,CHAR(160),""))),0)),$AQ100="Devis 3",(IFERROR(VALUE(TRIM(SUBSTITUTE(AN100,CHAR(160),""))),0))),0))*(IFERROR(VALUE(TRIM(SUBSTITUTE($Z100,CHAR(160),""))),0))))</f>
        <v/>
      </c>
      <c r="AV100" s="211" t="str" cm="1">
        <f t="array" ref="AV100">IF($Z100="","",IF(ROUND((IFERROR(_xlfn.IFS(TRIM(SUBSTITUTE($AQ100,CHAR(160),""))="Devis 1",IFERROR(VALUE(TRIM(SUBSTITUTE(AI100,CHAR(160),""))),0),TRIM(SUBSTITUTE($AQ100,CHAR(160),""))="Devis 2",IFERROR(VALUE(TRIM(SUBSTITUTE(AL100,CHAR(160),""))),0),TRIM(SUBSTITUTE($AQ100,CHAR(160),""))="Devis 3",IFERROR(VALUE(TRIM(SUBSTITUTE(AO100,CHAR(160),""))),0)),0))*(IFERROR(VALUE(TRIM(SUBSTITUTE($Z100,CHAR(160),""))),0)),2)=0,IF(AU100&lt;&gt;"",0,""),ROUND((IFERROR(_xlfn.IFS(TRIM(SUBSTITUTE($AQ100,CHAR(160),""))="Devis 1",IFERROR(VALUE(TRIM(SUBSTITUTE(AI100,CHAR(160),""))),0),TRIM(SUBSTITUTE($AQ100,CHAR(160),""))="Devis 2",IFERROR(VALUE(TRIM(SUBSTITUTE(AL100,CHAR(160),""))),0),TRIM(SUBSTITUTE($AQ100,CHAR(160),""))="Devis 3",IFERROR(VALUE(TRIM(SUBSTITUTE(AO100,CHAR(160),""))),0)),0))*(IFERROR(VALUE(TRIM(SUBSTITUTE($Z100,CHAR(160),""))),0)),2)))</f>
        <v/>
      </c>
      <c r="AW100" s="211" t="str">
        <f t="shared" si="84"/>
        <v/>
      </c>
      <c r="AX100" s="303"/>
      <c r="AY100" s="92" t="str" cm="1">
        <f t="array" ref="AY100">IF(OR(AW100="",AT100="",AU100="",AS100=""),"",
    _xlfn.IFS(
        (IFERROR(VALUE(TRIM(SUBSTITUTE(AW100,CHAR(160),""))),0)) &gt; (IFERROR(VALUE(TRIM(SUBSTITUTE(AT100,CHAR(160),""))),0)),
        "KO : Le montant retenu TTC est supérieur au montant raisonnable TTC. Merci de revoir la ligne de dépense ou plafonner son montant.",
        (IFERROR(VALUE(TRIM(SUBSTITUTE(AU100,CHAR(160),""))),0)) &gt; (IFERROR(VALUE(TRIM(SUBSTITUTE(AS100,CHAR(160),""))),0)),
        "Attention : Le montant retenu HT est supérieur au montant HT raisonnable. Merci de revoir la ligne de dépense, plafonner son montant, ou justifier la reventillation HT / TVA.",
        (IFERROR(VALUE(TRIM(SUBSTITUTE(AW100,CHAR(160),""))),0))=0,
        "",
        (IFERROR(VALUE(TRIM(SUBSTITUTE(AT100,CHAR(160),""))),0))=(IFERROR(VALUE(TRIM(SUBSTITUTE(AW100,CHAR(160),""))),0)),
        "OK",
        (IFERROR(VALUE(TRIM(SUBSTITUTE(AT100,CHAR(160),""))),0))&gt;(IFERROR(VALUE(TRIM(SUBSTITUTE(AW100,CHAR(160),""))),0)),
        " OK : Montant instruit inférieur au montant raisonnable.",
        TRUE,
        ""
    )
)</f>
        <v/>
      </c>
      <c r="AZ100" s="92" t="str" cm="1">
        <f t="array" ref="AZ100">IF(OR(AW100="",W100="",AU100="",U100="",AV100="",V100=""),"",_xlfn.IFS(AND((IFERROR(VALUE(TRIM(SUBSTITUTE(AW100,CHAR(160),""))),0))&gt;(IFERROR(VALUE(TRIM(SUBSTITUTE(W100,CHAR(160),""))),0)),((IFERROR(VALUE(TRIM(SUBSTITUTE(AW100,CHAR(160),""))),0))-(IFERROR(VALUE(TRIM(SUBSTITUTE(W100,CHAR(160),""))),0)))&lt;=0.01),"OK",(IFERROR(VALUE(TRIM(SUBSTITUTE(AW100,CHAR(160),""))),0))&gt;(IFERROR(VALUE(TRIM(SUBSTITUTE(W100,CHAR(160),""))),0)),"KO : Le montant retenu TTC est supérieur au montant présenté TTC. Merci de revoir la ligne de dépense ou plafonner son montant.",(IFERROR(VALUE(TRIM(SUBSTITUTE(AU100,CHAR(160),""))),0))&gt;(IFERROR(VALUE(TRIM(SUBSTITUTE(U100,CHAR(160),""))),0)),"Attention : Le montant retenu HT est supérieur au montant HT présenté. Merci de revoir la ligne de dépense, plafonner son montant, ou justifier la reventillation HT / TVA.",(IFERROR(VALUE(TRIM(SUBSTITUTE(AV100,CHAR(160),""))),0))&gt;(IFERROR(VALUE(TRIM(SUBSTITUTE(V100,CHAR(160),""))),0)),"Attention : Le montant TVA retenu est supérieur au montant TVA présenté. Merci de revoir la ligne de dépense, plafonner son montant, ou justifier la reventillation HT / TVA.",(IFERROR(VALUE(TRIM(SUBSTITUTE(W100,CHAR(160),""))),0))=0,"",(IFERROR(VALUE(TRIM(SUBSTITUTE(AW100,CHAR(160),""))),0))=(IFERROR(VALUE(TRIM(SUBSTITUTE(W100,CHAR(160),""))),0)),"OK",AND((IFERROR(VALUE(TRIM(SUBSTITUTE(AW100,CHAR(160),""))),0))&lt;(IFERROR(VALUE(TRIM(SUBSTITUTE(W100,CHAR(160),""))),0)),((IFERROR(VALUE(TRIM(SUBSTITUTE(W100,CHAR(160),""))),0))-(IFERROR(VALUE(TRIM(SUBSTITUTE(AW100,CHAR(160),""))),0)))&lt;0.01),"OK",(IFERROR(VALUE(TRIM(SUBSTITUTE(AW100,CHAR(160),""))),0))&lt;(IFERROR(VALUE(TRIM(SUBSTITUTE(W100,CHAR(160),""))),0)),"Montant instruit inférieur au montant présenté.",TRUE,""))</f>
        <v/>
      </c>
      <c r="BA100" s="212" t="str">
        <f t="shared" si="64"/>
        <v/>
      </c>
      <c r="BB100" s="212" t="str">
        <f t="shared" si="65"/>
        <v/>
      </c>
      <c r="BC100" s="93" t="str">
        <f t="shared" si="66"/>
        <v/>
      </c>
    </row>
    <row r="101" spans="1:55" ht="20.149999999999999" customHeight="1">
      <c r="A101" s="294">
        <v>93</v>
      </c>
      <c r="B101" s="2"/>
      <c r="C101" s="39"/>
      <c r="D101" s="2"/>
      <c r="E101" s="2"/>
      <c r="F101" s="89" t="str">
        <f>IF(B101&lt;&gt;"",IF('0-Présentation poste-typeaction'!$B$12&lt;&gt;"",'0-Présentation poste-typeaction'!$B$12,""),"")</f>
        <v/>
      </c>
      <c r="G101" s="21"/>
      <c r="H101" s="15"/>
      <c r="I101" s="38"/>
      <c r="J101" s="13"/>
      <c r="K101" s="4"/>
      <c r="L101" s="3"/>
      <c r="M101" s="196" t="str">
        <f t="shared" si="86"/>
        <v/>
      </c>
      <c r="N101" s="5"/>
      <c r="O101" s="3"/>
      <c r="P101" s="196" t="str">
        <f t="shared" si="77"/>
        <v/>
      </c>
      <c r="Q101" s="6"/>
      <c r="R101" s="3"/>
      <c r="S101" s="295" t="str">
        <f t="shared" ref="S101:S108" si="87">IF(OR(Q101="", R101=""), "", IFERROR(VALUE(TRIM(SUBSTITUTE(Q101,CHAR(160),""))),0) + IFERROR(VALUE(TRIM(SUBSTITUTE(R101,CHAR(160),""))),0))</f>
        <v/>
      </c>
      <c r="T101" s="14"/>
      <c r="U101" s="296" t="str" cm="1">
        <f t="array" ref="U101">IF((_xlfn.IFS(TRIM(SUBSTITUTE(T101,CHAR(160),""))="Devis 1",IFERROR(VALUE(TRIM(SUBSTITUTE(K101,CHAR(160),""))),0),TRIM(SUBSTITUTE(T101,CHAR(160),""))="Devis 2",IFERROR(VALUE(TRIM(SUBSTITUTE(N101,CHAR(160),""))),0),TRIM(SUBSTITUTE(T101,CHAR(160),""))="Devis 3",IFERROR(VALUE(TRIM(SUBSTITUTE(Q101,CHAR(160),""))),0),TRUE,0)*IFERROR(VALUE(TRIM(SUBSTITUTE(C101,CHAR(160),""))),0))=0,"",_xlfn.IFS(TRIM(SUBSTITUTE(T101,CHAR(160),""))="Devis 1",IFERROR(VALUE(TRIM(SUBSTITUTE(K101,CHAR(160),""))),0),TRIM(SUBSTITUTE(T101,CHAR(160),""))="Devis 2",IFERROR(VALUE(TRIM(SUBSTITUTE(N101,CHAR(160),""))),0),TRIM(SUBSTITUTE(T101,CHAR(160),""))="Devis 3",IFERROR(VALUE(TRIM(SUBSTITUTE(Q101,CHAR(160),""))),0),TRUE,0)*IFERROR(VALUE(TRIM(SUBSTITUTE(C101,CHAR(160),""))),0))</f>
        <v/>
      </c>
      <c r="V101" s="214" t="str" cm="1">
        <f t="array" ref="V101">IF(ROUND((_xlfn.IFS(TRIM(SUBSTITUTE(T101,CHAR(160),""))="Devis 1",IFERROR(VALUE(TRIM(SUBSTITUTE(L101,CHAR(160),""))),0),TRIM(SUBSTITUTE(T101,CHAR(160),""))="Devis 2",IFERROR(VALUE(TRIM(SUBSTITUTE(O101,CHAR(160),""))),0),TRIM(SUBSTITUTE(T101,CHAR(160),""))="Devis 3",IFERROR(VALUE(TRIM(SUBSTITUTE(R101,CHAR(160),""))),0),TRUE,0)*IFERROR(VALUE(TRIM(SUBSTITUTE(C101,CHAR(160),""))),0)),2)=0,IF(U101&lt;&gt;"",0,""),ROUND((_xlfn.IFS(TRIM(SUBSTITUTE(T101,CHAR(160),""))="Devis 1",IFERROR(VALUE(TRIM(SUBSTITUTE(L101,CHAR(160),""))),0),TRIM(SUBSTITUTE(T101,CHAR(160),""))="Devis 2",IFERROR(VALUE(TRIM(SUBSTITUTE(O101,CHAR(160),""))),0),TRIM(SUBSTITUTE(T101,CHAR(160),""))="Devis 3",IFERROR(VALUE(TRIM(SUBSTITUTE(R101,CHAR(160),""))),0),TRUE,0)*IFERROR(VALUE(TRIM(SUBSTITUTE(C101,CHAR(160),""))),0)),2))</f>
        <v/>
      </c>
      <c r="W101" s="297" t="str">
        <f t="shared" si="78"/>
        <v/>
      </c>
      <c r="X101" s="32"/>
      <c r="Y101" s="298" t="str">
        <f t="shared" si="67"/>
        <v/>
      </c>
      <c r="Z101" s="299" t="str">
        <f t="shared" si="67"/>
        <v/>
      </c>
      <c r="AA101" s="300" t="str">
        <f t="shared" si="67"/>
        <v/>
      </c>
      <c r="AB101" s="89" t="str">
        <f t="shared" si="67"/>
        <v/>
      </c>
      <c r="AC101" s="89" t="str">
        <f t="shared" si="67"/>
        <v/>
      </c>
      <c r="AD101" s="89" t="str">
        <f t="shared" si="67"/>
        <v/>
      </c>
      <c r="AE101" s="89" t="str">
        <f t="shared" si="68"/>
        <v/>
      </c>
      <c r="AF101" s="89" t="str">
        <f t="shared" si="69"/>
        <v/>
      </c>
      <c r="AG101" s="301" t="str">
        <f t="shared" si="70"/>
        <v/>
      </c>
      <c r="AH101" s="204" t="str">
        <f t="shared" si="71"/>
        <v/>
      </c>
      <c r="AI101" s="90" t="str">
        <f t="shared" si="72"/>
        <v/>
      </c>
      <c r="AJ101" s="196" t="str">
        <f t="shared" si="85"/>
        <v/>
      </c>
      <c r="AK101" s="205" t="str">
        <f t="shared" si="73"/>
        <v/>
      </c>
      <c r="AL101" s="90" t="str">
        <f t="shared" si="74"/>
        <v/>
      </c>
      <c r="AM101" s="196" t="str">
        <f t="shared" si="79"/>
        <v/>
      </c>
      <c r="AN101" s="206" t="str">
        <f t="shared" si="75"/>
        <v/>
      </c>
      <c r="AO101" s="90" t="str">
        <f t="shared" si="76"/>
        <v/>
      </c>
      <c r="AP101" s="207" t="str">
        <f t="shared" si="80"/>
        <v/>
      </c>
      <c r="AQ101" s="208" t="str">
        <f t="shared" si="81"/>
        <v/>
      </c>
      <c r="AR101" s="302"/>
      <c r="AS101" s="212" t="str">
        <f t="shared" si="82"/>
        <v/>
      </c>
      <c r="AT101" s="212" t="str">
        <f t="shared" si="83"/>
        <v/>
      </c>
      <c r="AU101" s="211" t="str" cm="1">
        <f t="array" ref="AU101">IF($Z101="","",IF((IFERROR(_xlfn.IFS($AQ101="Devis 1",(IFERROR(VALUE(TRIM(SUBSTITUTE(AH101,CHAR(160),""))),0)),$AQ101="Devis 2",(IFERROR(VALUE(TRIM(SUBSTITUTE(AK101,CHAR(160),""))),0)),$AQ101="Devis 3",(IFERROR(VALUE(TRIM(SUBSTITUTE(AN101,CHAR(160),""))),0))),0))*(IFERROR(VALUE(TRIM(SUBSTITUTE($Z101,CHAR(160),""))),0))=0,"",(IFERROR(_xlfn.IFS($AQ101="Devis 1",(IFERROR(VALUE(TRIM(SUBSTITUTE(AH101,CHAR(160),""))),0)),$AQ101="Devis 2",(IFERROR(VALUE(TRIM(SUBSTITUTE(AK101,CHAR(160),""))),0)),$AQ101="Devis 3",(IFERROR(VALUE(TRIM(SUBSTITUTE(AN101,CHAR(160),""))),0))),0))*(IFERROR(VALUE(TRIM(SUBSTITUTE($Z101,CHAR(160),""))),0))))</f>
        <v/>
      </c>
      <c r="AV101" s="211" t="str" cm="1">
        <f t="array" ref="AV101">IF($Z101="","",IF(ROUND((IFERROR(_xlfn.IFS(TRIM(SUBSTITUTE($AQ101,CHAR(160),""))="Devis 1",IFERROR(VALUE(TRIM(SUBSTITUTE(AI101,CHAR(160),""))),0),TRIM(SUBSTITUTE($AQ101,CHAR(160),""))="Devis 2",IFERROR(VALUE(TRIM(SUBSTITUTE(AL101,CHAR(160),""))),0),TRIM(SUBSTITUTE($AQ101,CHAR(160),""))="Devis 3",IFERROR(VALUE(TRIM(SUBSTITUTE(AO101,CHAR(160),""))),0)),0))*(IFERROR(VALUE(TRIM(SUBSTITUTE($Z101,CHAR(160),""))),0)),2)=0,IF(AU101&lt;&gt;"",0,""),ROUND((IFERROR(_xlfn.IFS(TRIM(SUBSTITUTE($AQ101,CHAR(160),""))="Devis 1",IFERROR(VALUE(TRIM(SUBSTITUTE(AI101,CHAR(160),""))),0),TRIM(SUBSTITUTE($AQ101,CHAR(160),""))="Devis 2",IFERROR(VALUE(TRIM(SUBSTITUTE(AL101,CHAR(160),""))),0),TRIM(SUBSTITUTE($AQ101,CHAR(160),""))="Devis 3",IFERROR(VALUE(TRIM(SUBSTITUTE(AO101,CHAR(160),""))),0)),0))*(IFERROR(VALUE(TRIM(SUBSTITUTE($Z101,CHAR(160),""))),0)),2)))</f>
        <v/>
      </c>
      <c r="AW101" s="211" t="str">
        <f t="shared" si="84"/>
        <v/>
      </c>
      <c r="AX101" s="303"/>
      <c r="AY101" s="92" t="str" cm="1">
        <f t="array" ref="AY101">IF(OR(AW101="",AT101="",AU101="",AS101=""),"",
    _xlfn.IFS(
        (IFERROR(VALUE(TRIM(SUBSTITUTE(AW101,CHAR(160),""))),0)) &gt; (IFERROR(VALUE(TRIM(SUBSTITUTE(AT101,CHAR(160),""))),0)),
        "KO : Le montant retenu TTC est supérieur au montant raisonnable TTC. Merci de revoir la ligne de dépense ou plafonner son montant.",
        (IFERROR(VALUE(TRIM(SUBSTITUTE(AU101,CHAR(160),""))),0)) &gt; (IFERROR(VALUE(TRIM(SUBSTITUTE(AS101,CHAR(160),""))),0)),
        "Attention : Le montant retenu HT est supérieur au montant HT raisonnable. Merci de revoir la ligne de dépense, plafonner son montant, ou justifier la reventillation HT / TVA.",
        (IFERROR(VALUE(TRIM(SUBSTITUTE(AW101,CHAR(160),""))),0))=0,
        "",
        (IFERROR(VALUE(TRIM(SUBSTITUTE(AT101,CHAR(160),""))),0))=(IFERROR(VALUE(TRIM(SUBSTITUTE(AW101,CHAR(160),""))),0)),
        "OK",
        (IFERROR(VALUE(TRIM(SUBSTITUTE(AT101,CHAR(160),""))),0))&gt;(IFERROR(VALUE(TRIM(SUBSTITUTE(AW101,CHAR(160),""))),0)),
        " OK : Montant instruit inférieur au montant raisonnable.",
        TRUE,
        ""
    )
)</f>
        <v/>
      </c>
      <c r="AZ101" s="92" t="str" cm="1">
        <f t="array" ref="AZ101">IF(OR(AW101="",W101="",AU101="",U101="",AV101="",V101=""),"",_xlfn.IFS(AND((IFERROR(VALUE(TRIM(SUBSTITUTE(AW101,CHAR(160),""))),0))&gt;(IFERROR(VALUE(TRIM(SUBSTITUTE(W101,CHAR(160),""))),0)),((IFERROR(VALUE(TRIM(SUBSTITUTE(AW101,CHAR(160),""))),0))-(IFERROR(VALUE(TRIM(SUBSTITUTE(W101,CHAR(160),""))),0)))&lt;=0.01),"OK",(IFERROR(VALUE(TRIM(SUBSTITUTE(AW101,CHAR(160),""))),0))&gt;(IFERROR(VALUE(TRIM(SUBSTITUTE(W101,CHAR(160),""))),0)),"KO : Le montant retenu TTC est supérieur au montant présenté TTC. Merci de revoir la ligne de dépense ou plafonner son montant.",(IFERROR(VALUE(TRIM(SUBSTITUTE(AU101,CHAR(160),""))),0))&gt;(IFERROR(VALUE(TRIM(SUBSTITUTE(U101,CHAR(160),""))),0)),"Attention : Le montant retenu HT est supérieur au montant HT présenté. Merci de revoir la ligne de dépense, plafonner son montant, ou justifier la reventillation HT / TVA.",(IFERROR(VALUE(TRIM(SUBSTITUTE(AV101,CHAR(160),""))),0))&gt;(IFERROR(VALUE(TRIM(SUBSTITUTE(V101,CHAR(160),""))),0)),"Attention : Le montant TVA retenu est supérieur au montant TVA présenté. Merci de revoir la ligne de dépense, plafonner son montant, ou justifier la reventillation HT / TVA.",(IFERROR(VALUE(TRIM(SUBSTITUTE(W101,CHAR(160),""))),0))=0,"",(IFERROR(VALUE(TRIM(SUBSTITUTE(AW101,CHAR(160),""))),0))=(IFERROR(VALUE(TRIM(SUBSTITUTE(W101,CHAR(160),""))),0)),"OK",AND((IFERROR(VALUE(TRIM(SUBSTITUTE(AW101,CHAR(160),""))),0))&lt;(IFERROR(VALUE(TRIM(SUBSTITUTE(W101,CHAR(160),""))),0)),((IFERROR(VALUE(TRIM(SUBSTITUTE(W101,CHAR(160),""))),0))-(IFERROR(VALUE(TRIM(SUBSTITUTE(AW101,CHAR(160),""))),0)))&lt;0.01),"OK",(IFERROR(VALUE(TRIM(SUBSTITUTE(AW101,CHAR(160),""))),0))&lt;(IFERROR(VALUE(TRIM(SUBSTITUTE(W101,CHAR(160),""))),0)),"Montant instruit inférieur au montant présenté.",TRUE,""))</f>
        <v/>
      </c>
      <c r="BA101" s="212" t="str">
        <f t="shared" si="64"/>
        <v/>
      </c>
      <c r="BB101" s="212" t="str">
        <f t="shared" si="65"/>
        <v/>
      </c>
      <c r="BC101" s="93" t="str">
        <f t="shared" si="66"/>
        <v/>
      </c>
    </row>
    <row r="102" spans="1:55" ht="20.149999999999999" customHeight="1">
      <c r="A102" s="294">
        <v>94</v>
      </c>
      <c r="B102" s="2"/>
      <c r="C102" s="39"/>
      <c r="D102" s="2"/>
      <c r="E102" s="2"/>
      <c r="F102" s="89" t="str">
        <f>IF(B102&lt;&gt;"",IF('0-Présentation poste-typeaction'!$B$12&lt;&gt;"",'0-Présentation poste-typeaction'!$B$12,""),"")</f>
        <v/>
      </c>
      <c r="G102" s="21"/>
      <c r="H102" s="15"/>
      <c r="I102" s="38"/>
      <c r="J102" s="13"/>
      <c r="K102" s="4"/>
      <c r="L102" s="3"/>
      <c r="M102" s="196" t="str">
        <f t="shared" si="86"/>
        <v/>
      </c>
      <c r="N102" s="5"/>
      <c r="O102" s="3"/>
      <c r="P102" s="196" t="str">
        <f t="shared" si="77"/>
        <v/>
      </c>
      <c r="Q102" s="6"/>
      <c r="R102" s="3"/>
      <c r="S102" s="295" t="str">
        <f t="shared" si="87"/>
        <v/>
      </c>
      <c r="T102" s="14"/>
      <c r="U102" s="296" t="str" cm="1">
        <f t="array" ref="U102">IF((_xlfn.IFS(TRIM(SUBSTITUTE(T102,CHAR(160),""))="Devis 1",IFERROR(VALUE(TRIM(SUBSTITUTE(K102,CHAR(160),""))),0),TRIM(SUBSTITUTE(T102,CHAR(160),""))="Devis 2",IFERROR(VALUE(TRIM(SUBSTITUTE(N102,CHAR(160),""))),0),TRIM(SUBSTITUTE(T102,CHAR(160),""))="Devis 3",IFERROR(VALUE(TRIM(SUBSTITUTE(Q102,CHAR(160),""))),0),TRUE,0)*IFERROR(VALUE(TRIM(SUBSTITUTE(C102,CHAR(160),""))),0))=0,"",_xlfn.IFS(TRIM(SUBSTITUTE(T102,CHAR(160),""))="Devis 1",IFERROR(VALUE(TRIM(SUBSTITUTE(K102,CHAR(160),""))),0),TRIM(SUBSTITUTE(T102,CHAR(160),""))="Devis 2",IFERROR(VALUE(TRIM(SUBSTITUTE(N102,CHAR(160),""))),0),TRIM(SUBSTITUTE(T102,CHAR(160),""))="Devis 3",IFERROR(VALUE(TRIM(SUBSTITUTE(Q102,CHAR(160),""))),0),TRUE,0)*IFERROR(VALUE(TRIM(SUBSTITUTE(C102,CHAR(160),""))),0))</f>
        <v/>
      </c>
      <c r="V102" s="214" t="str" cm="1">
        <f t="array" ref="V102">IF(ROUND((_xlfn.IFS(TRIM(SUBSTITUTE(T102,CHAR(160),""))="Devis 1",IFERROR(VALUE(TRIM(SUBSTITUTE(L102,CHAR(160),""))),0),TRIM(SUBSTITUTE(T102,CHAR(160),""))="Devis 2",IFERROR(VALUE(TRIM(SUBSTITUTE(O102,CHAR(160),""))),0),TRIM(SUBSTITUTE(T102,CHAR(160),""))="Devis 3",IFERROR(VALUE(TRIM(SUBSTITUTE(R102,CHAR(160),""))),0),TRUE,0)*IFERROR(VALUE(TRIM(SUBSTITUTE(C102,CHAR(160),""))),0)),2)=0,IF(U102&lt;&gt;"",0,""),ROUND((_xlfn.IFS(TRIM(SUBSTITUTE(T102,CHAR(160),""))="Devis 1",IFERROR(VALUE(TRIM(SUBSTITUTE(L102,CHAR(160),""))),0),TRIM(SUBSTITUTE(T102,CHAR(160),""))="Devis 2",IFERROR(VALUE(TRIM(SUBSTITUTE(O102,CHAR(160),""))),0),TRIM(SUBSTITUTE(T102,CHAR(160),""))="Devis 3",IFERROR(VALUE(TRIM(SUBSTITUTE(R102,CHAR(160),""))),0),TRUE,0)*IFERROR(VALUE(TRIM(SUBSTITUTE(C102,CHAR(160),""))),0)),2))</f>
        <v/>
      </c>
      <c r="W102" s="297" t="str">
        <f t="shared" si="78"/>
        <v/>
      </c>
      <c r="X102" s="32"/>
      <c r="Y102" s="298" t="str">
        <f t="shared" si="67"/>
        <v/>
      </c>
      <c r="Z102" s="299" t="str">
        <f t="shared" si="67"/>
        <v/>
      </c>
      <c r="AA102" s="300" t="str">
        <f t="shared" si="67"/>
        <v/>
      </c>
      <c r="AB102" s="89" t="str">
        <f t="shared" si="67"/>
        <v/>
      </c>
      <c r="AC102" s="89" t="str">
        <f t="shared" si="67"/>
        <v/>
      </c>
      <c r="AD102" s="89" t="str">
        <f t="shared" si="67"/>
        <v/>
      </c>
      <c r="AE102" s="89" t="str">
        <f t="shared" si="68"/>
        <v/>
      </c>
      <c r="AF102" s="89" t="str">
        <f t="shared" si="69"/>
        <v/>
      </c>
      <c r="AG102" s="301" t="str">
        <f t="shared" si="70"/>
        <v/>
      </c>
      <c r="AH102" s="204" t="str">
        <f t="shared" si="71"/>
        <v/>
      </c>
      <c r="AI102" s="90" t="str">
        <f t="shared" si="72"/>
        <v/>
      </c>
      <c r="AJ102" s="196" t="str">
        <f t="shared" si="85"/>
        <v/>
      </c>
      <c r="AK102" s="205" t="str">
        <f t="shared" si="73"/>
        <v/>
      </c>
      <c r="AL102" s="90" t="str">
        <f t="shared" si="74"/>
        <v/>
      </c>
      <c r="AM102" s="196" t="str">
        <f t="shared" si="79"/>
        <v/>
      </c>
      <c r="AN102" s="206" t="str">
        <f t="shared" si="75"/>
        <v/>
      </c>
      <c r="AO102" s="90" t="str">
        <f t="shared" si="76"/>
        <v/>
      </c>
      <c r="AP102" s="207" t="str">
        <f t="shared" si="80"/>
        <v/>
      </c>
      <c r="AQ102" s="208" t="str">
        <f t="shared" si="81"/>
        <v/>
      </c>
      <c r="AR102" s="302"/>
      <c r="AS102" s="212" t="str">
        <f t="shared" si="82"/>
        <v/>
      </c>
      <c r="AT102" s="212" t="str">
        <f t="shared" si="83"/>
        <v/>
      </c>
      <c r="AU102" s="211" t="str" cm="1">
        <f t="array" ref="AU102">IF($Z102="","",IF((IFERROR(_xlfn.IFS($AQ102="Devis 1",(IFERROR(VALUE(TRIM(SUBSTITUTE(AH102,CHAR(160),""))),0)),$AQ102="Devis 2",(IFERROR(VALUE(TRIM(SUBSTITUTE(AK102,CHAR(160),""))),0)),$AQ102="Devis 3",(IFERROR(VALUE(TRIM(SUBSTITUTE(AN102,CHAR(160),""))),0))),0))*(IFERROR(VALUE(TRIM(SUBSTITUTE($Z102,CHAR(160),""))),0))=0,"",(IFERROR(_xlfn.IFS($AQ102="Devis 1",(IFERROR(VALUE(TRIM(SUBSTITUTE(AH102,CHAR(160),""))),0)),$AQ102="Devis 2",(IFERROR(VALUE(TRIM(SUBSTITUTE(AK102,CHAR(160),""))),0)),$AQ102="Devis 3",(IFERROR(VALUE(TRIM(SUBSTITUTE(AN102,CHAR(160),""))),0))),0))*(IFERROR(VALUE(TRIM(SUBSTITUTE($Z102,CHAR(160),""))),0))))</f>
        <v/>
      </c>
      <c r="AV102" s="211" t="str" cm="1">
        <f t="array" ref="AV102">IF($Z102="","",IF(ROUND((IFERROR(_xlfn.IFS(TRIM(SUBSTITUTE($AQ102,CHAR(160),""))="Devis 1",IFERROR(VALUE(TRIM(SUBSTITUTE(AI102,CHAR(160),""))),0),TRIM(SUBSTITUTE($AQ102,CHAR(160),""))="Devis 2",IFERROR(VALUE(TRIM(SUBSTITUTE(AL102,CHAR(160),""))),0),TRIM(SUBSTITUTE($AQ102,CHAR(160),""))="Devis 3",IFERROR(VALUE(TRIM(SUBSTITUTE(AO102,CHAR(160),""))),0)),0))*(IFERROR(VALUE(TRIM(SUBSTITUTE($Z102,CHAR(160),""))),0)),2)=0,IF(AU102&lt;&gt;"",0,""),ROUND((IFERROR(_xlfn.IFS(TRIM(SUBSTITUTE($AQ102,CHAR(160),""))="Devis 1",IFERROR(VALUE(TRIM(SUBSTITUTE(AI102,CHAR(160),""))),0),TRIM(SUBSTITUTE($AQ102,CHAR(160),""))="Devis 2",IFERROR(VALUE(TRIM(SUBSTITUTE(AL102,CHAR(160),""))),0),TRIM(SUBSTITUTE($AQ102,CHAR(160),""))="Devis 3",IFERROR(VALUE(TRIM(SUBSTITUTE(AO102,CHAR(160),""))),0)),0))*(IFERROR(VALUE(TRIM(SUBSTITUTE($Z102,CHAR(160),""))),0)),2)))</f>
        <v/>
      </c>
      <c r="AW102" s="211" t="str">
        <f t="shared" si="84"/>
        <v/>
      </c>
      <c r="AX102" s="303"/>
      <c r="AY102" s="92" t="str" cm="1">
        <f t="array" ref="AY102">IF(OR(AW102="",AT102="",AU102="",AS102=""),"",
    _xlfn.IFS(
        (IFERROR(VALUE(TRIM(SUBSTITUTE(AW102,CHAR(160),""))),0)) &gt; (IFERROR(VALUE(TRIM(SUBSTITUTE(AT102,CHAR(160),""))),0)),
        "KO : Le montant retenu TTC est supérieur au montant raisonnable TTC. Merci de revoir la ligne de dépense ou plafonner son montant.",
        (IFERROR(VALUE(TRIM(SUBSTITUTE(AU102,CHAR(160),""))),0)) &gt; (IFERROR(VALUE(TRIM(SUBSTITUTE(AS102,CHAR(160),""))),0)),
        "Attention : Le montant retenu HT est supérieur au montant HT raisonnable. Merci de revoir la ligne de dépense, plafonner son montant, ou justifier la reventillation HT / TVA.",
        (IFERROR(VALUE(TRIM(SUBSTITUTE(AW102,CHAR(160),""))),0))=0,
        "",
        (IFERROR(VALUE(TRIM(SUBSTITUTE(AT102,CHAR(160),""))),0))=(IFERROR(VALUE(TRIM(SUBSTITUTE(AW102,CHAR(160),""))),0)),
        "OK",
        (IFERROR(VALUE(TRIM(SUBSTITUTE(AT102,CHAR(160),""))),0))&gt;(IFERROR(VALUE(TRIM(SUBSTITUTE(AW102,CHAR(160),""))),0)),
        " OK : Montant instruit inférieur au montant raisonnable.",
        TRUE,
        ""
    )
)</f>
        <v/>
      </c>
      <c r="AZ102" s="92" t="str" cm="1">
        <f t="array" ref="AZ102">IF(OR(AW102="",W102="",AU102="",U102="",AV102="",V102=""),"",_xlfn.IFS(AND((IFERROR(VALUE(TRIM(SUBSTITUTE(AW102,CHAR(160),""))),0))&gt;(IFERROR(VALUE(TRIM(SUBSTITUTE(W102,CHAR(160),""))),0)),((IFERROR(VALUE(TRIM(SUBSTITUTE(AW102,CHAR(160),""))),0))-(IFERROR(VALUE(TRIM(SUBSTITUTE(W102,CHAR(160),""))),0)))&lt;=0.01),"OK",(IFERROR(VALUE(TRIM(SUBSTITUTE(AW102,CHAR(160),""))),0))&gt;(IFERROR(VALUE(TRIM(SUBSTITUTE(W102,CHAR(160),""))),0)),"KO : Le montant retenu TTC est supérieur au montant présenté TTC. Merci de revoir la ligne de dépense ou plafonner son montant.",(IFERROR(VALUE(TRIM(SUBSTITUTE(AU102,CHAR(160),""))),0))&gt;(IFERROR(VALUE(TRIM(SUBSTITUTE(U102,CHAR(160),""))),0)),"Attention : Le montant retenu HT est supérieur au montant HT présenté. Merci de revoir la ligne de dépense, plafonner son montant, ou justifier la reventillation HT / TVA.",(IFERROR(VALUE(TRIM(SUBSTITUTE(AV102,CHAR(160),""))),0))&gt;(IFERROR(VALUE(TRIM(SUBSTITUTE(V102,CHAR(160),""))),0)),"Attention : Le montant TVA retenu est supérieur au montant TVA présenté. Merci de revoir la ligne de dépense, plafonner son montant, ou justifier la reventillation HT / TVA.",(IFERROR(VALUE(TRIM(SUBSTITUTE(W102,CHAR(160),""))),0))=0,"",(IFERROR(VALUE(TRIM(SUBSTITUTE(AW102,CHAR(160),""))),0))=(IFERROR(VALUE(TRIM(SUBSTITUTE(W102,CHAR(160),""))),0)),"OK",AND((IFERROR(VALUE(TRIM(SUBSTITUTE(AW102,CHAR(160),""))),0))&lt;(IFERROR(VALUE(TRIM(SUBSTITUTE(W102,CHAR(160),""))),0)),((IFERROR(VALUE(TRIM(SUBSTITUTE(W102,CHAR(160),""))),0))-(IFERROR(VALUE(TRIM(SUBSTITUTE(AW102,CHAR(160),""))),0)))&lt;0.01),"OK",(IFERROR(VALUE(TRIM(SUBSTITUTE(AW102,CHAR(160),""))),0))&lt;(IFERROR(VALUE(TRIM(SUBSTITUTE(W102,CHAR(160),""))),0)),"Montant instruit inférieur au montant présenté.",TRUE,""))</f>
        <v/>
      </c>
      <c r="BA102" s="212" t="str">
        <f t="shared" si="64"/>
        <v/>
      </c>
      <c r="BB102" s="212" t="str">
        <f t="shared" si="65"/>
        <v/>
      </c>
      <c r="BC102" s="93" t="str">
        <f t="shared" si="66"/>
        <v/>
      </c>
    </row>
    <row r="103" spans="1:55" ht="20.149999999999999" customHeight="1">
      <c r="A103" s="294">
        <v>95</v>
      </c>
      <c r="B103" s="2"/>
      <c r="C103" s="39"/>
      <c r="D103" s="2"/>
      <c r="E103" s="2"/>
      <c r="F103" s="89" t="str">
        <f>IF(B103&lt;&gt;"",IF('0-Présentation poste-typeaction'!$B$12&lt;&gt;"",'0-Présentation poste-typeaction'!$B$12,""),"")</f>
        <v/>
      </c>
      <c r="G103" s="21"/>
      <c r="H103" s="15"/>
      <c r="I103" s="38"/>
      <c r="J103" s="13"/>
      <c r="K103" s="4"/>
      <c r="L103" s="3"/>
      <c r="M103" s="196" t="str">
        <f t="shared" si="86"/>
        <v/>
      </c>
      <c r="N103" s="5"/>
      <c r="O103" s="3"/>
      <c r="P103" s="196" t="str">
        <f t="shared" si="77"/>
        <v/>
      </c>
      <c r="Q103" s="6"/>
      <c r="R103" s="3"/>
      <c r="S103" s="295" t="str">
        <f t="shared" si="87"/>
        <v/>
      </c>
      <c r="T103" s="14"/>
      <c r="U103" s="296" t="str" cm="1">
        <f t="array" ref="U103">IF((_xlfn.IFS(TRIM(SUBSTITUTE(T103,CHAR(160),""))="Devis 1",IFERROR(VALUE(TRIM(SUBSTITUTE(K103,CHAR(160),""))),0),TRIM(SUBSTITUTE(T103,CHAR(160),""))="Devis 2",IFERROR(VALUE(TRIM(SUBSTITUTE(N103,CHAR(160),""))),0),TRIM(SUBSTITUTE(T103,CHAR(160),""))="Devis 3",IFERROR(VALUE(TRIM(SUBSTITUTE(Q103,CHAR(160),""))),0),TRUE,0)*IFERROR(VALUE(TRIM(SUBSTITUTE(C103,CHAR(160),""))),0))=0,"",_xlfn.IFS(TRIM(SUBSTITUTE(T103,CHAR(160),""))="Devis 1",IFERROR(VALUE(TRIM(SUBSTITUTE(K103,CHAR(160),""))),0),TRIM(SUBSTITUTE(T103,CHAR(160),""))="Devis 2",IFERROR(VALUE(TRIM(SUBSTITUTE(N103,CHAR(160),""))),0),TRIM(SUBSTITUTE(T103,CHAR(160),""))="Devis 3",IFERROR(VALUE(TRIM(SUBSTITUTE(Q103,CHAR(160),""))),0),TRUE,0)*IFERROR(VALUE(TRIM(SUBSTITUTE(C103,CHAR(160),""))),0))</f>
        <v/>
      </c>
      <c r="V103" s="214" t="str" cm="1">
        <f t="array" ref="V103">IF(ROUND((_xlfn.IFS(TRIM(SUBSTITUTE(T103,CHAR(160),""))="Devis 1",IFERROR(VALUE(TRIM(SUBSTITUTE(L103,CHAR(160),""))),0),TRIM(SUBSTITUTE(T103,CHAR(160),""))="Devis 2",IFERROR(VALUE(TRIM(SUBSTITUTE(O103,CHAR(160),""))),0),TRIM(SUBSTITUTE(T103,CHAR(160),""))="Devis 3",IFERROR(VALUE(TRIM(SUBSTITUTE(R103,CHAR(160),""))),0),TRUE,0)*IFERROR(VALUE(TRIM(SUBSTITUTE(C103,CHAR(160),""))),0)),2)=0,IF(U103&lt;&gt;"",0,""),ROUND((_xlfn.IFS(TRIM(SUBSTITUTE(T103,CHAR(160),""))="Devis 1",IFERROR(VALUE(TRIM(SUBSTITUTE(L103,CHAR(160),""))),0),TRIM(SUBSTITUTE(T103,CHAR(160),""))="Devis 2",IFERROR(VALUE(TRIM(SUBSTITUTE(O103,CHAR(160),""))),0),TRIM(SUBSTITUTE(T103,CHAR(160),""))="Devis 3",IFERROR(VALUE(TRIM(SUBSTITUTE(R103,CHAR(160),""))),0),TRUE,0)*IFERROR(VALUE(TRIM(SUBSTITUTE(C103,CHAR(160),""))),0)),2))</f>
        <v/>
      </c>
      <c r="W103" s="297" t="str">
        <f t="shared" si="78"/>
        <v/>
      </c>
      <c r="X103" s="32"/>
      <c r="Y103" s="298" t="str">
        <f t="shared" si="67"/>
        <v/>
      </c>
      <c r="Z103" s="299" t="str">
        <f t="shared" si="67"/>
        <v/>
      </c>
      <c r="AA103" s="300" t="str">
        <f t="shared" si="67"/>
        <v/>
      </c>
      <c r="AB103" s="89" t="str">
        <f t="shared" si="67"/>
        <v/>
      </c>
      <c r="AC103" s="89" t="str">
        <f t="shared" si="67"/>
        <v/>
      </c>
      <c r="AD103" s="89" t="str">
        <f t="shared" si="67"/>
        <v/>
      </c>
      <c r="AE103" s="89" t="str">
        <f t="shared" si="68"/>
        <v/>
      </c>
      <c r="AF103" s="89" t="str">
        <f t="shared" si="69"/>
        <v/>
      </c>
      <c r="AG103" s="301" t="str">
        <f t="shared" si="70"/>
        <v/>
      </c>
      <c r="AH103" s="204" t="str">
        <f t="shared" si="71"/>
        <v/>
      </c>
      <c r="AI103" s="90" t="str">
        <f t="shared" si="72"/>
        <v/>
      </c>
      <c r="AJ103" s="196" t="str">
        <f t="shared" si="85"/>
        <v/>
      </c>
      <c r="AK103" s="205" t="str">
        <f t="shared" si="73"/>
        <v/>
      </c>
      <c r="AL103" s="90" t="str">
        <f t="shared" si="74"/>
        <v/>
      </c>
      <c r="AM103" s="196" t="str">
        <f t="shared" si="79"/>
        <v/>
      </c>
      <c r="AN103" s="206" t="str">
        <f t="shared" si="75"/>
        <v/>
      </c>
      <c r="AO103" s="90" t="str">
        <f t="shared" si="76"/>
        <v/>
      </c>
      <c r="AP103" s="207" t="str">
        <f t="shared" si="80"/>
        <v/>
      </c>
      <c r="AQ103" s="208" t="str">
        <f t="shared" si="81"/>
        <v/>
      </c>
      <c r="AR103" s="302"/>
      <c r="AS103" s="212" t="str">
        <f t="shared" si="82"/>
        <v/>
      </c>
      <c r="AT103" s="212" t="str">
        <f t="shared" si="83"/>
        <v/>
      </c>
      <c r="AU103" s="211" t="str" cm="1">
        <f t="array" ref="AU103">IF($Z103="","",IF((IFERROR(_xlfn.IFS($AQ103="Devis 1",(IFERROR(VALUE(TRIM(SUBSTITUTE(AH103,CHAR(160),""))),0)),$AQ103="Devis 2",(IFERROR(VALUE(TRIM(SUBSTITUTE(AK103,CHAR(160),""))),0)),$AQ103="Devis 3",(IFERROR(VALUE(TRIM(SUBSTITUTE(AN103,CHAR(160),""))),0))),0))*(IFERROR(VALUE(TRIM(SUBSTITUTE($Z103,CHAR(160),""))),0))=0,"",(IFERROR(_xlfn.IFS($AQ103="Devis 1",(IFERROR(VALUE(TRIM(SUBSTITUTE(AH103,CHAR(160),""))),0)),$AQ103="Devis 2",(IFERROR(VALUE(TRIM(SUBSTITUTE(AK103,CHAR(160),""))),0)),$AQ103="Devis 3",(IFERROR(VALUE(TRIM(SUBSTITUTE(AN103,CHAR(160),""))),0))),0))*(IFERROR(VALUE(TRIM(SUBSTITUTE($Z103,CHAR(160),""))),0))))</f>
        <v/>
      </c>
      <c r="AV103" s="211" t="str" cm="1">
        <f t="array" ref="AV103">IF($Z103="","",IF(ROUND((IFERROR(_xlfn.IFS(TRIM(SUBSTITUTE($AQ103,CHAR(160),""))="Devis 1",IFERROR(VALUE(TRIM(SUBSTITUTE(AI103,CHAR(160),""))),0),TRIM(SUBSTITUTE($AQ103,CHAR(160),""))="Devis 2",IFERROR(VALUE(TRIM(SUBSTITUTE(AL103,CHAR(160),""))),0),TRIM(SUBSTITUTE($AQ103,CHAR(160),""))="Devis 3",IFERROR(VALUE(TRIM(SUBSTITUTE(AO103,CHAR(160),""))),0)),0))*(IFERROR(VALUE(TRIM(SUBSTITUTE($Z103,CHAR(160),""))),0)),2)=0,IF(AU103&lt;&gt;"",0,""),ROUND((IFERROR(_xlfn.IFS(TRIM(SUBSTITUTE($AQ103,CHAR(160),""))="Devis 1",IFERROR(VALUE(TRIM(SUBSTITUTE(AI103,CHAR(160),""))),0),TRIM(SUBSTITUTE($AQ103,CHAR(160),""))="Devis 2",IFERROR(VALUE(TRIM(SUBSTITUTE(AL103,CHAR(160),""))),0),TRIM(SUBSTITUTE($AQ103,CHAR(160),""))="Devis 3",IFERROR(VALUE(TRIM(SUBSTITUTE(AO103,CHAR(160),""))),0)),0))*(IFERROR(VALUE(TRIM(SUBSTITUTE($Z103,CHAR(160),""))),0)),2)))</f>
        <v/>
      </c>
      <c r="AW103" s="211" t="str">
        <f t="shared" si="84"/>
        <v/>
      </c>
      <c r="AX103" s="303"/>
      <c r="AY103" s="92" t="str" cm="1">
        <f t="array" ref="AY103">IF(OR(AW103="",AT103="",AU103="",AS103=""),"",
    _xlfn.IFS(
        (IFERROR(VALUE(TRIM(SUBSTITUTE(AW103,CHAR(160),""))),0)) &gt; (IFERROR(VALUE(TRIM(SUBSTITUTE(AT103,CHAR(160),""))),0)),
        "KO : Le montant retenu TTC est supérieur au montant raisonnable TTC. Merci de revoir la ligne de dépense ou plafonner son montant.",
        (IFERROR(VALUE(TRIM(SUBSTITUTE(AU103,CHAR(160),""))),0)) &gt; (IFERROR(VALUE(TRIM(SUBSTITUTE(AS103,CHAR(160),""))),0)),
        "Attention : Le montant retenu HT est supérieur au montant HT raisonnable. Merci de revoir la ligne de dépense, plafonner son montant, ou justifier la reventillation HT / TVA.",
        (IFERROR(VALUE(TRIM(SUBSTITUTE(AW103,CHAR(160),""))),0))=0,
        "",
        (IFERROR(VALUE(TRIM(SUBSTITUTE(AT103,CHAR(160),""))),0))=(IFERROR(VALUE(TRIM(SUBSTITUTE(AW103,CHAR(160),""))),0)),
        "OK",
        (IFERROR(VALUE(TRIM(SUBSTITUTE(AT103,CHAR(160),""))),0))&gt;(IFERROR(VALUE(TRIM(SUBSTITUTE(AW103,CHAR(160),""))),0)),
        " OK : Montant instruit inférieur au montant raisonnable.",
        TRUE,
        ""
    )
)</f>
        <v/>
      </c>
      <c r="AZ103" s="92" t="str" cm="1">
        <f t="array" ref="AZ103">IF(OR(AW103="",W103="",AU103="",U103="",AV103="",V103=""),"",_xlfn.IFS(AND((IFERROR(VALUE(TRIM(SUBSTITUTE(AW103,CHAR(160),""))),0))&gt;(IFERROR(VALUE(TRIM(SUBSTITUTE(W103,CHAR(160),""))),0)),((IFERROR(VALUE(TRIM(SUBSTITUTE(AW103,CHAR(160),""))),0))-(IFERROR(VALUE(TRIM(SUBSTITUTE(W103,CHAR(160),""))),0)))&lt;=0.01),"OK",(IFERROR(VALUE(TRIM(SUBSTITUTE(AW103,CHAR(160),""))),0))&gt;(IFERROR(VALUE(TRIM(SUBSTITUTE(W103,CHAR(160),""))),0)),"KO : Le montant retenu TTC est supérieur au montant présenté TTC. Merci de revoir la ligne de dépense ou plafonner son montant.",(IFERROR(VALUE(TRIM(SUBSTITUTE(AU103,CHAR(160),""))),0))&gt;(IFERROR(VALUE(TRIM(SUBSTITUTE(U103,CHAR(160),""))),0)),"Attention : Le montant retenu HT est supérieur au montant HT présenté. Merci de revoir la ligne de dépense, plafonner son montant, ou justifier la reventillation HT / TVA.",(IFERROR(VALUE(TRIM(SUBSTITUTE(AV103,CHAR(160),""))),0))&gt;(IFERROR(VALUE(TRIM(SUBSTITUTE(V103,CHAR(160),""))),0)),"Attention : Le montant TVA retenu est supérieur au montant TVA présenté. Merci de revoir la ligne de dépense, plafonner son montant, ou justifier la reventillation HT / TVA.",(IFERROR(VALUE(TRIM(SUBSTITUTE(W103,CHAR(160),""))),0))=0,"",(IFERROR(VALUE(TRIM(SUBSTITUTE(AW103,CHAR(160),""))),0))=(IFERROR(VALUE(TRIM(SUBSTITUTE(W103,CHAR(160),""))),0)),"OK",AND((IFERROR(VALUE(TRIM(SUBSTITUTE(AW103,CHAR(160),""))),0))&lt;(IFERROR(VALUE(TRIM(SUBSTITUTE(W103,CHAR(160),""))),0)),((IFERROR(VALUE(TRIM(SUBSTITUTE(W103,CHAR(160),""))),0))-(IFERROR(VALUE(TRIM(SUBSTITUTE(AW103,CHAR(160),""))),0)))&lt;0.01),"OK",(IFERROR(VALUE(TRIM(SUBSTITUTE(AW103,CHAR(160),""))),0))&lt;(IFERROR(VALUE(TRIM(SUBSTITUTE(W103,CHAR(160),""))),0)),"Montant instruit inférieur au montant présenté.",TRUE,""))</f>
        <v/>
      </c>
      <c r="BA103" s="212" t="str">
        <f t="shared" si="64"/>
        <v/>
      </c>
      <c r="BB103" s="212" t="str">
        <f t="shared" si="65"/>
        <v/>
      </c>
      <c r="BC103" s="93" t="str">
        <f t="shared" si="66"/>
        <v/>
      </c>
    </row>
    <row r="104" spans="1:55" ht="20.149999999999999" customHeight="1">
      <c r="A104" s="294">
        <v>96</v>
      </c>
      <c r="B104" s="2"/>
      <c r="C104" s="39"/>
      <c r="D104" s="2"/>
      <c r="E104" s="2"/>
      <c r="F104" s="89" t="str">
        <f>IF(B104&lt;&gt;"",IF('0-Présentation poste-typeaction'!$B$12&lt;&gt;"",'0-Présentation poste-typeaction'!$B$12,""),"")</f>
        <v/>
      </c>
      <c r="G104" s="21"/>
      <c r="H104" s="15"/>
      <c r="I104" s="38"/>
      <c r="J104" s="13"/>
      <c r="K104" s="4"/>
      <c r="L104" s="3"/>
      <c r="M104" s="196" t="str">
        <f t="shared" si="86"/>
        <v/>
      </c>
      <c r="N104" s="5"/>
      <c r="O104" s="3"/>
      <c r="P104" s="196" t="str">
        <f t="shared" si="77"/>
        <v/>
      </c>
      <c r="Q104" s="6"/>
      <c r="R104" s="3"/>
      <c r="S104" s="295" t="str">
        <f t="shared" si="87"/>
        <v/>
      </c>
      <c r="T104" s="14"/>
      <c r="U104" s="296" t="str" cm="1">
        <f t="array" ref="U104">IF((_xlfn.IFS(TRIM(SUBSTITUTE(T104,CHAR(160),""))="Devis 1",IFERROR(VALUE(TRIM(SUBSTITUTE(K104,CHAR(160),""))),0),TRIM(SUBSTITUTE(T104,CHAR(160),""))="Devis 2",IFERROR(VALUE(TRIM(SUBSTITUTE(N104,CHAR(160),""))),0),TRIM(SUBSTITUTE(T104,CHAR(160),""))="Devis 3",IFERROR(VALUE(TRIM(SUBSTITUTE(Q104,CHAR(160),""))),0),TRUE,0)*IFERROR(VALUE(TRIM(SUBSTITUTE(C104,CHAR(160),""))),0))=0,"",_xlfn.IFS(TRIM(SUBSTITUTE(T104,CHAR(160),""))="Devis 1",IFERROR(VALUE(TRIM(SUBSTITUTE(K104,CHAR(160),""))),0),TRIM(SUBSTITUTE(T104,CHAR(160),""))="Devis 2",IFERROR(VALUE(TRIM(SUBSTITUTE(N104,CHAR(160),""))),0),TRIM(SUBSTITUTE(T104,CHAR(160),""))="Devis 3",IFERROR(VALUE(TRIM(SUBSTITUTE(Q104,CHAR(160),""))),0),TRUE,0)*IFERROR(VALUE(TRIM(SUBSTITUTE(C104,CHAR(160),""))),0))</f>
        <v/>
      </c>
      <c r="V104" s="214" t="str" cm="1">
        <f t="array" ref="V104">IF(ROUND((_xlfn.IFS(TRIM(SUBSTITUTE(T104,CHAR(160),""))="Devis 1",IFERROR(VALUE(TRIM(SUBSTITUTE(L104,CHAR(160),""))),0),TRIM(SUBSTITUTE(T104,CHAR(160),""))="Devis 2",IFERROR(VALUE(TRIM(SUBSTITUTE(O104,CHAR(160),""))),0),TRIM(SUBSTITUTE(T104,CHAR(160),""))="Devis 3",IFERROR(VALUE(TRIM(SUBSTITUTE(R104,CHAR(160),""))),0),TRUE,0)*IFERROR(VALUE(TRIM(SUBSTITUTE(C104,CHAR(160),""))),0)),2)=0,IF(U104&lt;&gt;"",0,""),ROUND((_xlfn.IFS(TRIM(SUBSTITUTE(T104,CHAR(160),""))="Devis 1",IFERROR(VALUE(TRIM(SUBSTITUTE(L104,CHAR(160),""))),0),TRIM(SUBSTITUTE(T104,CHAR(160),""))="Devis 2",IFERROR(VALUE(TRIM(SUBSTITUTE(O104,CHAR(160),""))),0),TRIM(SUBSTITUTE(T104,CHAR(160),""))="Devis 3",IFERROR(VALUE(TRIM(SUBSTITUTE(R104,CHAR(160),""))),0),TRUE,0)*IFERROR(VALUE(TRIM(SUBSTITUTE(C104,CHAR(160),""))),0)),2))</f>
        <v/>
      </c>
      <c r="W104" s="297" t="str">
        <f t="shared" si="78"/>
        <v/>
      </c>
      <c r="X104" s="32"/>
      <c r="Y104" s="298" t="str">
        <f t="shared" si="67"/>
        <v/>
      </c>
      <c r="Z104" s="299" t="str">
        <f t="shared" si="67"/>
        <v/>
      </c>
      <c r="AA104" s="300" t="str">
        <f t="shared" si="67"/>
        <v/>
      </c>
      <c r="AB104" s="89" t="str">
        <f t="shared" si="67"/>
        <v/>
      </c>
      <c r="AC104" s="89" t="str">
        <f t="shared" si="67"/>
        <v/>
      </c>
      <c r="AD104" s="89" t="str">
        <f t="shared" si="67"/>
        <v/>
      </c>
      <c r="AE104" s="89" t="str">
        <f t="shared" si="68"/>
        <v/>
      </c>
      <c r="AF104" s="89" t="str">
        <f t="shared" si="69"/>
        <v/>
      </c>
      <c r="AG104" s="301" t="str">
        <f t="shared" si="70"/>
        <v/>
      </c>
      <c r="AH104" s="204" t="str">
        <f t="shared" si="71"/>
        <v/>
      </c>
      <c r="AI104" s="90" t="str">
        <f t="shared" si="72"/>
        <v/>
      </c>
      <c r="AJ104" s="196" t="str">
        <f t="shared" si="85"/>
        <v/>
      </c>
      <c r="AK104" s="205" t="str">
        <f t="shared" si="73"/>
        <v/>
      </c>
      <c r="AL104" s="90" t="str">
        <f t="shared" si="74"/>
        <v/>
      </c>
      <c r="AM104" s="196" t="str">
        <f t="shared" si="79"/>
        <v/>
      </c>
      <c r="AN104" s="206" t="str">
        <f t="shared" si="75"/>
        <v/>
      </c>
      <c r="AO104" s="90" t="str">
        <f t="shared" si="76"/>
        <v/>
      </c>
      <c r="AP104" s="207" t="str">
        <f t="shared" si="80"/>
        <v/>
      </c>
      <c r="AQ104" s="208" t="str">
        <f t="shared" si="81"/>
        <v/>
      </c>
      <c r="AR104" s="302"/>
      <c r="AS104" s="212" t="str">
        <f t="shared" si="82"/>
        <v/>
      </c>
      <c r="AT104" s="212" t="str">
        <f t="shared" si="83"/>
        <v/>
      </c>
      <c r="AU104" s="211" t="str" cm="1">
        <f t="array" ref="AU104">IF($Z104="","",IF((IFERROR(_xlfn.IFS($AQ104="Devis 1",(IFERROR(VALUE(TRIM(SUBSTITUTE(AH104,CHAR(160),""))),0)),$AQ104="Devis 2",(IFERROR(VALUE(TRIM(SUBSTITUTE(AK104,CHAR(160),""))),0)),$AQ104="Devis 3",(IFERROR(VALUE(TRIM(SUBSTITUTE(AN104,CHAR(160),""))),0))),0))*(IFERROR(VALUE(TRIM(SUBSTITUTE($Z104,CHAR(160),""))),0))=0,"",(IFERROR(_xlfn.IFS($AQ104="Devis 1",(IFERROR(VALUE(TRIM(SUBSTITUTE(AH104,CHAR(160),""))),0)),$AQ104="Devis 2",(IFERROR(VALUE(TRIM(SUBSTITUTE(AK104,CHAR(160),""))),0)),$AQ104="Devis 3",(IFERROR(VALUE(TRIM(SUBSTITUTE(AN104,CHAR(160),""))),0))),0))*(IFERROR(VALUE(TRIM(SUBSTITUTE($Z104,CHAR(160),""))),0))))</f>
        <v/>
      </c>
      <c r="AV104" s="211" t="str" cm="1">
        <f t="array" ref="AV104">IF($Z104="","",IF(ROUND((IFERROR(_xlfn.IFS(TRIM(SUBSTITUTE($AQ104,CHAR(160),""))="Devis 1",IFERROR(VALUE(TRIM(SUBSTITUTE(AI104,CHAR(160),""))),0),TRIM(SUBSTITUTE($AQ104,CHAR(160),""))="Devis 2",IFERROR(VALUE(TRIM(SUBSTITUTE(AL104,CHAR(160),""))),0),TRIM(SUBSTITUTE($AQ104,CHAR(160),""))="Devis 3",IFERROR(VALUE(TRIM(SUBSTITUTE(AO104,CHAR(160),""))),0)),0))*(IFERROR(VALUE(TRIM(SUBSTITUTE($Z104,CHAR(160),""))),0)),2)=0,IF(AU104&lt;&gt;"",0,""),ROUND((IFERROR(_xlfn.IFS(TRIM(SUBSTITUTE($AQ104,CHAR(160),""))="Devis 1",IFERROR(VALUE(TRIM(SUBSTITUTE(AI104,CHAR(160),""))),0),TRIM(SUBSTITUTE($AQ104,CHAR(160),""))="Devis 2",IFERROR(VALUE(TRIM(SUBSTITUTE(AL104,CHAR(160),""))),0),TRIM(SUBSTITUTE($AQ104,CHAR(160),""))="Devis 3",IFERROR(VALUE(TRIM(SUBSTITUTE(AO104,CHAR(160),""))),0)),0))*(IFERROR(VALUE(TRIM(SUBSTITUTE($Z104,CHAR(160),""))),0)),2)))</f>
        <v/>
      </c>
      <c r="AW104" s="211" t="str">
        <f t="shared" si="84"/>
        <v/>
      </c>
      <c r="AX104" s="303"/>
      <c r="AY104" s="92" t="str" cm="1">
        <f t="array" ref="AY104">IF(OR(AW104="",AT104="",AU104="",AS104=""),"",
    _xlfn.IFS(
        (IFERROR(VALUE(TRIM(SUBSTITUTE(AW104,CHAR(160),""))),0)) &gt; (IFERROR(VALUE(TRIM(SUBSTITUTE(AT104,CHAR(160),""))),0)),
        "KO : Le montant retenu TTC est supérieur au montant raisonnable TTC. Merci de revoir la ligne de dépense ou plafonner son montant.",
        (IFERROR(VALUE(TRIM(SUBSTITUTE(AU104,CHAR(160),""))),0)) &gt; (IFERROR(VALUE(TRIM(SUBSTITUTE(AS104,CHAR(160),""))),0)),
        "Attention : Le montant retenu HT est supérieur au montant HT raisonnable. Merci de revoir la ligne de dépense, plafonner son montant, ou justifier la reventillation HT / TVA.",
        (IFERROR(VALUE(TRIM(SUBSTITUTE(AW104,CHAR(160),""))),0))=0,
        "",
        (IFERROR(VALUE(TRIM(SUBSTITUTE(AT104,CHAR(160),""))),0))=(IFERROR(VALUE(TRIM(SUBSTITUTE(AW104,CHAR(160),""))),0)),
        "OK",
        (IFERROR(VALUE(TRIM(SUBSTITUTE(AT104,CHAR(160),""))),0))&gt;(IFERROR(VALUE(TRIM(SUBSTITUTE(AW104,CHAR(160),""))),0)),
        " OK : Montant instruit inférieur au montant raisonnable.",
        TRUE,
        ""
    )
)</f>
        <v/>
      </c>
      <c r="AZ104" s="92" t="str" cm="1">
        <f t="array" ref="AZ104">IF(OR(AW104="",W104="",AU104="",U104="",AV104="",V104=""),"",_xlfn.IFS(AND((IFERROR(VALUE(TRIM(SUBSTITUTE(AW104,CHAR(160),""))),0))&gt;(IFERROR(VALUE(TRIM(SUBSTITUTE(W104,CHAR(160),""))),0)),((IFERROR(VALUE(TRIM(SUBSTITUTE(AW104,CHAR(160),""))),0))-(IFERROR(VALUE(TRIM(SUBSTITUTE(W104,CHAR(160),""))),0)))&lt;=0.01),"OK",(IFERROR(VALUE(TRIM(SUBSTITUTE(AW104,CHAR(160),""))),0))&gt;(IFERROR(VALUE(TRIM(SUBSTITUTE(W104,CHAR(160),""))),0)),"KO : Le montant retenu TTC est supérieur au montant présenté TTC. Merci de revoir la ligne de dépense ou plafonner son montant.",(IFERROR(VALUE(TRIM(SUBSTITUTE(AU104,CHAR(160),""))),0))&gt;(IFERROR(VALUE(TRIM(SUBSTITUTE(U104,CHAR(160),""))),0)),"Attention : Le montant retenu HT est supérieur au montant HT présenté. Merci de revoir la ligne de dépense, plafonner son montant, ou justifier la reventillation HT / TVA.",(IFERROR(VALUE(TRIM(SUBSTITUTE(AV104,CHAR(160),""))),0))&gt;(IFERROR(VALUE(TRIM(SUBSTITUTE(V104,CHAR(160),""))),0)),"Attention : Le montant TVA retenu est supérieur au montant TVA présenté. Merci de revoir la ligne de dépense, plafonner son montant, ou justifier la reventillation HT / TVA.",(IFERROR(VALUE(TRIM(SUBSTITUTE(W104,CHAR(160),""))),0))=0,"",(IFERROR(VALUE(TRIM(SUBSTITUTE(AW104,CHAR(160),""))),0))=(IFERROR(VALUE(TRIM(SUBSTITUTE(W104,CHAR(160),""))),0)),"OK",AND((IFERROR(VALUE(TRIM(SUBSTITUTE(AW104,CHAR(160),""))),0))&lt;(IFERROR(VALUE(TRIM(SUBSTITUTE(W104,CHAR(160),""))),0)),((IFERROR(VALUE(TRIM(SUBSTITUTE(W104,CHAR(160),""))),0))-(IFERROR(VALUE(TRIM(SUBSTITUTE(AW104,CHAR(160),""))),0)))&lt;0.01),"OK",(IFERROR(VALUE(TRIM(SUBSTITUTE(AW104,CHAR(160),""))),0))&lt;(IFERROR(VALUE(TRIM(SUBSTITUTE(W104,CHAR(160),""))),0)),"Montant instruit inférieur au montant présenté.",TRUE,""))</f>
        <v/>
      </c>
      <c r="BA104" s="212" t="str">
        <f t="shared" si="64"/>
        <v/>
      </c>
      <c r="BB104" s="212" t="str">
        <f t="shared" si="65"/>
        <v/>
      </c>
      <c r="BC104" s="93" t="str">
        <f t="shared" si="66"/>
        <v/>
      </c>
    </row>
    <row r="105" spans="1:55" ht="20.149999999999999" customHeight="1">
      <c r="A105" s="294">
        <v>97</v>
      </c>
      <c r="B105" s="2"/>
      <c r="C105" s="39"/>
      <c r="D105" s="2"/>
      <c r="E105" s="2"/>
      <c r="F105" s="89" t="str">
        <f>IF(B105&lt;&gt;"",IF('0-Présentation poste-typeaction'!$B$12&lt;&gt;"",'0-Présentation poste-typeaction'!$B$12,""),"")</f>
        <v/>
      </c>
      <c r="G105" s="21"/>
      <c r="H105" s="15"/>
      <c r="I105" s="38"/>
      <c r="J105" s="13"/>
      <c r="K105" s="4"/>
      <c r="L105" s="3"/>
      <c r="M105" s="196" t="str">
        <f t="shared" si="86"/>
        <v/>
      </c>
      <c r="N105" s="5"/>
      <c r="O105" s="3"/>
      <c r="P105" s="196" t="str">
        <f t="shared" si="77"/>
        <v/>
      </c>
      <c r="Q105" s="6"/>
      <c r="R105" s="3"/>
      <c r="S105" s="295" t="str">
        <f t="shared" si="87"/>
        <v/>
      </c>
      <c r="T105" s="14"/>
      <c r="U105" s="296" t="str" cm="1">
        <f t="array" ref="U105">IF((_xlfn.IFS(TRIM(SUBSTITUTE(T105,CHAR(160),""))="Devis 1",IFERROR(VALUE(TRIM(SUBSTITUTE(K105,CHAR(160),""))),0),TRIM(SUBSTITUTE(T105,CHAR(160),""))="Devis 2",IFERROR(VALUE(TRIM(SUBSTITUTE(N105,CHAR(160),""))),0),TRIM(SUBSTITUTE(T105,CHAR(160),""))="Devis 3",IFERROR(VALUE(TRIM(SUBSTITUTE(Q105,CHAR(160),""))),0),TRUE,0)*IFERROR(VALUE(TRIM(SUBSTITUTE(C105,CHAR(160),""))),0))=0,"",_xlfn.IFS(TRIM(SUBSTITUTE(T105,CHAR(160),""))="Devis 1",IFERROR(VALUE(TRIM(SUBSTITUTE(K105,CHAR(160),""))),0),TRIM(SUBSTITUTE(T105,CHAR(160),""))="Devis 2",IFERROR(VALUE(TRIM(SUBSTITUTE(N105,CHAR(160),""))),0),TRIM(SUBSTITUTE(T105,CHAR(160),""))="Devis 3",IFERROR(VALUE(TRIM(SUBSTITUTE(Q105,CHAR(160),""))),0),TRUE,0)*IFERROR(VALUE(TRIM(SUBSTITUTE(C105,CHAR(160),""))),0))</f>
        <v/>
      </c>
      <c r="V105" s="214" t="str" cm="1">
        <f t="array" ref="V105">IF(ROUND((_xlfn.IFS(TRIM(SUBSTITUTE(T105,CHAR(160),""))="Devis 1",IFERROR(VALUE(TRIM(SUBSTITUTE(L105,CHAR(160),""))),0),TRIM(SUBSTITUTE(T105,CHAR(160),""))="Devis 2",IFERROR(VALUE(TRIM(SUBSTITUTE(O105,CHAR(160),""))),0),TRIM(SUBSTITUTE(T105,CHAR(160),""))="Devis 3",IFERROR(VALUE(TRIM(SUBSTITUTE(R105,CHAR(160),""))),0),TRUE,0)*IFERROR(VALUE(TRIM(SUBSTITUTE(C105,CHAR(160),""))),0)),2)=0,IF(U105&lt;&gt;"",0,""),ROUND((_xlfn.IFS(TRIM(SUBSTITUTE(T105,CHAR(160),""))="Devis 1",IFERROR(VALUE(TRIM(SUBSTITUTE(L105,CHAR(160),""))),0),TRIM(SUBSTITUTE(T105,CHAR(160),""))="Devis 2",IFERROR(VALUE(TRIM(SUBSTITUTE(O105,CHAR(160),""))),0),TRIM(SUBSTITUTE(T105,CHAR(160),""))="Devis 3",IFERROR(VALUE(TRIM(SUBSTITUTE(R105,CHAR(160),""))),0),TRUE,0)*IFERROR(VALUE(TRIM(SUBSTITUTE(C105,CHAR(160),""))),0)),2))</f>
        <v/>
      </c>
      <c r="W105" s="297" t="str">
        <f t="shared" si="78"/>
        <v/>
      </c>
      <c r="X105" s="32"/>
      <c r="Y105" s="298" t="str">
        <f t="shared" si="67"/>
        <v/>
      </c>
      <c r="Z105" s="299" t="str">
        <f t="shared" si="67"/>
        <v/>
      </c>
      <c r="AA105" s="300" t="str">
        <f t="shared" si="67"/>
        <v/>
      </c>
      <c r="AB105" s="89" t="str">
        <f t="shared" si="67"/>
        <v/>
      </c>
      <c r="AC105" s="89" t="str">
        <f t="shared" si="67"/>
        <v/>
      </c>
      <c r="AD105" s="89" t="str">
        <f t="shared" si="67"/>
        <v/>
      </c>
      <c r="AE105" s="89" t="str">
        <f t="shared" si="68"/>
        <v/>
      </c>
      <c r="AF105" s="89" t="str">
        <f t="shared" si="69"/>
        <v/>
      </c>
      <c r="AG105" s="301" t="str">
        <f t="shared" si="70"/>
        <v/>
      </c>
      <c r="AH105" s="204" t="str">
        <f t="shared" si="71"/>
        <v/>
      </c>
      <c r="AI105" s="90" t="str">
        <f t="shared" si="72"/>
        <v/>
      </c>
      <c r="AJ105" s="196" t="str">
        <f t="shared" si="85"/>
        <v/>
      </c>
      <c r="AK105" s="205" t="str">
        <f t="shared" si="73"/>
        <v/>
      </c>
      <c r="AL105" s="90" t="str">
        <f t="shared" si="74"/>
        <v/>
      </c>
      <c r="AM105" s="196" t="str">
        <f t="shared" si="79"/>
        <v/>
      </c>
      <c r="AN105" s="206" t="str">
        <f t="shared" si="75"/>
        <v/>
      </c>
      <c r="AO105" s="90" t="str">
        <f t="shared" si="76"/>
        <v/>
      </c>
      <c r="AP105" s="207" t="str">
        <f t="shared" si="80"/>
        <v/>
      </c>
      <c r="AQ105" s="208" t="str">
        <f t="shared" si="81"/>
        <v/>
      </c>
      <c r="AR105" s="302"/>
      <c r="AS105" s="212" t="str">
        <f t="shared" si="82"/>
        <v/>
      </c>
      <c r="AT105" s="212" t="str">
        <f t="shared" si="83"/>
        <v/>
      </c>
      <c r="AU105" s="211" t="str" cm="1">
        <f t="array" ref="AU105">IF($Z105="","",IF((IFERROR(_xlfn.IFS($AQ105="Devis 1",(IFERROR(VALUE(TRIM(SUBSTITUTE(AH105,CHAR(160),""))),0)),$AQ105="Devis 2",(IFERROR(VALUE(TRIM(SUBSTITUTE(AK105,CHAR(160),""))),0)),$AQ105="Devis 3",(IFERROR(VALUE(TRIM(SUBSTITUTE(AN105,CHAR(160),""))),0))),0))*(IFERROR(VALUE(TRIM(SUBSTITUTE($Z105,CHAR(160),""))),0))=0,"",(IFERROR(_xlfn.IFS($AQ105="Devis 1",(IFERROR(VALUE(TRIM(SUBSTITUTE(AH105,CHAR(160),""))),0)),$AQ105="Devis 2",(IFERROR(VALUE(TRIM(SUBSTITUTE(AK105,CHAR(160),""))),0)),$AQ105="Devis 3",(IFERROR(VALUE(TRIM(SUBSTITUTE(AN105,CHAR(160),""))),0))),0))*(IFERROR(VALUE(TRIM(SUBSTITUTE($Z105,CHAR(160),""))),0))))</f>
        <v/>
      </c>
      <c r="AV105" s="211" t="str" cm="1">
        <f t="array" ref="AV105">IF($Z105="","",IF(ROUND((IFERROR(_xlfn.IFS(TRIM(SUBSTITUTE($AQ105,CHAR(160),""))="Devis 1",IFERROR(VALUE(TRIM(SUBSTITUTE(AI105,CHAR(160),""))),0),TRIM(SUBSTITUTE($AQ105,CHAR(160),""))="Devis 2",IFERROR(VALUE(TRIM(SUBSTITUTE(AL105,CHAR(160),""))),0),TRIM(SUBSTITUTE($AQ105,CHAR(160),""))="Devis 3",IFERROR(VALUE(TRIM(SUBSTITUTE(AO105,CHAR(160),""))),0)),0))*(IFERROR(VALUE(TRIM(SUBSTITUTE($Z105,CHAR(160),""))),0)),2)=0,IF(AU105&lt;&gt;"",0,""),ROUND((IFERROR(_xlfn.IFS(TRIM(SUBSTITUTE($AQ105,CHAR(160),""))="Devis 1",IFERROR(VALUE(TRIM(SUBSTITUTE(AI105,CHAR(160),""))),0),TRIM(SUBSTITUTE($AQ105,CHAR(160),""))="Devis 2",IFERROR(VALUE(TRIM(SUBSTITUTE(AL105,CHAR(160),""))),0),TRIM(SUBSTITUTE($AQ105,CHAR(160),""))="Devis 3",IFERROR(VALUE(TRIM(SUBSTITUTE(AO105,CHAR(160),""))),0)),0))*(IFERROR(VALUE(TRIM(SUBSTITUTE($Z105,CHAR(160),""))),0)),2)))</f>
        <v/>
      </c>
      <c r="AW105" s="211" t="str">
        <f t="shared" si="84"/>
        <v/>
      </c>
      <c r="AX105" s="303"/>
      <c r="AY105" s="92" t="str" cm="1">
        <f t="array" ref="AY105">IF(OR(AW105="",AT105="",AU105="",AS105=""),"",
    _xlfn.IFS(
        (IFERROR(VALUE(TRIM(SUBSTITUTE(AW105,CHAR(160),""))),0)) &gt; (IFERROR(VALUE(TRIM(SUBSTITUTE(AT105,CHAR(160),""))),0)),
        "KO : Le montant retenu TTC est supérieur au montant raisonnable TTC. Merci de revoir la ligne de dépense ou plafonner son montant.",
        (IFERROR(VALUE(TRIM(SUBSTITUTE(AU105,CHAR(160),""))),0)) &gt; (IFERROR(VALUE(TRIM(SUBSTITUTE(AS105,CHAR(160),""))),0)),
        "Attention : Le montant retenu HT est supérieur au montant HT raisonnable. Merci de revoir la ligne de dépense, plafonner son montant, ou justifier la reventillation HT / TVA.",
        (IFERROR(VALUE(TRIM(SUBSTITUTE(AW105,CHAR(160),""))),0))=0,
        "",
        (IFERROR(VALUE(TRIM(SUBSTITUTE(AT105,CHAR(160),""))),0))=(IFERROR(VALUE(TRIM(SUBSTITUTE(AW105,CHAR(160),""))),0)),
        "OK",
        (IFERROR(VALUE(TRIM(SUBSTITUTE(AT105,CHAR(160),""))),0))&gt;(IFERROR(VALUE(TRIM(SUBSTITUTE(AW105,CHAR(160),""))),0)),
        " OK : Montant instruit inférieur au montant raisonnable.",
        TRUE,
        ""
    )
)</f>
        <v/>
      </c>
      <c r="AZ105" s="92" t="str" cm="1">
        <f t="array" ref="AZ105">IF(OR(AW105="",W105="",AU105="",U105="",AV105="",V105=""),"",_xlfn.IFS(AND((IFERROR(VALUE(TRIM(SUBSTITUTE(AW105,CHAR(160),""))),0))&gt;(IFERROR(VALUE(TRIM(SUBSTITUTE(W105,CHAR(160),""))),0)),((IFERROR(VALUE(TRIM(SUBSTITUTE(AW105,CHAR(160),""))),0))-(IFERROR(VALUE(TRIM(SUBSTITUTE(W105,CHAR(160),""))),0)))&lt;=0.01),"OK",(IFERROR(VALUE(TRIM(SUBSTITUTE(AW105,CHAR(160),""))),0))&gt;(IFERROR(VALUE(TRIM(SUBSTITUTE(W105,CHAR(160),""))),0)),"KO : Le montant retenu TTC est supérieur au montant présenté TTC. Merci de revoir la ligne de dépense ou plafonner son montant.",(IFERROR(VALUE(TRIM(SUBSTITUTE(AU105,CHAR(160),""))),0))&gt;(IFERROR(VALUE(TRIM(SUBSTITUTE(U105,CHAR(160),""))),0)),"Attention : Le montant retenu HT est supérieur au montant HT présenté. Merci de revoir la ligne de dépense, plafonner son montant, ou justifier la reventillation HT / TVA.",(IFERROR(VALUE(TRIM(SUBSTITUTE(AV105,CHAR(160),""))),0))&gt;(IFERROR(VALUE(TRIM(SUBSTITUTE(V105,CHAR(160),""))),0)),"Attention : Le montant TVA retenu est supérieur au montant TVA présenté. Merci de revoir la ligne de dépense, plafonner son montant, ou justifier la reventillation HT / TVA.",(IFERROR(VALUE(TRIM(SUBSTITUTE(W105,CHAR(160),""))),0))=0,"",(IFERROR(VALUE(TRIM(SUBSTITUTE(AW105,CHAR(160),""))),0))=(IFERROR(VALUE(TRIM(SUBSTITUTE(W105,CHAR(160),""))),0)),"OK",AND((IFERROR(VALUE(TRIM(SUBSTITUTE(AW105,CHAR(160),""))),0))&lt;(IFERROR(VALUE(TRIM(SUBSTITUTE(W105,CHAR(160),""))),0)),((IFERROR(VALUE(TRIM(SUBSTITUTE(W105,CHAR(160),""))),0))-(IFERROR(VALUE(TRIM(SUBSTITUTE(AW105,CHAR(160),""))),0)))&lt;0.01),"OK",(IFERROR(VALUE(TRIM(SUBSTITUTE(AW105,CHAR(160),""))),0))&lt;(IFERROR(VALUE(TRIM(SUBSTITUTE(W105,CHAR(160),""))),0)),"Montant instruit inférieur au montant présenté.",TRUE,""))</f>
        <v/>
      </c>
      <c r="BA105" s="212" t="str">
        <f t="shared" si="64"/>
        <v/>
      </c>
      <c r="BB105" s="212" t="str">
        <f t="shared" si="65"/>
        <v/>
      </c>
      <c r="BC105" s="93" t="str">
        <f t="shared" si="66"/>
        <v/>
      </c>
    </row>
    <row r="106" spans="1:55" ht="20.149999999999999" customHeight="1">
      <c r="A106" s="294">
        <v>98</v>
      </c>
      <c r="B106" s="2"/>
      <c r="C106" s="39"/>
      <c r="D106" s="2"/>
      <c r="E106" s="2"/>
      <c r="F106" s="89" t="str">
        <f>IF(B106&lt;&gt;"",IF('0-Présentation poste-typeaction'!$B$12&lt;&gt;"",'0-Présentation poste-typeaction'!$B$12,""),"")</f>
        <v/>
      </c>
      <c r="G106" s="21"/>
      <c r="H106" s="15"/>
      <c r="I106" s="38"/>
      <c r="J106" s="13"/>
      <c r="K106" s="4"/>
      <c r="L106" s="3"/>
      <c r="M106" s="196" t="str">
        <f t="shared" si="86"/>
        <v/>
      </c>
      <c r="N106" s="5"/>
      <c r="O106" s="3"/>
      <c r="P106" s="196" t="str">
        <f t="shared" si="77"/>
        <v/>
      </c>
      <c r="Q106" s="6"/>
      <c r="R106" s="3"/>
      <c r="S106" s="295" t="str">
        <f t="shared" si="87"/>
        <v/>
      </c>
      <c r="T106" s="14"/>
      <c r="U106" s="296" t="str" cm="1">
        <f t="array" ref="U106">IF((_xlfn.IFS(TRIM(SUBSTITUTE(T106,CHAR(160),""))="Devis 1",IFERROR(VALUE(TRIM(SUBSTITUTE(K106,CHAR(160),""))),0),TRIM(SUBSTITUTE(T106,CHAR(160),""))="Devis 2",IFERROR(VALUE(TRIM(SUBSTITUTE(N106,CHAR(160),""))),0),TRIM(SUBSTITUTE(T106,CHAR(160),""))="Devis 3",IFERROR(VALUE(TRIM(SUBSTITUTE(Q106,CHAR(160),""))),0),TRUE,0)*IFERROR(VALUE(TRIM(SUBSTITUTE(C106,CHAR(160),""))),0))=0,"",_xlfn.IFS(TRIM(SUBSTITUTE(T106,CHAR(160),""))="Devis 1",IFERROR(VALUE(TRIM(SUBSTITUTE(K106,CHAR(160),""))),0),TRIM(SUBSTITUTE(T106,CHAR(160),""))="Devis 2",IFERROR(VALUE(TRIM(SUBSTITUTE(N106,CHAR(160),""))),0),TRIM(SUBSTITUTE(T106,CHAR(160),""))="Devis 3",IFERROR(VALUE(TRIM(SUBSTITUTE(Q106,CHAR(160),""))),0),TRUE,0)*IFERROR(VALUE(TRIM(SUBSTITUTE(C106,CHAR(160),""))),0))</f>
        <v/>
      </c>
      <c r="V106" s="214" t="str" cm="1">
        <f t="array" ref="V106">IF(ROUND((_xlfn.IFS(TRIM(SUBSTITUTE(T106,CHAR(160),""))="Devis 1",IFERROR(VALUE(TRIM(SUBSTITUTE(L106,CHAR(160),""))),0),TRIM(SUBSTITUTE(T106,CHAR(160),""))="Devis 2",IFERROR(VALUE(TRIM(SUBSTITUTE(O106,CHAR(160),""))),0),TRIM(SUBSTITUTE(T106,CHAR(160),""))="Devis 3",IFERROR(VALUE(TRIM(SUBSTITUTE(R106,CHAR(160),""))),0),TRUE,0)*IFERROR(VALUE(TRIM(SUBSTITUTE(C106,CHAR(160),""))),0)),2)=0,IF(U106&lt;&gt;"",0,""),ROUND((_xlfn.IFS(TRIM(SUBSTITUTE(T106,CHAR(160),""))="Devis 1",IFERROR(VALUE(TRIM(SUBSTITUTE(L106,CHAR(160),""))),0),TRIM(SUBSTITUTE(T106,CHAR(160),""))="Devis 2",IFERROR(VALUE(TRIM(SUBSTITUTE(O106,CHAR(160),""))),0),TRIM(SUBSTITUTE(T106,CHAR(160),""))="Devis 3",IFERROR(VALUE(TRIM(SUBSTITUTE(R106,CHAR(160),""))),0),TRUE,0)*IFERROR(VALUE(TRIM(SUBSTITUTE(C106,CHAR(160),""))),0)),2))</f>
        <v/>
      </c>
      <c r="W106" s="297" t="str">
        <f t="shared" si="78"/>
        <v/>
      </c>
      <c r="X106" s="32"/>
      <c r="Y106" s="298" t="str">
        <f t="shared" si="67"/>
        <v/>
      </c>
      <c r="Z106" s="299" t="str">
        <f t="shared" si="67"/>
        <v/>
      </c>
      <c r="AA106" s="300" t="str">
        <f t="shared" si="67"/>
        <v/>
      </c>
      <c r="AB106" s="89" t="str">
        <f t="shared" si="67"/>
        <v/>
      </c>
      <c r="AC106" s="89" t="str">
        <f t="shared" si="67"/>
        <v/>
      </c>
      <c r="AD106" s="89" t="str">
        <f t="shared" si="67"/>
        <v/>
      </c>
      <c r="AE106" s="89" t="str">
        <f t="shared" si="68"/>
        <v/>
      </c>
      <c r="AF106" s="89" t="str">
        <f t="shared" si="69"/>
        <v/>
      </c>
      <c r="AG106" s="301" t="str">
        <f t="shared" si="70"/>
        <v/>
      </c>
      <c r="AH106" s="204" t="str">
        <f t="shared" si="71"/>
        <v/>
      </c>
      <c r="AI106" s="90" t="str">
        <f t="shared" si="72"/>
        <v/>
      </c>
      <c r="AJ106" s="196" t="str">
        <f t="shared" si="85"/>
        <v/>
      </c>
      <c r="AK106" s="205" t="str">
        <f t="shared" si="73"/>
        <v/>
      </c>
      <c r="AL106" s="90" t="str">
        <f t="shared" si="74"/>
        <v/>
      </c>
      <c r="AM106" s="196" t="str">
        <f t="shared" si="79"/>
        <v/>
      </c>
      <c r="AN106" s="206" t="str">
        <f t="shared" si="75"/>
        <v/>
      </c>
      <c r="AO106" s="90" t="str">
        <f t="shared" si="76"/>
        <v/>
      </c>
      <c r="AP106" s="207" t="str">
        <f t="shared" si="80"/>
        <v/>
      </c>
      <c r="AQ106" s="208" t="str">
        <f t="shared" si="81"/>
        <v/>
      </c>
      <c r="AR106" s="302"/>
      <c r="AS106" s="212" t="str">
        <f t="shared" si="82"/>
        <v/>
      </c>
      <c r="AT106" s="212" t="str">
        <f t="shared" si="83"/>
        <v/>
      </c>
      <c r="AU106" s="211" t="str" cm="1">
        <f t="array" ref="AU106">IF($Z106="","",IF((IFERROR(_xlfn.IFS($AQ106="Devis 1",(IFERROR(VALUE(TRIM(SUBSTITUTE(AH106,CHAR(160),""))),0)),$AQ106="Devis 2",(IFERROR(VALUE(TRIM(SUBSTITUTE(AK106,CHAR(160),""))),0)),$AQ106="Devis 3",(IFERROR(VALUE(TRIM(SUBSTITUTE(AN106,CHAR(160),""))),0))),0))*(IFERROR(VALUE(TRIM(SUBSTITUTE($Z106,CHAR(160),""))),0))=0,"",(IFERROR(_xlfn.IFS($AQ106="Devis 1",(IFERROR(VALUE(TRIM(SUBSTITUTE(AH106,CHAR(160),""))),0)),$AQ106="Devis 2",(IFERROR(VALUE(TRIM(SUBSTITUTE(AK106,CHAR(160),""))),0)),$AQ106="Devis 3",(IFERROR(VALUE(TRIM(SUBSTITUTE(AN106,CHAR(160),""))),0))),0))*(IFERROR(VALUE(TRIM(SUBSTITUTE($Z106,CHAR(160),""))),0))))</f>
        <v/>
      </c>
      <c r="AV106" s="211" t="str" cm="1">
        <f t="array" ref="AV106">IF($Z106="","",IF(ROUND((IFERROR(_xlfn.IFS(TRIM(SUBSTITUTE($AQ106,CHAR(160),""))="Devis 1",IFERROR(VALUE(TRIM(SUBSTITUTE(AI106,CHAR(160),""))),0),TRIM(SUBSTITUTE($AQ106,CHAR(160),""))="Devis 2",IFERROR(VALUE(TRIM(SUBSTITUTE(AL106,CHAR(160),""))),0),TRIM(SUBSTITUTE($AQ106,CHAR(160),""))="Devis 3",IFERROR(VALUE(TRIM(SUBSTITUTE(AO106,CHAR(160),""))),0)),0))*(IFERROR(VALUE(TRIM(SUBSTITUTE($Z106,CHAR(160),""))),0)),2)=0,IF(AU106&lt;&gt;"",0,""),ROUND((IFERROR(_xlfn.IFS(TRIM(SUBSTITUTE($AQ106,CHAR(160),""))="Devis 1",IFERROR(VALUE(TRIM(SUBSTITUTE(AI106,CHAR(160),""))),0),TRIM(SUBSTITUTE($AQ106,CHAR(160),""))="Devis 2",IFERROR(VALUE(TRIM(SUBSTITUTE(AL106,CHAR(160),""))),0),TRIM(SUBSTITUTE($AQ106,CHAR(160),""))="Devis 3",IFERROR(VALUE(TRIM(SUBSTITUTE(AO106,CHAR(160),""))),0)),0))*(IFERROR(VALUE(TRIM(SUBSTITUTE($Z106,CHAR(160),""))),0)),2)))</f>
        <v/>
      </c>
      <c r="AW106" s="211" t="str">
        <f t="shared" si="84"/>
        <v/>
      </c>
      <c r="AX106" s="303"/>
      <c r="AY106" s="92" t="str" cm="1">
        <f t="array" ref="AY106">IF(OR(AW106="",AT106="",AU106="",AS106=""),"",
    _xlfn.IFS(
        (IFERROR(VALUE(TRIM(SUBSTITUTE(AW106,CHAR(160),""))),0)) &gt; (IFERROR(VALUE(TRIM(SUBSTITUTE(AT106,CHAR(160),""))),0)),
        "KO : Le montant retenu TTC est supérieur au montant raisonnable TTC. Merci de revoir la ligne de dépense ou plafonner son montant.",
        (IFERROR(VALUE(TRIM(SUBSTITUTE(AU106,CHAR(160),""))),0)) &gt; (IFERROR(VALUE(TRIM(SUBSTITUTE(AS106,CHAR(160),""))),0)),
        "Attention : Le montant retenu HT est supérieur au montant HT raisonnable. Merci de revoir la ligne de dépense, plafonner son montant, ou justifier la reventillation HT / TVA.",
        (IFERROR(VALUE(TRIM(SUBSTITUTE(AW106,CHAR(160),""))),0))=0,
        "",
        (IFERROR(VALUE(TRIM(SUBSTITUTE(AT106,CHAR(160),""))),0))=(IFERROR(VALUE(TRIM(SUBSTITUTE(AW106,CHAR(160),""))),0)),
        "OK",
        (IFERROR(VALUE(TRIM(SUBSTITUTE(AT106,CHAR(160),""))),0))&gt;(IFERROR(VALUE(TRIM(SUBSTITUTE(AW106,CHAR(160),""))),0)),
        " OK : Montant instruit inférieur au montant raisonnable.",
        TRUE,
        ""
    )
)</f>
        <v/>
      </c>
      <c r="AZ106" s="92" t="str" cm="1">
        <f t="array" ref="AZ106">IF(OR(AW106="",W106="",AU106="",U106="",AV106="",V106=""),"",_xlfn.IFS(AND((IFERROR(VALUE(TRIM(SUBSTITUTE(AW106,CHAR(160),""))),0))&gt;(IFERROR(VALUE(TRIM(SUBSTITUTE(W106,CHAR(160),""))),0)),((IFERROR(VALUE(TRIM(SUBSTITUTE(AW106,CHAR(160),""))),0))-(IFERROR(VALUE(TRIM(SUBSTITUTE(W106,CHAR(160),""))),0)))&lt;=0.01),"OK",(IFERROR(VALUE(TRIM(SUBSTITUTE(AW106,CHAR(160),""))),0))&gt;(IFERROR(VALUE(TRIM(SUBSTITUTE(W106,CHAR(160),""))),0)),"KO : Le montant retenu TTC est supérieur au montant présenté TTC. Merci de revoir la ligne de dépense ou plafonner son montant.",(IFERROR(VALUE(TRIM(SUBSTITUTE(AU106,CHAR(160),""))),0))&gt;(IFERROR(VALUE(TRIM(SUBSTITUTE(U106,CHAR(160),""))),0)),"Attention : Le montant retenu HT est supérieur au montant HT présenté. Merci de revoir la ligne de dépense, plafonner son montant, ou justifier la reventillation HT / TVA.",(IFERROR(VALUE(TRIM(SUBSTITUTE(AV106,CHAR(160),""))),0))&gt;(IFERROR(VALUE(TRIM(SUBSTITUTE(V106,CHAR(160),""))),0)),"Attention : Le montant TVA retenu est supérieur au montant TVA présenté. Merci de revoir la ligne de dépense, plafonner son montant, ou justifier la reventillation HT / TVA.",(IFERROR(VALUE(TRIM(SUBSTITUTE(W106,CHAR(160),""))),0))=0,"",(IFERROR(VALUE(TRIM(SUBSTITUTE(AW106,CHAR(160),""))),0))=(IFERROR(VALUE(TRIM(SUBSTITUTE(W106,CHAR(160),""))),0)),"OK",AND((IFERROR(VALUE(TRIM(SUBSTITUTE(AW106,CHAR(160),""))),0))&lt;(IFERROR(VALUE(TRIM(SUBSTITUTE(W106,CHAR(160),""))),0)),((IFERROR(VALUE(TRIM(SUBSTITUTE(W106,CHAR(160),""))),0))-(IFERROR(VALUE(TRIM(SUBSTITUTE(AW106,CHAR(160),""))),0)))&lt;0.01),"OK",(IFERROR(VALUE(TRIM(SUBSTITUTE(AW106,CHAR(160),""))),0))&lt;(IFERROR(VALUE(TRIM(SUBSTITUTE(W106,CHAR(160),""))),0)),"Montant instruit inférieur au montant présenté.",TRUE,""))</f>
        <v/>
      </c>
      <c r="BA106" s="212" t="str">
        <f t="shared" si="64"/>
        <v/>
      </c>
      <c r="BB106" s="212" t="str">
        <f t="shared" si="65"/>
        <v/>
      </c>
      <c r="BC106" s="93" t="str">
        <f t="shared" si="66"/>
        <v/>
      </c>
    </row>
    <row r="107" spans="1:55" ht="20.149999999999999" customHeight="1">
      <c r="A107" s="294">
        <v>99</v>
      </c>
      <c r="B107" s="2"/>
      <c r="C107" s="39"/>
      <c r="D107" s="2"/>
      <c r="E107" s="2"/>
      <c r="F107" s="89" t="str">
        <f>IF(B107&lt;&gt;"",IF('0-Présentation poste-typeaction'!$B$12&lt;&gt;"",'0-Présentation poste-typeaction'!$B$12,""),"")</f>
        <v/>
      </c>
      <c r="G107" s="21"/>
      <c r="H107" s="15"/>
      <c r="I107" s="38"/>
      <c r="J107" s="13"/>
      <c r="K107" s="4"/>
      <c r="L107" s="3"/>
      <c r="M107" s="196" t="str">
        <f t="shared" si="86"/>
        <v/>
      </c>
      <c r="N107" s="5"/>
      <c r="O107" s="3"/>
      <c r="P107" s="196" t="str">
        <f t="shared" si="77"/>
        <v/>
      </c>
      <c r="Q107" s="6"/>
      <c r="R107" s="3"/>
      <c r="S107" s="295" t="str">
        <f t="shared" si="87"/>
        <v/>
      </c>
      <c r="T107" s="14"/>
      <c r="U107" s="296" t="str" cm="1">
        <f t="array" ref="U107">IF((_xlfn.IFS(TRIM(SUBSTITUTE(T107,CHAR(160),""))="Devis 1",IFERROR(VALUE(TRIM(SUBSTITUTE(K107,CHAR(160),""))),0),TRIM(SUBSTITUTE(T107,CHAR(160),""))="Devis 2",IFERROR(VALUE(TRIM(SUBSTITUTE(N107,CHAR(160),""))),0),TRIM(SUBSTITUTE(T107,CHAR(160),""))="Devis 3",IFERROR(VALUE(TRIM(SUBSTITUTE(Q107,CHAR(160),""))),0),TRUE,0)*IFERROR(VALUE(TRIM(SUBSTITUTE(C107,CHAR(160),""))),0))=0,"",_xlfn.IFS(TRIM(SUBSTITUTE(T107,CHAR(160),""))="Devis 1",IFERROR(VALUE(TRIM(SUBSTITUTE(K107,CHAR(160),""))),0),TRIM(SUBSTITUTE(T107,CHAR(160),""))="Devis 2",IFERROR(VALUE(TRIM(SUBSTITUTE(N107,CHAR(160),""))),0),TRIM(SUBSTITUTE(T107,CHAR(160),""))="Devis 3",IFERROR(VALUE(TRIM(SUBSTITUTE(Q107,CHAR(160),""))),0),TRUE,0)*IFERROR(VALUE(TRIM(SUBSTITUTE(C107,CHAR(160),""))),0))</f>
        <v/>
      </c>
      <c r="V107" s="214" t="str" cm="1">
        <f t="array" ref="V107">IF(ROUND((_xlfn.IFS(TRIM(SUBSTITUTE(T107,CHAR(160),""))="Devis 1",IFERROR(VALUE(TRIM(SUBSTITUTE(L107,CHAR(160),""))),0),TRIM(SUBSTITUTE(T107,CHAR(160),""))="Devis 2",IFERROR(VALUE(TRIM(SUBSTITUTE(O107,CHAR(160),""))),0),TRIM(SUBSTITUTE(T107,CHAR(160),""))="Devis 3",IFERROR(VALUE(TRIM(SUBSTITUTE(R107,CHAR(160),""))),0),TRUE,0)*IFERROR(VALUE(TRIM(SUBSTITUTE(C107,CHAR(160),""))),0)),2)=0,IF(U107&lt;&gt;"",0,""),ROUND((_xlfn.IFS(TRIM(SUBSTITUTE(T107,CHAR(160),""))="Devis 1",IFERROR(VALUE(TRIM(SUBSTITUTE(L107,CHAR(160),""))),0),TRIM(SUBSTITUTE(T107,CHAR(160),""))="Devis 2",IFERROR(VALUE(TRIM(SUBSTITUTE(O107,CHAR(160),""))),0),TRIM(SUBSTITUTE(T107,CHAR(160),""))="Devis 3",IFERROR(VALUE(TRIM(SUBSTITUTE(R107,CHAR(160),""))),0),TRUE,0)*IFERROR(VALUE(TRIM(SUBSTITUTE(C107,CHAR(160),""))),0)),2))</f>
        <v/>
      </c>
      <c r="W107" s="297" t="str">
        <f t="shared" si="78"/>
        <v/>
      </c>
      <c r="X107" s="32"/>
      <c r="Y107" s="298" t="str">
        <f t="shared" si="67"/>
        <v/>
      </c>
      <c r="Z107" s="299" t="str">
        <f t="shared" si="67"/>
        <v/>
      </c>
      <c r="AA107" s="300" t="str">
        <f t="shared" si="67"/>
        <v/>
      </c>
      <c r="AB107" s="89" t="str">
        <f t="shared" si="67"/>
        <v/>
      </c>
      <c r="AC107" s="89" t="str">
        <f t="shared" si="67"/>
        <v/>
      </c>
      <c r="AD107" s="89" t="str">
        <f t="shared" si="67"/>
        <v/>
      </c>
      <c r="AE107" s="89" t="str">
        <f t="shared" si="68"/>
        <v/>
      </c>
      <c r="AF107" s="89" t="str">
        <f t="shared" si="69"/>
        <v/>
      </c>
      <c r="AG107" s="301" t="str">
        <f t="shared" si="70"/>
        <v/>
      </c>
      <c r="AH107" s="204" t="str">
        <f t="shared" si="71"/>
        <v/>
      </c>
      <c r="AI107" s="90" t="str">
        <f t="shared" si="72"/>
        <v/>
      </c>
      <c r="AJ107" s="196" t="str">
        <f t="shared" si="85"/>
        <v/>
      </c>
      <c r="AK107" s="205" t="str">
        <f t="shared" si="73"/>
        <v/>
      </c>
      <c r="AL107" s="90" t="str">
        <f t="shared" si="74"/>
        <v/>
      </c>
      <c r="AM107" s="196" t="str">
        <f t="shared" si="79"/>
        <v/>
      </c>
      <c r="AN107" s="206" t="str">
        <f t="shared" si="75"/>
        <v/>
      </c>
      <c r="AO107" s="90" t="str">
        <f t="shared" si="76"/>
        <v/>
      </c>
      <c r="AP107" s="207" t="str">
        <f t="shared" si="80"/>
        <v/>
      </c>
      <c r="AQ107" s="208" t="str">
        <f t="shared" si="81"/>
        <v/>
      </c>
      <c r="AR107" s="302"/>
      <c r="AS107" s="212" t="str">
        <f t="shared" si="82"/>
        <v/>
      </c>
      <c r="AT107" s="212" t="str">
        <f t="shared" si="83"/>
        <v/>
      </c>
      <c r="AU107" s="211" t="str" cm="1">
        <f t="array" ref="AU107">IF($Z107="","",IF((IFERROR(_xlfn.IFS($AQ107="Devis 1",(IFERROR(VALUE(TRIM(SUBSTITUTE(AH107,CHAR(160),""))),0)),$AQ107="Devis 2",(IFERROR(VALUE(TRIM(SUBSTITUTE(AK107,CHAR(160),""))),0)),$AQ107="Devis 3",(IFERROR(VALUE(TRIM(SUBSTITUTE(AN107,CHAR(160),""))),0))),0))*(IFERROR(VALUE(TRIM(SUBSTITUTE($Z107,CHAR(160),""))),0))=0,"",(IFERROR(_xlfn.IFS($AQ107="Devis 1",(IFERROR(VALUE(TRIM(SUBSTITUTE(AH107,CHAR(160),""))),0)),$AQ107="Devis 2",(IFERROR(VALUE(TRIM(SUBSTITUTE(AK107,CHAR(160),""))),0)),$AQ107="Devis 3",(IFERROR(VALUE(TRIM(SUBSTITUTE(AN107,CHAR(160),""))),0))),0))*(IFERROR(VALUE(TRIM(SUBSTITUTE($Z107,CHAR(160),""))),0))))</f>
        <v/>
      </c>
      <c r="AV107" s="211" t="str" cm="1">
        <f t="array" ref="AV107">IF($Z107="","",IF(ROUND((IFERROR(_xlfn.IFS(TRIM(SUBSTITUTE($AQ107,CHAR(160),""))="Devis 1",IFERROR(VALUE(TRIM(SUBSTITUTE(AI107,CHAR(160),""))),0),TRIM(SUBSTITUTE($AQ107,CHAR(160),""))="Devis 2",IFERROR(VALUE(TRIM(SUBSTITUTE(AL107,CHAR(160),""))),0),TRIM(SUBSTITUTE($AQ107,CHAR(160),""))="Devis 3",IFERROR(VALUE(TRIM(SUBSTITUTE(AO107,CHAR(160),""))),0)),0))*(IFERROR(VALUE(TRIM(SUBSTITUTE($Z107,CHAR(160),""))),0)),2)=0,IF(AU107&lt;&gt;"",0,""),ROUND((IFERROR(_xlfn.IFS(TRIM(SUBSTITUTE($AQ107,CHAR(160),""))="Devis 1",IFERROR(VALUE(TRIM(SUBSTITUTE(AI107,CHAR(160),""))),0),TRIM(SUBSTITUTE($AQ107,CHAR(160),""))="Devis 2",IFERROR(VALUE(TRIM(SUBSTITUTE(AL107,CHAR(160),""))),0),TRIM(SUBSTITUTE($AQ107,CHAR(160),""))="Devis 3",IFERROR(VALUE(TRIM(SUBSTITUTE(AO107,CHAR(160),""))),0)),0))*(IFERROR(VALUE(TRIM(SUBSTITUTE($Z107,CHAR(160),""))),0)),2)))</f>
        <v/>
      </c>
      <c r="AW107" s="211" t="str">
        <f t="shared" si="84"/>
        <v/>
      </c>
      <c r="AX107" s="303"/>
      <c r="AY107" s="92" t="str" cm="1">
        <f t="array" ref="AY107">IF(OR(AW107="",AT107="",AU107="",AS107=""),"",
    _xlfn.IFS(
        (IFERROR(VALUE(TRIM(SUBSTITUTE(AW107,CHAR(160),""))),0)) &gt; (IFERROR(VALUE(TRIM(SUBSTITUTE(AT107,CHAR(160),""))),0)),
        "KO : Le montant retenu TTC est supérieur au montant raisonnable TTC. Merci de revoir la ligne de dépense ou plafonner son montant.",
        (IFERROR(VALUE(TRIM(SUBSTITUTE(AU107,CHAR(160),""))),0)) &gt; (IFERROR(VALUE(TRIM(SUBSTITUTE(AS107,CHAR(160),""))),0)),
        "Attention : Le montant retenu HT est supérieur au montant HT raisonnable. Merci de revoir la ligne de dépense, plafonner son montant, ou justifier la reventillation HT / TVA.",
        (IFERROR(VALUE(TRIM(SUBSTITUTE(AW107,CHAR(160),""))),0))=0,
        "",
        (IFERROR(VALUE(TRIM(SUBSTITUTE(AT107,CHAR(160),""))),0))=(IFERROR(VALUE(TRIM(SUBSTITUTE(AW107,CHAR(160),""))),0)),
        "OK",
        (IFERROR(VALUE(TRIM(SUBSTITUTE(AT107,CHAR(160),""))),0))&gt;(IFERROR(VALUE(TRIM(SUBSTITUTE(AW107,CHAR(160),""))),0)),
        " OK : Montant instruit inférieur au montant raisonnable.",
        TRUE,
        ""
    )
)</f>
        <v/>
      </c>
      <c r="AZ107" s="92" t="str" cm="1">
        <f t="array" ref="AZ107">IF(OR(AW107="",W107="",AU107="",U107="",AV107="",V107=""),"",_xlfn.IFS(AND((IFERROR(VALUE(TRIM(SUBSTITUTE(AW107,CHAR(160),""))),0))&gt;(IFERROR(VALUE(TRIM(SUBSTITUTE(W107,CHAR(160),""))),0)),((IFERROR(VALUE(TRIM(SUBSTITUTE(AW107,CHAR(160),""))),0))-(IFERROR(VALUE(TRIM(SUBSTITUTE(W107,CHAR(160),""))),0)))&lt;=0.01),"OK",(IFERROR(VALUE(TRIM(SUBSTITUTE(AW107,CHAR(160),""))),0))&gt;(IFERROR(VALUE(TRIM(SUBSTITUTE(W107,CHAR(160),""))),0)),"KO : Le montant retenu TTC est supérieur au montant présenté TTC. Merci de revoir la ligne de dépense ou plafonner son montant.",(IFERROR(VALUE(TRIM(SUBSTITUTE(AU107,CHAR(160),""))),0))&gt;(IFERROR(VALUE(TRIM(SUBSTITUTE(U107,CHAR(160),""))),0)),"Attention : Le montant retenu HT est supérieur au montant HT présenté. Merci de revoir la ligne de dépense, plafonner son montant, ou justifier la reventillation HT / TVA.",(IFERROR(VALUE(TRIM(SUBSTITUTE(AV107,CHAR(160),""))),0))&gt;(IFERROR(VALUE(TRIM(SUBSTITUTE(V107,CHAR(160),""))),0)),"Attention : Le montant TVA retenu est supérieur au montant TVA présenté. Merci de revoir la ligne de dépense, plafonner son montant, ou justifier la reventillation HT / TVA.",(IFERROR(VALUE(TRIM(SUBSTITUTE(W107,CHAR(160),""))),0))=0,"",(IFERROR(VALUE(TRIM(SUBSTITUTE(AW107,CHAR(160),""))),0))=(IFERROR(VALUE(TRIM(SUBSTITUTE(W107,CHAR(160),""))),0)),"OK",AND((IFERROR(VALUE(TRIM(SUBSTITUTE(AW107,CHAR(160),""))),0))&lt;(IFERROR(VALUE(TRIM(SUBSTITUTE(W107,CHAR(160),""))),0)),((IFERROR(VALUE(TRIM(SUBSTITUTE(W107,CHAR(160),""))),0))-(IFERROR(VALUE(TRIM(SUBSTITUTE(AW107,CHAR(160),""))),0)))&lt;0.01),"OK",(IFERROR(VALUE(TRIM(SUBSTITUTE(AW107,CHAR(160),""))),0))&lt;(IFERROR(VALUE(TRIM(SUBSTITUTE(W107,CHAR(160),""))),0)),"Montant instruit inférieur au montant présenté.",TRUE,""))</f>
        <v/>
      </c>
      <c r="BA107" s="212" t="str">
        <f t="shared" si="64"/>
        <v/>
      </c>
      <c r="BB107" s="212" t="str">
        <f t="shared" si="65"/>
        <v/>
      </c>
      <c r="BC107" s="93" t="str">
        <f t="shared" si="66"/>
        <v/>
      </c>
    </row>
    <row r="108" spans="1:55" ht="20.149999999999999" customHeight="1" thickBot="1">
      <c r="A108" s="294">
        <v>100</v>
      </c>
      <c r="B108" s="2"/>
      <c r="C108" s="39"/>
      <c r="D108" s="2"/>
      <c r="E108" s="2"/>
      <c r="F108" s="89" t="str">
        <f>IF(B108&lt;&gt;"",IF('0-Présentation poste-typeaction'!$B$12&lt;&gt;"",'0-Présentation poste-typeaction'!$B$12,""),"")</f>
        <v/>
      </c>
      <c r="G108" s="21"/>
      <c r="H108" s="15"/>
      <c r="I108" s="38"/>
      <c r="J108" s="13"/>
      <c r="K108" s="4"/>
      <c r="L108" s="3"/>
      <c r="M108" s="196" t="str">
        <f t="shared" si="86"/>
        <v/>
      </c>
      <c r="N108" s="8"/>
      <c r="O108" s="9"/>
      <c r="P108" s="215" t="str">
        <f t="shared" si="77"/>
        <v/>
      </c>
      <c r="Q108" s="10"/>
      <c r="R108" s="11"/>
      <c r="S108" s="295" t="str">
        <f t="shared" si="87"/>
        <v/>
      </c>
      <c r="T108" s="14"/>
      <c r="U108" s="296" t="str" cm="1">
        <f t="array" ref="U108">IF((_xlfn.IFS(TRIM(SUBSTITUTE(T108,CHAR(160),""))="Devis 1",IFERROR(VALUE(TRIM(SUBSTITUTE(K108,CHAR(160),""))),0),TRIM(SUBSTITUTE(T108,CHAR(160),""))="Devis 2",IFERROR(VALUE(TRIM(SUBSTITUTE(N108,CHAR(160),""))),0),TRIM(SUBSTITUTE(T108,CHAR(160),""))="Devis 3",IFERROR(VALUE(TRIM(SUBSTITUTE(Q108,CHAR(160),""))),0),TRUE,0)*IFERROR(VALUE(TRIM(SUBSTITUTE(C108,CHAR(160),""))),0))=0,"",_xlfn.IFS(TRIM(SUBSTITUTE(T108,CHAR(160),""))="Devis 1",IFERROR(VALUE(TRIM(SUBSTITUTE(K108,CHAR(160),""))),0),TRIM(SUBSTITUTE(T108,CHAR(160),""))="Devis 2",IFERROR(VALUE(TRIM(SUBSTITUTE(N108,CHAR(160),""))),0),TRIM(SUBSTITUTE(T108,CHAR(160),""))="Devis 3",IFERROR(VALUE(TRIM(SUBSTITUTE(Q108,CHAR(160),""))),0),TRUE,0)*IFERROR(VALUE(TRIM(SUBSTITUTE(C108,CHAR(160),""))),0))</f>
        <v/>
      </c>
      <c r="V108" s="214" t="str" cm="1">
        <f t="array" ref="V108">IF(ROUND((_xlfn.IFS(TRIM(SUBSTITUTE(T108,CHAR(160),""))="Devis 1",IFERROR(VALUE(TRIM(SUBSTITUTE(L108,CHAR(160),""))),0),TRIM(SUBSTITUTE(T108,CHAR(160),""))="Devis 2",IFERROR(VALUE(TRIM(SUBSTITUTE(O108,CHAR(160),""))),0),TRIM(SUBSTITUTE(T108,CHAR(160),""))="Devis 3",IFERROR(VALUE(TRIM(SUBSTITUTE(R108,CHAR(160),""))),0),TRUE,0)*IFERROR(VALUE(TRIM(SUBSTITUTE(C108,CHAR(160),""))),0)),2)=0,IF(U108&lt;&gt;"",0,""),ROUND((_xlfn.IFS(TRIM(SUBSTITUTE(T108,CHAR(160),""))="Devis 1",IFERROR(VALUE(TRIM(SUBSTITUTE(L108,CHAR(160),""))),0),TRIM(SUBSTITUTE(T108,CHAR(160),""))="Devis 2",IFERROR(VALUE(TRIM(SUBSTITUTE(O108,CHAR(160),""))),0),TRIM(SUBSTITUTE(T108,CHAR(160),""))="Devis 3",IFERROR(VALUE(TRIM(SUBSTITUTE(R108,CHAR(160),""))),0),TRUE,0)*IFERROR(VALUE(TRIM(SUBSTITUTE(C108,CHAR(160),""))),0)),2))</f>
        <v/>
      </c>
      <c r="W108" s="297" t="str">
        <f t="shared" si="78"/>
        <v/>
      </c>
      <c r="X108" s="32"/>
      <c r="Y108" s="298" t="str">
        <f t="shared" si="67"/>
        <v/>
      </c>
      <c r="Z108" s="304" t="str">
        <f t="shared" si="67"/>
        <v/>
      </c>
      <c r="AA108" s="300" t="str">
        <f t="shared" si="67"/>
        <v/>
      </c>
      <c r="AB108" s="89" t="str">
        <f t="shared" si="67"/>
        <v/>
      </c>
      <c r="AC108" s="89" t="str">
        <f t="shared" si="67"/>
        <v/>
      </c>
      <c r="AD108" s="89" t="str">
        <f t="shared" si="67"/>
        <v/>
      </c>
      <c r="AE108" s="89" t="str">
        <f t="shared" si="68"/>
        <v/>
      </c>
      <c r="AF108" s="89" t="str">
        <f t="shared" si="69"/>
        <v/>
      </c>
      <c r="AG108" s="301" t="str">
        <f t="shared" si="70"/>
        <v/>
      </c>
      <c r="AH108" s="204" t="str">
        <f t="shared" si="71"/>
        <v/>
      </c>
      <c r="AI108" s="90" t="str">
        <f t="shared" si="72"/>
        <v/>
      </c>
      <c r="AJ108" s="218" t="str">
        <f t="shared" si="85"/>
        <v/>
      </c>
      <c r="AK108" s="205" t="str">
        <f t="shared" si="73"/>
        <v/>
      </c>
      <c r="AL108" s="90" t="str">
        <f t="shared" si="74"/>
        <v/>
      </c>
      <c r="AM108" s="215" t="str">
        <f t="shared" si="79"/>
        <v/>
      </c>
      <c r="AN108" s="206" t="str">
        <f t="shared" si="75"/>
        <v/>
      </c>
      <c r="AO108" s="90" t="str">
        <f t="shared" si="76"/>
        <v/>
      </c>
      <c r="AP108" s="207" t="str">
        <f t="shared" si="80"/>
        <v/>
      </c>
      <c r="AQ108" s="208" t="str">
        <f t="shared" si="81"/>
        <v/>
      </c>
      <c r="AR108" s="302"/>
      <c r="AS108" s="212" t="str">
        <f t="shared" si="82"/>
        <v/>
      </c>
      <c r="AT108" s="212" t="str">
        <f t="shared" si="83"/>
        <v/>
      </c>
      <c r="AU108" s="211" t="str" cm="1">
        <f t="array" ref="AU108">IF($Z108="","",IF((IFERROR(_xlfn.IFS($AQ108="Devis 1",(IFERROR(VALUE(TRIM(SUBSTITUTE(AH108,CHAR(160),""))),0)),$AQ108="Devis 2",(IFERROR(VALUE(TRIM(SUBSTITUTE(AK108,CHAR(160),""))),0)),$AQ108="Devis 3",(IFERROR(VALUE(TRIM(SUBSTITUTE(AN108,CHAR(160),""))),0))),0))*(IFERROR(VALUE(TRIM(SUBSTITUTE($Z108,CHAR(160),""))),0))=0,"",(IFERROR(_xlfn.IFS($AQ108="Devis 1",(IFERROR(VALUE(TRIM(SUBSTITUTE(AH108,CHAR(160),""))),0)),$AQ108="Devis 2",(IFERROR(VALUE(TRIM(SUBSTITUTE(AK108,CHAR(160),""))),0)),$AQ108="Devis 3",(IFERROR(VALUE(TRIM(SUBSTITUTE(AN108,CHAR(160),""))),0))),0))*(IFERROR(VALUE(TRIM(SUBSTITUTE($Z108,CHAR(160),""))),0))))</f>
        <v/>
      </c>
      <c r="AV108" s="211" t="str" cm="1">
        <f t="array" ref="AV108">IF($Z108="","",IF(ROUND((IFERROR(_xlfn.IFS(TRIM(SUBSTITUTE($AQ108,CHAR(160),""))="Devis 1",IFERROR(VALUE(TRIM(SUBSTITUTE(AI108,CHAR(160),""))),0),TRIM(SUBSTITUTE($AQ108,CHAR(160),""))="Devis 2",IFERROR(VALUE(TRIM(SUBSTITUTE(AL108,CHAR(160),""))),0),TRIM(SUBSTITUTE($AQ108,CHAR(160),""))="Devis 3",IFERROR(VALUE(TRIM(SUBSTITUTE(AO108,CHAR(160),""))),0)),0))*(IFERROR(VALUE(TRIM(SUBSTITUTE($Z108,CHAR(160),""))),0)),2)=0,IF(AU108&lt;&gt;"",0,""),ROUND((IFERROR(_xlfn.IFS(TRIM(SUBSTITUTE($AQ108,CHAR(160),""))="Devis 1",IFERROR(VALUE(TRIM(SUBSTITUTE(AI108,CHAR(160),""))),0),TRIM(SUBSTITUTE($AQ108,CHAR(160),""))="Devis 2",IFERROR(VALUE(TRIM(SUBSTITUTE(AL108,CHAR(160),""))),0),TRIM(SUBSTITUTE($AQ108,CHAR(160),""))="Devis 3",IFERROR(VALUE(TRIM(SUBSTITUTE(AO108,CHAR(160),""))),0)),0))*(IFERROR(VALUE(TRIM(SUBSTITUTE($Z108,CHAR(160),""))),0)),2)))</f>
        <v/>
      </c>
      <c r="AW108" s="211" t="str">
        <f t="shared" si="84"/>
        <v/>
      </c>
      <c r="AX108" s="303"/>
      <c r="AY108" s="92" t="str" cm="1">
        <f t="array" ref="AY108">IF(OR(AW108="",AT108="",AU108="",AS108=""),"",
    _xlfn.IFS(
        (IFERROR(VALUE(TRIM(SUBSTITUTE(AW108,CHAR(160),""))),0)) &gt; (IFERROR(VALUE(TRIM(SUBSTITUTE(AT108,CHAR(160),""))),0)),
        "KO : Le montant retenu TTC est supérieur au montant raisonnable TTC. Merci de revoir la ligne de dépense ou plafonner son montant.",
        (IFERROR(VALUE(TRIM(SUBSTITUTE(AU108,CHAR(160),""))),0)) &gt; (IFERROR(VALUE(TRIM(SUBSTITUTE(AS108,CHAR(160),""))),0)),
        "Attention : Le montant retenu HT est supérieur au montant HT raisonnable. Merci de revoir la ligne de dépense, plafonner son montant, ou justifier la reventillation HT / TVA.",
        (IFERROR(VALUE(TRIM(SUBSTITUTE(AW108,CHAR(160),""))),0))=0,
        "",
        (IFERROR(VALUE(TRIM(SUBSTITUTE(AT108,CHAR(160),""))),0))=(IFERROR(VALUE(TRIM(SUBSTITUTE(AW108,CHAR(160),""))),0)),
        "OK",
        (IFERROR(VALUE(TRIM(SUBSTITUTE(AT108,CHAR(160),""))),0))&gt;(IFERROR(VALUE(TRIM(SUBSTITUTE(AW108,CHAR(160),""))),0)),
        " OK : Montant instruit inférieur au montant raisonnable.",
        TRUE,
        ""
    )
)</f>
        <v/>
      </c>
      <c r="AZ108" s="92" t="str" cm="1">
        <f t="array" ref="AZ108">IF(OR(AW108="",W108="",AU108="",U108="",AV108="",V108=""),"",_xlfn.IFS(AND((IFERROR(VALUE(TRIM(SUBSTITUTE(AW108,CHAR(160),""))),0))&gt;(IFERROR(VALUE(TRIM(SUBSTITUTE(W108,CHAR(160),""))),0)),((IFERROR(VALUE(TRIM(SUBSTITUTE(AW108,CHAR(160),""))),0))-(IFERROR(VALUE(TRIM(SUBSTITUTE(W108,CHAR(160),""))),0)))&lt;=0.01),"OK",(IFERROR(VALUE(TRIM(SUBSTITUTE(AW108,CHAR(160),""))),0))&gt;(IFERROR(VALUE(TRIM(SUBSTITUTE(W108,CHAR(160),""))),0)),"KO : Le montant retenu TTC est supérieur au montant présenté TTC. Merci de revoir la ligne de dépense ou plafonner son montant.",(IFERROR(VALUE(TRIM(SUBSTITUTE(AU108,CHAR(160),""))),0))&gt;(IFERROR(VALUE(TRIM(SUBSTITUTE(U108,CHAR(160),""))),0)),"Attention : Le montant retenu HT est supérieur au montant HT présenté. Merci de revoir la ligne de dépense, plafonner son montant, ou justifier la reventillation HT / TVA.",(IFERROR(VALUE(TRIM(SUBSTITUTE(AV108,CHAR(160),""))),0))&gt;(IFERROR(VALUE(TRIM(SUBSTITUTE(V108,CHAR(160),""))),0)),"Attention : Le montant TVA retenu est supérieur au montant TVA présenté. Merci de revoir la ligne de dépense, plafonner son montant, ou justifier la reventillation HT / TVA.",(IFERROR(VALUE(TRIM(SUBSTITUTE(W108,CHAR(160),""))),0))=0,"",(IFERROR(VALUE(TRIM(SUBSTITUTE(AW108,CHAR(160),""))),0))=(IFERROR(VALUE(TRIM(SUBSTITUTE(W108,CHAR(160),""))),0)),"OK",AND((IFERROR(VALUE(TRIM(SUBSTITUTE(AW108,CHAR(160),""))),0))&lt;(IFERROR(VALUE(TRIM(SUBSTITUTE(W108,CHAR(160),""))),0)),((IFERROR(VALUE(TRIM(SUBSTITUTE(W108,CHAR(160),""))),0))-(IFERROR(VALUE(TRIM(SUBSTITUTE(AW108,CHAR(160),""))),0)))&lt;0.01),"OK",(IFERROR(VALUE(TRIM(SUBSTITUTE(AW108,CHAR(160),""))),0))&lt;(IFERROR(VALUE(TRIM(SUBSTITUTE(W108,CHAR(160),""))),0)),"Montant instruit inférieur au montant présenté.",TRUE,""))</f>
        <v/>
      </c>
      <c r="BA108" s="212" t="str">
        <f t="shared" si="64"/>
        <v/>
      </c>
      <c r="BB108" s="212" t="str">
        <f t="shared" si="65"/>
        <v/>
      </c>
      <c r="BC108" s="93" t="str">
        <f t="shared" si="66"/>
        <v/>
      </c>
    </row>
    <row r="109" spans="1:55" ht="20.149999999999999" customHeight="1" thickBot="1">
      <c r="A109" s="600" t="s">
        <v>27</v>
      </c>
      <c r="B109" s="601"/>
      <c r="C109" s="601"/>
      <c r="D109" s="601"/>
      <c r="E109" s="601"/>
      <c r="F109" s="601"/>
      <c r="G109" s="601"/>
      <c r="H109" s="601"/>
      <c r="I109" s="601"/>
      <c r="J109" s="601"/>
      <c r="K109" s="601"/>
      <c r="L109" s="601"/>
      <c r="M109" s="601"/>
      <c r="N109" s="601"/>
      <c r="O109" s="601"/>
      <c r="P109" s="601"/>
      <c r="Q109" s="601"/>
      <c r="R109" s="601"/>
      <c r="S109" s="601"/>
      <c r="T109" s="601"/>
      <c r="U109" s="223">
        <f>SUM(U9:U108)</f>
        <v>0</v>
      </c>
      <c r="V109" s="223">
        <f>SUM(V9:V108)</f>
        <v>0</v>
      </c>
      <c r="W109" s="223">
        <f>SUM(W9:W108)</f>
        <v>0</v>
      </c>
      <c r="X109" s="305"/>
      <c r="Y109" s="306"/>
      <c r="Z109" s="307"/>
      <c r="AA109" s="307"/>
      <c r="AB109" s="307"/>
      <c r="AC109" s="307"/>
      <c r="AD109" s="307"/>
      <c r="AE109" s="307"/>
      <c r="AF109" s="307"/>
      <c r="AG109" s="307"/>
      <c r="AH109" s="307"/>
      <c r="AI109" s="307"/>
      <c r="AJ109" s="307"/>
      <c r="AK109" s="307"/>
      <c r="AL109" s="307"/>
      <c r="AM109" s="307"/>
      <c r="AN109" s="307"/>
      <c r="AO109" s="307"/>
      <c r="AP109" s="307"/>
      <c r="AQ109" s="307"/>
      <c r="AR109" s="307"/>
      <c r="AS109" s="307"/>
      <c r="AT109" s="227" t="s">
        <v>28</v>
      </c>
      <c r="AU109" s="308">
        <f>SUM(AU9:AU108)</f>
        <v>0</v>
      </c>
      <c r="AV109" s="308">
        <f>SUM(AV9:AV108)</f>
        <v>0</v>
      </c>
      <c r="AW109" s="308">
        <f>SUM(AW9:AW108)</f>
        <v>0</v>
      </c>
      <c r="AX109" s="628"/>
      <c r="AY109" s="628"/>
      <c r="AZ109" s="227" t="s">
        <v>333</v>
      </c>
      <c r="BA109" s="308">
        <f>SUM(BA9:BA108)</f>
        <v>0</v>
      </c>
      <c r="BB109" s="308">
        <f>SUM(BB9:BB108)</f>
        <v>0</v>
      </c>
      <c r="BC109" s="309">
        <f>SUM(BC9:BC108)</f>
        <v>0</v>
      </c>
    </row>
  </sheetData>
  <sheetProtection algorithmName="SHA-512" hashValue="7xozIwA2/dvETMUfslxmEq453/yQHvRBQv+GK8lQ1vDsqa4hjF1HHrHr5lpsm5DBeLP9uXOLZ+5yEPPcx1vOVA==" saltValue="2u5H61XUOIQNsTiYjKrx2w==" spinCount="100000" sheet="1" formatCells="0" formatColumns="0" formatRows="0" insertColumns="0" insertRows="0" insertHyperlinks="0" deleteColumns="0" deleteRows="0" sort="0" autoFilter="0" pivotTables="0"/>
  <mergeCells count="7">
    <mergeCell ref="D2:F2"/>
    <mergeCell ref="D3:F3"/>
    <mergeCell ref="A5:X5"/>
    <mergeCell ref="Y5:BC5"/>
    <mergeCell ref="A109:T109"/>
    <mergeCell ref="AX109:AY109"/>
    <mergeCell ref="A6:A7"/>
  </mergeCells>
  <phoneticPr fontId="13" type="noConversion"/>
  <conditionalFormatting sqref="Y8:AQ108">
    <cfRule type="expression" dxfId="34" priority="1" stopIfTrue="1">
      <formula>B8&lt;&gt;Y8</formula>
    </cfRule>
  </conditionalFormatting>
  <conditionalFormatting sqref="AY8:AZ108">
    <cfRule type="containsText" dxfId="33" priority="3" operator="containsText" text="OK">
      <formula>NOT(ISERROR(SEARCH("OK",AY8)))</formula>
    </cfRule>
    <cfRule type="containsText" dxfId="32" priority="4" operator="containsText" text="KO">
      <formula>NOT(ISERROR(SEARCH("KO",AY8)))</formula>
    </cfRule>
    <cfRule type="containsText" dxfId="31" priority="5" operator="containsText" text="Attention">
      <formula>NOT(ISERROR(SEARCH("Attention",AY8)))</formula>
    </cfRule>
  </conditionalFormatting>
  <dataValidations count="6">
    <dataValidation type="list" allowBlank="1" showInputMessage="1" showErrorMessage="1" sqref="I8:I108" xr:uid="{F0F9FE50-60D5-4805-B539-1CE26D9C0603}">
      <formula1>"Pas de marché public,Marché à procédureadaptée (MAPA),Marché innovant,Marché à procédure formalisée"</formula1>
    </dataValidation>
    <dataValidation type="list" allowBlank="1" showInputMessage="1" showErrorMessage="1" sqref="T8:T108" xr:uid="{F50B17BE-4244-44CD-8F37-44E2A4F9D3D4}">
      <formula1>"Devis 1,Devis 2,Devis 3"</formula1>
    </dataValidation>
    <dataValidation type="list" allowBlank="1" showInputMessage="1" showErrorMessage="1" promptTitle="Sélectionnez un type d'action" prompt="Cliquez sur le menu déroulant et associez un type d'action au poste choisi" sqref="F8" xr:uid="{0E0B3C54-F83A-4DAE-B105-960E14415059}">
      <formula1>"Soutien préparatoire , Mise en œuvre de la stratégie , Fonctionnement et animation , Coopération entre les GAL"</formula1>
    </dataValidation>
    <dataValidation type="list" allowBlank="1" showInputMessage="1" showErrorMessage="1" sqref="AR8:AR108" xr:uid="{E59FE9C8-4894-4F5E-96A7-321E3F209626}">
      <formula1>"Oui,Non,Sans objet"</formula1>
    </dataValidation>
    <dataValidation type="list" allowBlank="1" showInputMessage="1" showErrorMessage="1" sqref="AQ8:AQ108" xr:uid="{C46F2214-0E77-464D-925B-18F83164DB0D}">
      <formula1>"Devis 1, Devis 2, Devis 3"</formula1>
    </dataValidation>
    <dataValidation allowBlank="1" showErrorMessage="1" promptTitle="Sélectionnez un type d'action" prompt="Cliquez sur le menu déroulant et associez un type d'action au poste choisi tel que présenté dans les lignes 4 à 7" sqref="F9:F108" xr:uid="{64B9E70F-D9D8-4989-A15F-DEBE1BC95C65}"/>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prompt="Cliquez sur le menu déroulant et associez un type d'action au poste choisi tel que présenté dans les lignes 4 à 7" xr:uid="{A8D66A12-1D6C-42C3-B972-A049908260A3}">
          <x14:formula1>
            <xm:f>'0-Présentation poste-typeaction'!$J$4:$J$7</xm:f>
          </x14:formula1>
          <xm:sqref>AC8:AD108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FEDF-5B34-493D-9667-B7ADED80A6FB}">
  <sheetPr>
    <pageSetUpPr fitToPage="1"/>
  </sheetPr>
  <dimension ref="A1:U109"/>
  <sheetViews>
    <sheetView zoomScale="60" zoomScaleNormal="60" workbookViewId="0">
      <selection activeCell="B9" sqref="B9"/>
    </sheetView>
  </sheetViews>
  <sheetFormatPr baseColWidth="10" defaultColWidth="11.453125" defaultRowHeight="20.149999999999999" customHeight="1" outlineLevelCol="1"/>
  <cols>
    <col min="1" max="1" width="11.81640625" style="126" customWidth="1"/>
    <col min="2" max="2" width="27.453125" style="126" customWidth="1"/>
    <col min="3" max="3" width="31.453125" style="126" customWidth="1"/>
    <col min="4" max="5" width="27.453125" style="126" customWidth="1"/>
    <col min="6" max="6" width="19.453125" style="126" customWidth="1"/>
    <col min="7" max="7" width="27.453125" style="126" customWidth="1"/>
    <col min="8" max="8" width="19.453125" style="126" customWidth="1"/>
    <col min="9" max="9" width="50.453125" style="126" customWidth="1"/>
    <col min="10" max="10" width="27.453125" style="126" hidden="1" customWidth="1" outlineLevel="1"/>
    <col min="11" max="11" width="31.26953125" style="126" hidden="1" customWidth="1" outlineLevel="1"/>
    <col min="12" max="13" width="27.453125" style="126" hidden="1" customWidth="1" outlineLevel="1"/>
    <col min="14" max="14" width="19.453125" style="126" hidden="1" customWidth="1" outlineLevel="1"/>
    <col min="15" max="16" width="27.453125" style="126" hidden="1" customWidth="1" outlineLevel="1"/>
    <col min="17" max="17" width="23.7265625" style="126" hidden="1" customWidth="1" outlineLevel="1"/>
    <col min="18" max="18" width="50.453125" style="126" hidden="1" customWidth="1" outlineLevel="1"/>
    <col min="19" max="19" width="80.453125" style="126" hidden="1" customWidth="1" outlineLevel="1"/>
    <col min="20" max="20" width="19.453125" style="126" hidden="1" customWidth="1" outlineLevel="1"/>
    <col min="21" max="21" width="11.453125" style="126" collapsed="1"/>
    <col min="22" max="16384" width="11.453125" style="126"/>
  </cols>
  <sheetData>
    <row r="1" spans="1:21" ht="20.149999999999999" customHeight="1" thickBot="1"/>
    <row r="2" spans="1:21" ht="20.149999999999999" customHeight="1">
      <c r="D2" s="588" t="s">
        <v>293</v>
      </c>
      <c r="E2" s="589"/>
      <c r="F2" s="589"/>
      <c r="G2" s="589"/>
      <c r="H2" s="590"/>
      <c r="I2" s="100"/>
      <c r="J2" s="100"/>
    </row>
    <row r="3" spans="1:21" ht="20.149999999999999" customHeight="1" thickBot="1">
      <c r="D3" s="591" t="s">
        <v>346</v>
      </c>
      <c r="E3" s="592"/>
      <c r="F3" s="592"/>
      <c r="G3" s="592"/>
      <c r="H3" s="593"/>
      <c r="I3" s="100"/>
      <c r="J3" s="100"/>
    </row>
    <row r="4" spans="1:21" ht="20.149999999999999" customHeight="1" thickBot="1"/>
    <row r="5" spans="1:21" s="310" customFormat="1" ht="20.149999999999999" customHeight="1" thickBot="1">
      <c r="A5" s="629" t="s">
        <v>116</v>
      </c>
      <c r="B5" s="630"/>
      <c r="C5" s="630"/>
      <c r="D5" s="630"/>
      <c r="E5" s="630"/>
      <c r="F5" s="630"/>
      <c r="G5" s="630"/>
      <c r="H5" s="630"/>
      <c r="I5" s="631"/>
      <c r="J5" s="620" t="s">
        <v>117</v>
      </c>
      <c r="K5" s="621"/>
      <c r="L5" s="621"/>
      <c r="M5" s="621"/>
      <c r="N5" s="621"/>
      <c r="O5" s="621"/>
      <c r="P5" s="621"/>
      <c r="Q5" s="621"/>
      <c r="R5" s="621"/>
      <c r="S5" s="621"/>
      <c r="T5" s="622"/>
    </row>
    <row r="6" spans="1:21" s="311" customFormat="1" ht="29">
      <c r="A6" s="632" t="s">
        <v>35</v>
      </c>
      <c r="B6" s="69" t="s">
        <v>107</v>
      </c>
      <c r="C6" s="69" t="s">
        <v>165</v>
      </c>
      <c r="D6" s="69" t="s">
        <v>37</v>
      </c>
      <c r="E6" s="69" t="s">
        <v>108</v>
      </c>
      <c r="F6" s="69" t="s">
        <v>327</v>
      </c>
      <c r="G6" s="69" t="s">
        <v>109</v>
      </c>
      <c r="H6" s="69" t="s">
        <v>328</v>
      </c>
      <c r="I6" s="365" t="s">
        <v>15</v>
      </c>
      <c r="J6" s="145" t="s">
        <v>107</v>
      </c>
      <c r="K6" s="72" t="s">
        <v>165</v>
      </c>
      <c r="L6" s="72" t="s">
        <v>37</v>
      </c>
      <c r="M6" s="72" t="s">
        <v>108</v>
      </c>
      <c r="N6" s="72" t="s">
        <v>327</v>
      </c>
      <c r="O6" s="72" t="s">
        <v>109</v>
      </c>
      <c r="P6" s="72" t="s">
        <v>328</v>
      </c>
      <c r="Q6" s="72" t="s">
        <v>87</v>
      </c>
      <c r="R6" s="72" t="s">
        <v>15</v>
      </c>
      <c r="S6" s="72" t="s">
        <v>17</v>
      </c>
      <c r="T6" s="72" t="s">
        <v>8</v>
      </c>
    </row>
    <row r="7" spans="1:21" s="311" customFormat="1" ht="101.5">
      <c r="A7" s="633"/>
      <c r="B7" s="75" t="s">
        <v>110</v>
      </c>
      <c r="C7" s="74" t="s">
        <v>166</v>
      </c>
      <c r="D7" s="75" t="s">
        <v>103</v>
      </c>
      <c r="E7" s="74" t="s">
        <v>111</v>
      </c>
      <c r="F7" s="75" t="s">
        <v>112</v>
      </c>
      <c r="G7" s="75" t="s">
        <v>113</v>
      </c>
      <c r="H7" s="75" t="s">
        <v>329</v>
      </c>
      <c r="I7" s="232" t="s">
        <v>21</v>
      </c>
      <c r="J7" s="160" t="s">
        <v>22</v>
      </c>
      <c r="K7" s="77" t="s">
        <v>22</v>
      </c>
      <c r="L7" s="78" t="s">
        <v>22</v>
      </c>
      <c r="M7" s="160" t="s">
        <v>22</v>
      </c>
      <c r="N7" s="78" t="s">
        <v>22</v>
      </c>
      <c r="O7" s="78" t="s">
        <v>22</v>
      </c>
      <c r="P7" s="78" t="s">
        <v>22</v>
      </c>
      <c r="Q7" s="79" t="s">
        <v>69</v>
      </c>
      <c r="R7" s="79" t="s">
        <v>23</v>
      </c>
      <c r="S7" s="79" t="s">
        <v>24</v>
      </c>
      <c r="T7" s="79" t="s">
        <v>25</v>
      </c>
    </row>
    <row r="8" spans="1:21" s="311" customFormat="1" ht="20.149999999999999" customHeight="1">
      <c r="A8" s="82" t="s">
        <v>26</v>
      </c>
      <c r="B8" s="165" t="s">
        <v>114</v>
      </c>
      <c r="C8" s="165" t="s">
        <v>73</v>
      </c>
      <c r="D8" s="241">
        <v>0.2</v>
      </c>
      <c r="E8" s="241" t="s">
        <v>115</v>
      </c>
      <c r="F8" s="185">
        <v>50</v>
      </c>
      <c r="G8" s="165" t="s">
        <v>330</v>
      </c>
      <c r="H8" s="192">
        <f>F8*D8</f>
        <v>10</v>
      </c>
      <c r="I8" s="372"/>
      <c r="J8" s="370" t="str">
        <f>IF(B8="","",B8)</f>
        <v>salle de réunion</v>
      </c>
      <c r="K8" s="312" t="str">
        <f t="shared" ref="K8" si="0">IF(C8="","",C8)</f>
        <v xml:space="preserve">Mise en œuvre de la stratégie </v>
      </c>
      <c r="L8" s="313">
        <f t="shared" ref="L8" si="1">IF(D8="","",D8)</f>
        <v>0.2</v>
      </c>
      <c r="M8" s="312" t="str">
        <f t="shared" ref="M8" si="2">IF(E8="","",E8)</f>
        <v>Attestation</v>
      </c>
      <c r="N8" s="314">
        <f t="shared" ref="N8" si="3">IF(F8="","",F8)</f>
        <v>50</v>
      </c>
      <c r="O8" s="312" t="str">
        <f t="shared" ref="O8" si="4">IF(G8="","",G8)</f>
        <v>Devis</v>
      </c>
      <c r="P8" s="314">
        <f t="shared" ref="P8" si="5">IF(H8="","",H8)</f>
        <v>10</v>
      </c>
      <c r="Q8" s="315">
        <f>IF(P8="","",P8)</f>
        <v>10</v>
      </c>
      <c r="R8" s="312"/>
      <c r="S8" s="316" t="str" cm="1">
        <f t="array" ref="S8">IF(OR(H8="",Q8=""),"",_xlfn.IFS((IFERROR(VALUE(TRIM(SUBSTITUTE(Q8,CHAR(160),""))),0))&gt;(IFERROR(VALUE(TRIM(SUBSTITUTE(H8,CHAR(160),""))),0)),"KO : Le montant retenu est supérieur au montant présenté. Merci de revoir la ligne de contribution ou plafonner son montant.",(IFERROR(VALUE(TRIM(SUBSTITUTE(H8,CHAR(160),""))),0))=0,"",(IFERROR(VALUE(TRIM(SUBSTITUTE(Q8,CHAR(160),""))),0))=(IFERROR(VALUE(TRIM(SUBSTITUTE(H8,CHAR(160),""))),0)),"OK",(IFERROR(VALUE(TRIM(SUBSTITUTE(Q8,CHAR(160),""))),0))&lt;(IFERROR(VALUE(TRIM(SUBSTITUTE(H8,CHAR(160),""))),0)),"Montant instruit inférieur au montant présenté.",TRUE,""))</f>
        <v>OK</v>
      </c>
      <c r="T8" s="317">
        <f>IF(OR(H8="",Q8=""),"",(IFERROR(VALUE(TRIM(SUBSTITUTE(H8,CHAR(160),""))),0))-(IFERROR(VALUE(TRIM(SUBSTITUTE(Q8,CHAR(160),""))),0)))</f>
        <v>0</v>
      </c>
    </row>
    <row r="9" spans="1:21" s="310" customFormat="1" ht="20.149999999999999" customHeight="1">
      <c r="A9" s="318">
        <v>1</v>
      </c>
      <c r="B9" s="1"/>
      <c r="C9" s="89" t="str">
        <f>IF(B9&lt;&gt;"",IF('0-Présentation poste-typeaction'!$B$12&lt;&gt;"",'0-Présentation poste-typeaction'!$B$12,""),"")</f>
        <v/>
      </c>
      <c r="D9" s="40"/>
      <c r="E9" s="1"/>
      <c r="F9" s="3"/>
      <c r="G9" s="1"/>
      <c r="H9" s="211" t="str">
        <f>IF(OR(F9="",D9=""),"",IF((IFERROR(VALUE(TRIM(SUBSTITUTE(F9,CHAR(160),""))),0))*(IFERROR(VALUE(TRIM(SUBSTITUTE(D9,CHAR(160),""))),0))=0,"",(IFERROR(VALUE(TRIM(SUBSTITUTE(F9,CHAR(160),""))),0))*(IFERROR(VALUE(TRIM(SUBSTITUTE(D9,CHAR(160),""))),0))))</f>
        <v/>
      </c>
      <c r="I9" s="373"/>
      <c r="J9" s="371" t="str">
        <f>IF(B9="","",B9)</f>
        <v/>
      </c>
      <c r="K9" s="320" t="str">
        <f t="shared" ref="K9:P24" si="6">IF(C9="","",C9)</f>
        <v/>
      </c>
      <c r="L9" s="321" t="str">
        <f t="shared" si="6"/>
        <v/>
      </c>
      <c r="M9" s="320" t="str">
        <f t="shared" si="6"/>
        <v/>
      </c>
      <c r="N9" s="322" t="str">
        <f t="shared" si="6"/>
        <v/>
      </c>
      <c r="O9" s="320" t="str">
        <f t="shared" si="6"/>
        <v/>
      </c>
      <c r="P9" s="322" t="str">
        <f t="shared" si="6"/>
        <v/>
      </c>
      <c r="Q9" s="323" t="str">
        <f>IF(P9="","",P9)</f>
        <v/>
      </c>
      <c r="R9" s="319"/>
      <c r="S9" s="324" t="str" cm="1">
        <f t="array" ref="S9">IF(OR(H9="",Q9=""),"",_xlfn.IFS((IFERROR(VALUE(TRIM(SUBSTITUTE(Q9,CHAR(160),""))),0))&gt;(IFERROR(VALUE(TRIM(SUBSTITUTE(H9,CHAR(160),""))),0)),"KO : Le montant retenu est supérieur au montant présenté. Merci de revoir la ligne de contribution ou plafonner son montant.",(IFERROR(VALUE(TRIM(SUBSTITUTE(H9,CHAR(160),""))),0))=0,"",(IFERROR(VALUE(TRIM(SUBSTITUTE(Q9,CHAR(160),""))),0))=(IFERROR(VALUE(TRIM(SUBSTITUTE(H9,CHAR(160),""))),0)),"OK",(IFERROR(VALUE(TRIM(SUBSTITUTE(Q9,CHAR(160),""))),0))&lt;(IFERROR(VALUE(TRIM(SUBSTITUTE(H9,CHAR(160),""))),0)),"Montant instruit inférieur au montant présenté.",TRUE,""))</f>
        <v/>
      </c>
      <c r="T9" s="325" t="str">
        <f>IF(OR(H9="",Q9=""),"",(IFERROR(VALUE(TRIM(SUBSTITUTE(H9,CHAR(160),""))),0))-(IFERROR(VALUE(TRIM(SUBSTITUTE(Q9,CHAR(160),""))),0)))</f>
        <v/>
      </c>
      <c r="U9" s="126"/>
    </row>
    <row r="10" spans="1:21" s="310" customFormat="1" ht="20.149999999999999" customHeight="1">
      <c r="A10" s="318">
        <v>2</v>
      </c>
      <c r="B10" s="1"/>
      <c r="C10" s="89" t="str">
        <f>IF(B10&lt;&gt;"",IF('0-Présentation poste-typeaction'!$B$12&lt;&gt;"",'0-Présentation poste-typeaction'!$B$12,""),"")</f>
        <v/>
      </c>
      <c r="D10" s="40"/>
      <c r="E10" s="1"/>
      <c r="F10" s="3"/>
      <c r="G10" s="1"/>
      <c r="H10" s="211" t="str">
        <f t="shared" ref="H10:H73" si="7">IF(OR(F10="",D10=""),"",IF((IFERROR(VALUE(TRIM(SUBSTITUTE(F10,CHAR(160),""))),0))*(IFERROR(VALUE(TRIM(SUBSTITUTE(D10,CHAR(160),""))),0))=0,"",(IFERROR(VALUE(TRIM(SUBSTITUTE(F10,CHAR(160),""))),0))*(IFERROR(VALUE(TRIM(SUBSTITUTE(D10,CHAR(160),""))),0))))</f>
        <v/>
      </c>
      <c r="I10" s="373"/>
      <c r="J10" s="371" t="str">
        <f t="shared" ref="J10:J73" si="8">IF(B10="","",B10)</f>
        <v/>
      </c>
      <c r="K10" s="320" t="str">
        <f>IF(C10="","",C10)</f>
        <v/>
      </c>
      <c r="L10" s="321" t="str">
        <f t="shared" si="6"/>
        <v/>
      </c>
      <c r="M10" s="320" t="str">
        <f t="shared" si="6"/>
        <v/>
      </c>
      <c r="N10" s="322" t="str">
        <f t="shared" si="6"/>
        <v/>
      </c>
      <c r="O10" s="320" t="str">
        <f t="shared" si="6"/>
        <v/>
      </c>
      <c r="P10" s="322" t="str">
        <f t="shared" ref="P10:P40" si="9">H10</f>
        <v/>
      </c>
      <c r="Q10" s="323" t="str">
        <f t="shared" ref="Q10:Q73" si="10">IF(P10="","",P10)</f>
        <v/>
      </c>
      <c r="R10" s="319"/>
      <c r="S10" s="324" t="str" cm="1">
        <f t="array" ref="S10">IF(OR(H10="",Q10=""),"",_xlfn.IFS((IFERROR(VALUE(TRIM(SUBSTITUTE(Q10,CHAR(160),""))),0))&gt;(IFERROR(VALUE(TRIM(SUBSTITUTE(H10,CHAR(160),""))),0)),"KO : Le montant retenu est supérieur au montant présenté. Merci de revoir la ligne de contribution ou plafonner son montant.",(IFERROR(VALUE(TRIM(SUBSTITUTE(H10,CHAR(160),""))),0))=0,"",(IFERROR(VALUE(TRIM(SUBSTITUTE(Q10,CHAR(160),""))),0))=(IFERROR(VALUE(TRIM(SUBSTITUTE(H10,CHAR(160),""))),0)),"OK",(IFERROR(VALUE(TRIM(SUBSTITUTE(Q10,CHAR(160),""))),0))&lt;(IFERROR(VALUE(TRIM(SUBSTITUTE(H10,CHAR(160),""))),0)),"Montant instruit inférieur au montant présenté.",TRUE,""))</f>
        <v/>
      </c>
      <c r="T10" s="325" t="str">
        <f t="shared" ref="T10:T73" si="11">IF(OR(H10="",Q10=""),"",(IFERROR(VALUE(TRIM(SUBSTITUTE(H10,CHAR(160),""))),0))-(IFERROR(VALUE(TRIM(SUBSTITUTE(Q10,CHAR(160),""))),0)))</f>
        <v/>
      </c>
      <c r="U10" s="126"/>
    </row>
    <row r="11" spans="1:21" s="310" customFormat="1" ht="20.149999999999999" customHeight="1">
      <c r="A11" s="318">
        <v>3</v>
      </c>
      <c r="B11" s="1"/>
      <c r="C11" s="89" t="str">
        <f>IF(B11&lt;&gt;"",IF('0-Présentation poste-typeaction'!$B$12&lt;&gt;"",'0-Présentation poste-typeaction'!$B$12,""),"")</f>
        <v/>
      </c>
      <c r="D11" s="40"/>
      <c r="E11" s="1"/>
      <c r="F11" s="3"/>
      <c r="G11" s="1"/>
      <c r="H11" s="211" t="str">
        <f t="shared" si="7"/>
        <v/>
      </c>
      <c r="I11" s="373"/>
      <c r="J11" s="371" t="str">
        <f t="shared" si="8"/>
        <v/>
      </c>
      <c r="K11" s="320" t="str">
        <f>IF(C11="","",C11)</f>
        <v/>
      </c>
      <c r="L11" s="321" t="str">
        <f t="shared" si="6"/>
        <v/>
      </c>
      <c r="M11" s="320" t="str">
        <f t="shared" si="6"/>
        <v/>
      </c>
      <c r="N11" s="322" t="str">
        <f t="shared" si="6"/>
        <v/>
      </c>
      <c r="O11" s="320" t="str">
        <f t="shared" si="6"/>
        <v/>
      </c>
      <c r="P11" s="322" t="str">
        <f t="shared" si="9"/>
        <v/>
      </c>
      <c r="Q11" s="323" t="str">
        <f t="shared" si="10"/>
        <v/>
      </c>
      <c r="R11" s="319"/>
      <c r="S11" s="324" t="str" cm="1">
        <f t="array" ref="S11">IF(OR(H11="",Q11=""),"",_xlfn.IFS((IFERROR(VALUE(TRIM(SUBSTITUTE(Q11,CHAR(160),""))),0))&gt;(IFERROR(VALUE(TRIM(SUBSTITUTE(H11,CHAR(160),""))),0)),"KO : Le montant retenu est supérieur au montant présenté. Merci de revoir la ligne de contribution ou plafonner son montant.",(IFERROR(VALUE(TRIM(SUBSTITUTE(H11,CHAR(160),""))),0))=0,"",(IFERROR(VALUE(TRIM(SUBSTITUTE(Q11,CHAR(160),""))),0))=(IFERROR(VALUE(TRIM(SUBSTITUTE(H11,CHAR(160),""))),0)),"OK",(IFERROR(VALUE(TRIM(SUBSTITUTE(Q11,CHAR(160),""))),0))&lt;(IFERROR(VALUE(TRIM(SUBSTITUTE(H11,CHAR(160),""))),0)),"Montant instruit inférieur au montant présenté.",TRUE,""))</f>
        <v/>
      </c>
      <c r="T11" s="325" t="str">
        <f t="shared" si="11"/>
        <v/>
      </c>
      <c r="U11" s="126"/>
    </row>
    <row r="12" spans="1:21" s="310" customFormat="1" ht="20.149999999999999" customHeight="1">
      <c r="A12" s="318">
        <v>4</v>
      </c>
      <c r="B12" s="1"/>
      <c r="C12" s="89" t="str">
        <f>IF(B12&lt;&gt;"",IF('0-Présentation poste-typeaction'!$B$12&lt;&gt;"",'0-Présentation poste-typeaction'!$B$12,""),"")</f>
        <v/>
      </c>
      <c r="D12" s="40"/>
      <c r="E12" s="1"/>
      <c r="F12" s="3"/>
      <c r="G12" s="1"/>
      <c r="H12" s="211" t="str">
        <f t="shared" si="7"/>
        <v/>
      </c>
      <c r="I12" s="373"/>
      <c r="J12" s="371" t="str">
        <f t="shared" si="8"/>
        <v/>
      </c>
      <c r="K12" s="320" t="str">
        <f t="shared" si="6"/>
        <v/>
      </c>
      <c r="L12" s="321" t="str">
        <f t="shared" si="6"/>
        <v/>
      </c>
      <c r="M12" s="320" t="str">
        <f t="shared" si="6"/>
        <v/>
      </c>
      <c r="N12" s="322" t="str">
        <f t="shared" si="6"/>
        <v/>
      </c>
      <c r="O12" s="320" t="str">
        <f t="shared" si="6"/>
        <v/>
      </c>
      <c r="P12" s="322" t="str">
        <f t="shared" si="9"/>
        <v/>
      </c>
      <c r="Q12" s="323" t="str">
        <f t="shared" si="10"/>
        <v/>
      </c>
      <c r="R12" s="319"/>
      <c r="S12" s="324" t="str" cm="1">
        <f t="array" ref="S12">IF(OR(H12="",Q12=""),"",_xlfn.IFS((IFERROR(VALUE(TRIM(SUBSTITUTE(Q12,CHAR(160),""))),0))&gt;(IFERROR(VALUE(TRIM(SUBSTITUTE(H12,CHAR(160),""))),0)),"KO : Le montant retenu est supérieur au montant présenté. Merci de revoir la ligne de contribution ou plafonner son montant.",(IFERROR(VALUE(TRIM(SUBSTITUTE(H12,CHAR(160),""))),0))=0,"",(IFERROR(VALUE(TRIM(SUBSTITUTE(Q12,CHAR(160),""))),0))=(IFERROR(VALUE(TRIM(SUBSTITUTE(H12,CHAR(160),""))),0)),"OK",(IFERROR(VALUE(TRIM(SUBSTITUTE(Q12,CHAR(160),""))),0))&lt;(IFERROR(VALUE(TRIM(SUBSTITUTE(H12,CHAR(160),""))),0)),"Montant instruit inférieur au montant présenté.",TRUE,""))</f>
        <v/>
      </c>
      <c r="T12" s="325" t="str">
        <f t="shared" si="11"/>
        <v/>
      </c>
      <c r="U12" s="126"/>
    </row>
    <row r="13" spans="1:21" ht="20.149999999999999" customHeight="1">
      <c r="A13" s="318">
        <v>5</v>
      </c>
      <c r="B13" s="1"/>
      <c r="C13" s="89" t="str">
        <f>IF(B13&lt;&gt;"",IF('0-Présentation poste-typeaction'!$B$12&lt;&gt;"",'0-Présentation poste-typeaction'!$B$12,""),"")</f>
        <v/>
      </c>
      <c r="D13" s="40"/>
      <c r="E13" s="1"/>
      <c r="F13" s="3"/>
      <c r="G13" s="1"/>
      <c r="H13" s="211" t="str">
        <f t="shared" si="7"/>
        <v/>
      </c>
      <c r="I13" s="373"/>
      <c r="J13" s="371" t="str">
        <f t="shared" si="8"/>
        <v/>
      </c>
      <c r="K13" s="320" t="str">
        <f t="shared" si="6"/>
        <v/>
      </c>
      <c r="L13" s="321" t="str">
        <f t="shared" si="6"/>
        <v/>
      </c>
      <c r="M13" s="320" t="str">
        <f t="shared" si="6"/>
        <v/>
      </c>
      <c r="N13" s="322" t="str">
        <f t="shared" si="6"/>
        <v/>
      </c>
      <c r="O13" s="320" t="str">
        <f t="shared" si="6"/>
        <v/>
      </c>
      <c r="P13" s="322" t="str">
        <f t="shared" si="9"/>
        <v/>
      </c>
      <c r="Q13" s="323" t="str">
        <f t="shared" si="10"/>
        <v/>
      </c>
      <c r="R13" s="319"/>
      <c r="S13" s="324" t="str" cm="1">
        <f t="array" ref="S13">IF(OR(H13="",Q13=""),"",_xlfn.IFS((IFERROR(VALUE(TRIM(SUBSTITUTE(Q13,CHAR(160),""))),0))&gt;(IFERROR(VALUE(TRIM(SUBSTITUTE(H13,CHAR(160),""))),0)),"KO : Le montant retenu est supérieur au montant présenté. Merci de revoir la ligne de contribution ou plafonner son montant.",(IFERROR(VALUE(TRIM(SUBSTITUTE(H13,CHAR(160),""))),0))=0,"",(IFERROR(VALUE(TRIM(SUBSTITUTE(Q13,CHAR(160),""))),0))=(IFERROR(VALUE(TRIM(SUBSTITUTE(H13,CHAR(160),""))),0)),"OK",(IFERROR(VALUE(TRIM(SUBSTITUTE(Q13,CHAR(160),""))),0))&lt;(IFERROR(VALUE(TRIM(SUBSTITUTE(H13,CHAR(160),""))),0)),"Montant instruit inférieur au montant présenté.",TRUE,""))</f>
        <v/>
      </c>
      <c r="T13" s="325" t="str">
        <f t="shared" si="11"/>
        <v/>
      </c>
    </row>
    <row r="14" spans="1:21" ht="20.149999999999999" customHeight="1">
      <c r="A14" s="318">
        <v>6</v>
      </c>
      <c r="B14" s="1"/>
      <c r="C14" s="89" t="str">
        <f>IF(B14&lt;&gt;"",IF('0-Présentation poste-typeaction'!$B$12&lt;&gt;"",'0-Présentation poste-typeaction'!$B$12,""),"")</f>
        <v/>
      </c>
      <c r="D14" s="40"/>
      <c r="E14" s="1"/>
      <c r="F14" s="3"/>
      <c r="G14" s="1"/>
      <c r="H14" s="211" t="str">
        <f t="shared" si="7"/>
        <v/>
      </c>
      <c r="I14" s="373"/>
      <c r="J14" s="371" t="str">
        <f t="shared" si="8"/>
        <v/>
      </c>
      <c r="K14" s="320" t="str">
        <f t="shared" si="6"/>
        <v/>
      </c>
      <c r="L14" s="321" t="str">
        <f t="shared" si="6"/>
        <v/>
      </c>
      <c r="M14" s="320" t="str">
        <f t="shared" si="6"/>
        <v/>
      </c>
      <c r="N14" s="322" t="str">
        <f t="shared" si="6"/>
        <v/>
      </c>
      <c r="O14" s="320" t="str">
        <f t="shared" si="6"/>
        <v/>
      </c>
      <c r="P14" s="322" t="str">
        <f t="shared" si="9"/>
        <v/>
      </c>
      <c r="Q14" s="323" t="str">
        <f t="shared" si="10"/>
        <v/>
      </c>
      <c r="R14" s="319"/>
      <c r="S14" s="324" t="str" cm="1">
        <f t="array" ref="S14">IF(OR(H14="",Q14=""),"",_xlfn.IFS((IFERROR(VALUE(TRIM(SUBSTITUTE(Q14,CHAR(160),""))),0))&gt;(IFERROR(VALUE(TRIM(SUBSTITUTE(H14,CHAR(160),""))),0)),"KO : Le montant retenu est supérieur au montant présenté. Merci de revoir la ligne de contribution ou plafonner son montant.",(IFERROR(VALUE(TRIM(SUBSTITUTE(H14,CHAR(160),""))),0))=0,"",(IFERROR(VALUE(TRIM(SUBSTITUTE(Q14,CHAR(160),""))),0))=(IFERROR(VALUE(TRIM(SUBSTITUTE(H14,CHAR(160),""))),0)),"OK",(IFERROR(VALUE(TRIM(SUBSTITUTE(Q14,CHAR(160),""))),0))&lt;(IFERROR(VALUE(TRIM(SUBSTITUTE(H14,CHAR(160),""))),0)),"Montant instruit inférieur au montant présenté.",TRUE,""))</f>
        <v/>
      </c>
      <c r="T14" s="325" t="str">
        <f t="shared" si="11"/>
        <v/>
      </c>
    </row>
    <row r="15" spans="1:21" ht="20.149999999999999" customHeight="1">
      <c r="A15" s="318">
        <v>7</v>
      </c>
      <c r="B15" s="1"/>
      <c r="C15" s="89" t="str">
        <f>IF(B15&lt;&gt;"",IF('0-Présentation poste-typeaction'!$B$12&lt;&gt;"",'0-Présentation poste-typeaction'!$B$12,""),"")</f>
        <v/>
      </c>
      <c r="D15" s="40"/>
      <c r="E15" s="1"/>
      <c r="F15" s="3"/>
      <c r="G15" s="1"/>
      <c r="H15" s="211" t="str">
        <f t="shared" si="7"/>
        <v/>
      </c>
      <c r="I15" s="373"/>
      <c r="J15" s="371" t="str">
        <f t="shared" si="8"/>
        <v/>
      </c>
      <c r="K15" s="320" t="str">
        <f t="shared" si="6"/>
        <v/>
      </c>
      <c r="L15" s="321" t="str">
        <f t="shared" si="6"/>
        <v/>
      </c>
      <c r="M15" s="320" t="str">
        <f t="shared" si="6"/>
        <v/>
      </c>
      <c r="N15" s="322" t="str">
        <f t="shared" si="6"/>
        <v/>
      </c>
      <c r="O15" s="320" t="str">
        <f t="shared" si="6"/>
        <v/>
      </c>
      <c r="P15" s="322" t="str">
        <f t="shared" si="9"/>
        <v/>
      </c>
      <c r="Q15" s="323" t="str">
        <f t="shared" si="10"/>
        <v/>
      </c>
      <c r="R15" s="319"/>
      <c r="S15" s="324" t="str" cm="1">
        <f t="array" ref="S15">IF(OR(H15="",Q15=""),"",_xlfn.IFS((IFERROR(VALUE(TRIM(SUBSTITUTE(Q15,CHAR(160),""))),0))&gt;(IFERROR(VALUE(TRIM(SUBSTITUTE(H15,CHAR(160),""))),0)),"KO : Le montant retenu est supérieur au montant présenté. Merci de revoir la ligne de contribution ou plafonner son montant.",(IFERROR(VALUE(TRIM(SUBSTITUTE(H15,CHAR(160),""))),0))=0,"",(IFERROR(VALUE(TRIM(SUBSTITUTE(Q15,CHAR(160),""))),0))=(IFERROR(VALUE(TRIM(SUBSTITUTE(H15,CHAR(160),""))),0)),"OK",(IFERROR(VALUE(TRIM(SUBSTITUTE(Q15,CHAR(160),""))),0))&lt;(IFERROR(VALUE(TRIM(SUBSTITUTE(H15,CHAR(160),""))),0)),"Montant instruit inférieur au montant présenté.",TRUE,""))</f>
        <v/>
      </c>
      <c r="T15" s="325" t="str">
        <f t="shared" si="11"/>
        <v/>
      </c>
    </row>
    <row r="16" spans="1:21" ht="20.149999999999999" customHeight="1">
      <c r="A16" s="318">
        <v>8</v>
      </c>
      <c r="B16" s="1"/>
      <c r="C16" s="89" t="str">
        <f>IF(B16&lt;&gt;"",IF('0-Présentation poste-typeaction'!$B$12&lt;&gt;"",'0-Présentation poste-typeaction'!$B$12,""),"")</f>
        <v/>
      </c>
      <c r="D16" s="40"/>
      <c r="E16" s="1"/>
      <c r="F16" s="3"/>
      <c r="G16" s="1"/>
      <c r="H16" s="211" t="str">
        <f t="shared" si="7"/>
        <v/>
      </c>
      <c r="I16" s="373"/>
      <c r="J16" s="371" t="str">
        <f t="shared" si="8"/>
        <v/>
      </c>
      <c r="K16" s="320" t="str">
        <f t="shared" si="6"/>
        <v/>
      </c>
      <c r="L16" s="321" t="str">
        <f t="shared" si="6"/>
        <v/>
      </c>
      <c r="M16" s="320" t="str">
        <f t="shared" si="6"/>
        <v/>
      </c>
      <c r="N16" s="322" t="str">
        <f t="shared" si="6"/>
        <v/>
      </c>
      <c r="O16" s="320" t="str">
        <f t="shared" si="6"/>
        <v/>
      </c>
      <c r="P16" s="322" t="str">
        <f t="shared" si="9"/>
        <v/>
      </c>
      <c r="Q16" s="323" t="str">
        <f t="shared" si="10"/>
        <v/>
      </c>
      <c r="R16" s="319"/>
      <c r="S16" s="324" t="str" cm="1">
        <f t="array" ref="S16">IF(OR(H16="",Q16=""),"",_xlfn.IFS((IFERROR(VALUE(TRIM(SUBSTITUTE(Q16,CHAR(160),""))),0))&gt;(IFERROR(VALUE(TRIM(SUBSTITUTE(H16,CHAR(160),""))),0)),"KO : Le montant retenu est supérieur au montant présenté. Merci de revoir la ligne de contribution ou plafonner son montant.",(IFERROR(VALUE(TRIM(SUBSTITUTE(H16,CHAR(160),""))),0))=0,"",(IFERROR(VALUE(TRIM(SUBSTITUTE(Q16,CHAR(160),""))),0))=(IFERROR(VALUE(TRIM(SUBSTITUTE(H16,CHAR(160),""))),0)),"OK",(IFERROR(VALUE(TRIM(SUBSTITUTE(Q16,CHAR(160),""))),0))&lt;(IFERROR(VALUE(TRIM(SUBSTITUTE(H16,CHAR(160),""))),0)),"Montant instruit inférieur au montant présenté.",TRUE,""))</f>
        <v/>
      </c>
      <c r="T16" s="325" t="str">
        <f t="shared" si="11"/>
        <v/>
      </c>
    </row>
    <row r="17" spans="1:21" ht="20.149999999999999" customHeight="1">
      <c r="A17" s="318">
        <v>9</v>
      </c>
      <c r="B17" s="1"/>
      <c r="C17" s="89" t="str">
        <f>IF(B17&lt;&gt;"",IF('0-Présentation poste-typeaction'!$B$12&lt;&gt;"",'0-Présentation poste-typeaction'!$B$12,""),"")</f>
        <v/>
      </c>
      <c r="D17" s="40"/>
      <c r="E17" s="1"/>
      <c r="F17" s="3"/>
      <c r="G17" s="1"/>
      <c r="H17" s="211" t="str">
        <f t="shared" si="7"/>
        <v/>
      </c>
      <c r="I17" s="373"/>
      <c r="J17" s="371" t="str">
        <f t="shared" si="8"/>
        <v/>
      </c>
      <c r="K17" s="320" t="str">
        <f t="shared" si="6"/>
        <v/>
      </c>
      <c r="L17" s="321" t="str">
        <f t="shared" si="6"/>
        <v/>
      </c>
      <c r="M17" s="320" t="str">
        <f t="shared" si="6"/>
        <v/>
      </c>
      <c r="N17" s="322" t="str">
        <f t="shared" si="6"/>
        <v/>
      </c>
      <c r="O17" s="320" t="str">
        <f t="shared" si="6"/>
        <v/>
      </c>
      <c r="P17" s="322" t="str">
        <f t="shared" si="9"/>
        <v/>
      </c>
      <c r="Q17" s="323" t="str">
        <f t="shared" si="10"/>
        <v/>
      </c>
      <c r="R17" s="319"/>
      <c r="S17" s="324" t="str" cm="1">
        <f t="array" ref="S17">IF(OR(H17="",Q17=""),"",_xlfn.IFS((IFERROR(VALUE(TRIM(SUBSTITUTE(Q17,CHAR(160),""))),0))&gt;(IFERROR(VALUE(TRIM(SUBSTITUTE(H17,CHAR(160),""))),0)),"KO : Le montant retenu est supérieur au montant présenté. Merci de revoir la ligne de contribution ou plafonner son montant.",(IFERROR(VALUE(TRIM(SUBSTITUTE(H17,CHAR(160),""))),0))=0,"",(IFERROR(VALUE(TRIM(SUBSTITUTE(Q17,CHAR(160),""))),0))=(IFERROR(VALUE(TRIM(SUBSTITUTE(H17,CHAR(160),""))),0)),"OK",(IFERROR(VALUE(TRIM(SUBSTITUTE(Q17,CHAR(160),""))),0))&lt;(IFERROR(VALUE(TRIM(SUBSTITUTE(H17,CHAR(160),""))),0)),"Montant instruit inférieur au montant présenté.",TRUE,""))</f>
        <v/>
      </c>
      <c r="T17" s="325" t="str">
        <f t="shared" si="11"/>
        <v/>
      </c>
    </row>
    <row r="18" spans="1:21" ht="20.149999999999999" customHeight="1">
      <c r="A18" s="318">
        <v>10</v>
      </c>
      <c r="B18" s="1"/>
      <c r="C18" s="89" t="str">
        <f>IF(B18&lt;&gt;"",IF('0-Présentation poste-typeaction'!$B$12&lt;&gt;"",'0-Présentation poste-typeaction'!$B$12,""),"")</f>
        <v/>
      </c>
      <c r="D18" s="40"/>
      <c r="E18" s="1"/>
      <c r="F18" s="3"/>
      <c r="G18" s="1"/>
      <c r="H18" s="211" t="str">
        <f t="shared" si="7"/>
        <v/>
      </c>
      <c r="I18" s="373"/>
      <c r="J18" s="371" t="str">
        <f t="shared" si="8"/>
        <v/>
      </c>
      <c r="K18" s="320" t="str">
        <f t="shared" si="6"/>
        <v/>
      </c>
      <c r="L18" s="321" t="str">
        <f t="shared" si="6"/>
        <v/>
      </c>
      <c r="M18" s="320" t="str">
        <f t="shared" si="6"/>
        <v/>
      </c>
      <c r="N18" s="322" t="str">
        <f t="shared" si="6"/>
        <v/>
      </c>
      <c r="O18" s="320" t="str">
        <f t="shared" si="6"/>
        <v/>
      </c>
      <c r="P18" s="322" t="str">
        <f t="shared" si="9"/>
        <v/>
      </c>
      <c r="Q18" s="323" t="str">
        <f t="shared" si="10"/>
        <v/>
      </c>
      <c r="R18" s="319"/>
      <c r="S18" s="324" t="str" cm="1">
        <f t="array" ref="S18">IF(OR(H18="",Q18=""),"",_xlfn.IFS((IFERROR(VALUE(TRIM(SUBSTITUTE(Q18,CHAR(160),""))),0))&gt;(IFERROR(VALUE(TRIM(SUBSTITUTE(H18,CHAR(160),""))),0)),"KO : Le montant retenu est supérieur au montant présenté. Merci de revoir la ligne de contribution ou plafonner son montant.",(IFERROR(VALUE(TRIM(SUBSTITUTE(H18,CHAR(160),""))),0))=0,"",(IFERROR(VALUE(TRIM(SUBSTITUTE(Q18,CHAR(160),""))),0))=(IFERROR(VALUE(TRIM(SUBSTITUTE(H18,CHAR(160),""))),0)),"OK",(IFERROR(VALUE(TRIM(SUBSTITUTE(Q18,CHAR(160),""))),0))&lt;(IFERROR(VALUE(TRIM(SUBSTITUTE(H18,CHAR(160),""))),0)),"Montant instruit inférieur au montant présenté.",TRUE,""))</f>
        <v/>
      </c>
      <c r="T18" s="325" t="str">
        <f t="shared" si="11"/>
        <v/>
      </c>
    </row>
    <row r="19" spans="1:21" ht="20.149999999999999" customHeight="1">
      <c r="A19" s="318">
        <v>11</v>
      </c>
      <c r="B19" s="1"/>
      <c r="C19" s="89" t="str">
        <f>IF(B19&lt;&gt;"",IF('0-Présentation poste-typeaction'!$B$12&lt;&gt;"",'0-Présentation poste-typeaction'!$B$12,""),"")</f>
        <v/>
      </c>
      <c r="D19" s="40"/>
      <c r="E19" s="1"/>
      <c r="F19" s="3"/>
      <c r="G19" s="1"/>
      <c r="H19" s="211" t="str">
        <f t="shared" si="7"/>
        <v/>
      </c>
      <c r="I19" s="373"/>
      <c r="J19" s="371" t="str">
        <f t="shared" si="8"/>
        <v/>
      </c>
      <c r="K19" s="320" t="str">
        <f t="shared" si="6"/>
        <v/>
      </c>
      <c r="L19" s="321" t="str">
        <f t="shared" si="6"/>
        <v/>
      </c>
      <c r="M19" s="320" t="str">
        <f t="shared" si="6"/>
        <v/>
      </c>
      <c r="N19" s="322" t="str">
        <f t="shared" si="6"/>
        <v/>
      </c>
      <c r="O19" s="320" t="str">
        <f t="shared" si="6"/>
        <v/>
      </c>
      <c r="P19" s="322" t="str">
        <f t="shared" si="9"/>
        <v/>
      </c>
      <c r="Q19" s="323" t="str">
        <f t="shared" si="10"/>
        <v/>
      </c>
      <c r="R19" s="319"/>
      <c r="S19" s="324" t="str" cm="1">
        <f t="array" ref="S19">IF(OR(H19="",Q19=""),"",_xlfn.IFS((IFERROR(VALUE(TRIM(SUBSTITUTE(Q19,CHAR(160),""))),0))&gt;(IFERROR(VALUE(TRIM(SUBSTITUTE(H19,CHAR(160),""))),0)),"KO : Le montant retenu est supérieur au montant présenté. Merci de revoir la ligne de contribution ou plafonner son montant.",(IFERROR(VALUE(TRIM(SUBSTITUTE(H19,CHAR(160),""))),0))=0,"",(IFERROR(VALUE(TRIM(SUBSTITUTE(Q19,CHAR(160),""))),0))=(IFERROR(VALUE(TRIM(SUBSTITUTE(H19,CHAR(160),""))),0)),"OK",(IFERROR(VALUE(TRIM(SUBSTITUTE(Q19,CHAR(160),""))),0))&lt;(IFERROR(VALUE(TRIM(SUBSTITUTE(H19,CHAR(160),""))),0)),"Montant instruit inférieur au montant présenté.",TRUE,""))</f>
        <v/>
      </c>
      <c r="T19" s="325" t="str">
        <f t="shared" si="11"/>
        <v/>
      </c>
    </row>
    <row r="20" spans="1:21" ht="20.149999999999999" customHeight="1">
      <c r="A20" s="318">
        <v>12</v>
      </c>
      <c r="B20" s="1"/>
      <c r="C20" s="89" t="str">
        <f>IF(B20&lt;&gt;"",IF('0-Présentation poste-typeaction'!$B$12&lt;&gt;"",'0-Présentation poste-typeaction'!$B$12,""),"")</f>
        <v/>
      </c>
      <c r="D20" s="40"/>
      <c r="E20" s="1"/>
      <c r="F20" s="3"/>
      <c r="G20" s="1"/>
      <c r="H20" s="211" t="str">
        <f t="shared" si="7"/>
        <v/>
      </c>
      <c r="I20" s="373"/>
      <c r="J20" s="371" t="str">
        <f t="shared" si="8"/>
        <v/>
      </c>
      <c r="K20" s="320" t="str">
        <f t="shared" si="6"/>
        <v/>
      </c>
      <c r="L20" s="321" t="str">
        <f t="shared" si="6"/>
        <v/>
      </c>
      <c r="M20" s="320" t="str">
        <f t="shared" si="6"/>
        <v/>
      </c>
      <c r="N20" s="322" t="str">
        <f t="shared" si="6"/>
        <v/>
      </c>
      <c r="O20" s="320" t="str">
        <f t="shared" si="6"/>
        <v/>
      </c>
      <c r="P20" s="322" t="str">
        <f t="shared" si="9"/>
        <v/>
      </c>
      <c r="Q20" s="323" t="str">
        <f t="shared" si="10"/>
        <v/>
      </c>
      <c r="R20" s="319"/>
      <c r="S20" s="324" t="str" cm="1">
        <f t="array" ref="S20">IF(OR(H20="",Q20=""),"",_xlfn.IFS((IFERROR(VALUE(TRIM(SUBSTITUTE(Q20,CHAR(160),""))),0))&gt;(IFERROR(VALUE(TRIM(SUBSTITUTE(H20,CHAR(160),""))),0)),"KO : Le montant retenu est supérieur au montant présenté. Merci de revoir la ligne de contribution ou plafonner son montant.",(IFERROR(VALUE(TRIM(SUBSTITUTE(H20,CHAR(160),""))),0))=0,"",(IFERROR(VALUE(TRIM(SUBSTITUTE(Q20,CHAR(160),""))),0))=(IFERROR(VALUE(TRIM(SUBSTITUTE(H20,CHAR(160),""))),0)),"OK",(IFERROR(VALUE(TRIM(SUBSTITUTE(Q20,CHAR(160),""))),0))&lt;(IFERROR(VALUE(TRIM(SUBSTITUTE(H20,CHAR(160),""))),0)),"Montant instruit inférieur au montant présenté.",TRUE,""))</f>
        <v/>
      </c>
      <c r="T20" s="325" t="str">
        <f t="shared" si="11"/>
        <v/>
      </c>
    </row>
    <row r="21" spans="1:21" ht="20.149999999999999" customHeight="1">
      <c r="A21" s="318">
        <v>13</v>
      </c>
      <c r="B21" s="1"/>
      <c r="C21" s="89" t="str">
        <f>IF(B21&lt;&gt;"",IF('0-Présentation poste-typeaction'!$B$12&lt;&gt;"",'0-Présentation poste-typeaction'!$B$12,""),"")</f>
        <v/>
      </c>
      <c r="D21" s="40"/>
      <c r="E21" s="1"/>
      <c r="F21" s="3"/>
      <c r="G21" s="1"/>
      <c r="H21" s="211" t="str">
        <f t="shared" si="7"/>
        <v/>
      </c>
      <c r="I21" s="373"/>
      <c r="J21" s="371" t="str">
        <f t="shared" si="8"/>
        <v/>
      </c>
      <c r="K21" s="320" t="str">
        <f t="shared" si="6"/>
        <v/>
      </c>
      <c r="L21" s="321" t="str">
        <f t="shared" si="6"/>
        <v/>
      </c>
      <c r="M21" s="320" t="str">
        <f t="shared" si="6"/>
        <v/>
      </c>
      <c r="N21" s="322" t="str">
        <f t="shared" si="6"/>
        <v/>
      </c>
      <c r="O21" s="320" t="str">
        <f t="shared" si="6"/>
        <v/>
      </c>
      <c r="P21" s="322" t="str">
        <f t="shared" si="9"/>
        <v/>
      </c>
      <c r="Q21" s="323" t="str">
        <f t="shared" si="10"/>
        <v/>
      </c>
      <c r="R21" s="319"/>
      <c r="S21" s="324" t="str" cm="1">
        <f t="array" ref="S21">IF(OR(H21="",Q21=""),"",_xlfn.IFS((IFERROR(VALUE(TRIM(SUBSTITUTE(Q21,CHAR(160),""))),0))&gt;(IFERROR(VALUE(TRIM(SUBSTITUTE(H21,CHAR(160),""))),0)),"KO : Le montant retenu est supérieur au montant présenté. Merci de revoir la ligne de contribution ou plafonner son montant.",(IFERROR(VALUE(TRIM(SUBSTITUTE(H21,CHAR(160),""))),0))=0,"",(IFERROR(VALUE(TRIM(SUBSTITUTE(Q21,CHAR(160),""))),0))=(IFERROR(VALUE(TRIM(SUBSTITUTE(H21,CHAR(160),""))),0)),"OK",(IFERROR(VALUE(TRIM(SUBSTITUTE(Q21,CHAR(160),""))),0))&lt;(IFERROR(VALUE(TRIM(SUBSTITUTE(H21,CHAR(160),""))),0)),"Montant instruit inférieur au montant présenté.",TRUE,""))</f>
        <v/>
      </c>
      <c r="T21" s="325" t="str">
        <f t="shared" si="11"/>
        <v/>
      </c>
    </row>
    <row r="22" spans="1:21" ht="20.149999999999999" customHeight="1">
      <c r="A22" s="318">
        <v>14</v>
      </c>
      <c r="B22" s="1"/>
      <c r="C22" s="89" t="str">
        <f>IF(B22&lt;&gt;"",IF('0-Présentation poste-typeaction'!$B$12&lt;&gt;"",'0-Présentation poste-typeaction'!$B$12,""),"")</f>
        <v/>
      </c>
      <c r="D22" s="40"/>
      <c r="E22" s="1"/>
      <c r="F22" s="3"/>
      <c r="G22" s="1"/>
      <c r="H22" s="211" t="str">
        <f t="shared" si="7"/>
        <v/>
      </c>
      <c r="I22" s="373"/>
      <c r="J22" s="371" t="str">
        <f t="shared" si="8"/>
        <v/>
      </c>
      <c r="K22" s="320" t="str">
        <f t="shared" si="6"/>
        <v/>
      </c>
      <c r="L22" s="321" t="str">
        <f t="shared" si="6"/>
        <v/>
      </c>
      <c r="M22" s="320" t="str">
        <f t="shared" si="6"/>
        <v/>
      </c>
      <c r="N22" s="322" t="str">
        <f t="shared" si="6"/>
        <v/>
      </c>
      <c r="O22" s="320" t="str">
        <f t="shared" si="6"/>
        <v/>
      </c>
      <c r="P22" s="322" t="str">
        <f t="shared" si="9"/>
        <v/>
      </c>
      <c r="Q22" s="323" t="str">
        <f t="shared" si="10"/>
        <v/>
      </c>
      <c r="R22" s="319"/>
      <c r="S22" s="324" t="str" cm="1">
        <f t="array" ref="S22">IF(OR(H22="",Q22=""),"",_xlfn.IFS((IFERROR(VALUE(TRIM(SUBSTITUTE(Q22,CHAR(160),""))),0))&gt;(IFERROR(VALUE(TRIM(SUBSTITUTE(H22,CHAR(160),""))),0)),"KO : Le montant retenu est supérieur au montant présenté. Merci de revoir la ligne de contribution ou plafonner son montant.",(IFERROR(VALUE(TRIM(SUBSTITUTE(H22,CHAR(160),""))),0))=0,"",(IFERROR(VALUE(TRIM(SUBSTITUTE(Q22,CHAR(160),""))),0))=(IFERROR(VALUE(TRIM(SUBSTITUTE(H22,CHAR(160),""))),0)),"OK",(IFERROR(VALUE(TRIM(SUBSTITUTE(Q22,CHAR(160),""))),0))&lt;(IFERROR(VALUE(TRIM(SUBSTITUTE(H22,CHAR(160),""))),0)),"Montant instruit inférieur au montant présenté.",TRUE,""))</f>
        <v/>
      </c>
      <c r="T22" s="325" t="str">
        <f t="shared" si="11"/>
        <v/>
      </c>
    </row>
    <row r="23" spans="1:21" ht="20.149999999999999" customHeight="1">
      <c r="A23" s="318">
        <v>15</v>
      </c>
      <c r="B23" s="1"/>
      <c r="C23" s="89" t="str">
        <f>IF(B23&lt;&gt;"",IF('0-Présentation poste-typeaction'!$B$12&lt;&gt;"",'0-Présentation poste-typeaction'!$B$12,""),"")</f>
        <v/>
      </c>
      <c r="D23" s="40"/>
      <c r="E23" s="1"/>
      <c r="F23" s="3"/>
      <c r="G23" s="1"/>
      <c r="H23" s="211" t="str">
        <f t="shared" si="7"/>
        <v/>
      </c>
      <c r="I23" s="373"/>
      <c r="J23" s="371" t="str">
        <f t="shared" si="8"/>
        <v/>
      </c>
      <c r="K23" s="320" t="str">
        <f t="shared" si="6"/>
        <v/>
      </c>
      <c r="L23" s="321" t="str">
        <f t="shared" si="6"/>
        <v/>
      </c>
      <c r="M23" s="320" t="str">
        <f t="shared" si="6"/>
        <v/>
      </c>
      <c r="N23" s="322" t="str">
        <f t="shared" si="6"/>
        <v/>
      </c>
      <c r="O23" s="320" t="str">
        <f t="shared" si="6"/>
        <v/>
      </c>
      <c r="P23" s="322" t="str">
        <f t="shared" si="9"/>
        <v/>
      </c>
      <c r="Q23" s="323" t="str">
        <f t="shared" si="10"/>
        <v/>
      </c>
      <c r="R23" s="319"/>
      <c r="S23" s="324" t="str" cm="1">
        <f t="array" ref="S23">IF(OR(H23="",Q23=""),"",_xlfn.IFS((IFERROR(VALUE(TRIM(SUBSTITUTE(Q23,CHAR(160),""))),0))&gt;(IFERROR(VALUE(TRIM(SUBSTITUTE(H23,CHAR(160),""))),0)),"KO : Le montant retenu est supérieur au montant présenté. Merci de revoir la ligne de contribution ou plafonner son montant.",(IFERROR(VALUE(TRIM(SUBSTITUTE(H23,CHAR(160),""))),0))=0,"",(IFERROR(VALUE(TRIM(SUBSTITUTE(Q23,CHAR(160),""))),0))=(IFERROR(VALUE(TRIM(SUBSTITUTE(H23,CHAR(160),""))),0)),"OK",(IFERROR(VALUE(TRIM(SUBSTITUTE(Q23,CHAR(160),""))),0))&lt;(IFERROR(VALUE(TRIM(SUBSTITUTE(H23,CHAR(160),""))),0)),"Montant instruit inférieur au montant présenté.",TRUE,""))</f>
        <v/>
      </c>
      <c r="T23" s="325" t="str">
        <f t="shared" si="11"/>
        <v/>
      </c>
      <c r="U23" s="247"/>
    </row>
    <row r="24" spans="1:21" ht="20.149999999999999" customHeight="1">
      <c r="A24" s="318">
        <v>16</v>
      </c>
      <c r="B24" s="1"/>
      <c r="C24" s="89" t="str">
        <f>IF(B24&lt;&gt;"",IF('0-Présentation poste-typeaction'!$B$12&lt;&gt;"",'0-Présentation poste-typeaction'!$B$12,""),"")</f>
        <v/>
      </c>
      <c r="D24" s="40"/>
      <c r="E24" s="1"/>
      <c r="F24" s="3"/>
      <c r="G24" s="1"/>
      <c r="H24" s="211" t="str">
        <f t="shared" si="7"/>
        <v/>
      </c>
      <c r="I24" s="373"/>
      <c r="J24" s="371" t="str">
        <f t="shared" si="8"/>
        <v/>
      </c>
      <c r="K24" s="320" t="str">
        <f t="shared" si="6"/>
        <v/>
      </c>
      <c r="L24" s="321" t="str">
        <f t="shared" si="6"/>
        <v/>
      </c>
      <c r="M24" s="320" t="str">
        <f t="shared" si="6"/>
        <v/>
      </c>
      <c r="N24" s="322" t="str">
        <f t="shared" si="6"/>
        <v/>
      </c>
      <c r="O24" s="320" t="str">
        <f t="shared" si="6"/>
        <v/>
      </c>
      <c r="P24" s="322" t="str">
        <f t="shared" si="9"/>
        <v/>
      </c>
      <c r="Q24" s="323" t="str">
        <f t="shared" si="10"/>
        <v/>
      </c>
      <c r="R24" s="319"/>
      <c r="S24" s="324" t="str" cm="1">
        <f t="array" ref="S24">IF(OR(H24="",Q24=""),"",_xlfn.IFS((IFERROR(VALUE(TRIM(SUBSTITUTE(Q24,CHAR(160),""))),0))&gt;(IFERROR(VALUE(TRIM(SUBSTITUTE(H24,CHAR(160),""))),0)),"KO : Le montant retenu est supérieur au montant présenté. Merci de revoir la ligne de contribution ou plafonner son montant.",(IFERROR(VALUE(TRIM(SUBSTITUTE(H24,CHAR(160),""))),0))=0,"",(IFERROR(VALUE(TRIM(SUBSTITUTE(Q24,CHAR(160),""))),0))=(IFERROR(VALUE(TRIM(SUBSTITUTE(H24,CHAR(160),""))),0)),"OK",(IFERROR(VALUE(TRIM(SUBSTITUTE(Q24,CHAR(160),""))),0))&lt;(IFERROR(VALUE(TRIM(SUBSTITUTE(H24,CHAR(160),""))),0)),"Montant instruit inférieur au montant présenté.",TRUE,""))</f>
        <v/>
      </c>
      <c r="T24" s="325" t="str">
        <f t="shared" si="11"/>
        <v/>
      </c>
      <c r="U24" s="247"/>
    </row>
    <row r="25" spans="1:21" ht="20.149999999999999" customHeight="1">
      <c r="A25" s="318">
        <v>17</v>
      </c>
      <c r="B25" s="1"/>
      <c r="C25" s="89" t="str">
        <f>IF(B25&lt;&gt;"",IF('0-Présentation poste-typeaction'!$B$12&lt;&gt;"",'0-Présentation poste-typeaction'!$B$12,""),"")</f>
        <v/>
      </c>
      <c r="D25" s="40"/>
      <c r="E25" s="1"/>
      <c r="F25" s="3"/>
      <c r="G25" s="1"/>
      <c r="H25" s="211" t="str">
        <f t="shared" si="7"/>
        <v/>
      </c>
      <c r="I25" s="373"/>
      <c r="J25" s="371" t="str">
        <f t="shared" si="8"/>
        <v/>
      </c>
      <c r="K25" s="320" t="str">
        <f t="shared" ref="K25:K88" si="12">IF(C25="","",C25)</f>
        <v/>
      </c>
      <c r="L25" s="321" t="str">
        <f t="shared" ref="L25:O88" si="13">IF(D25="","",D25)</f>
        <v/>
      </c>
      <c r="M25" s="320" t="str">
        <f t="shared" si="13"/>
        <v/>
      </c>
      <c r="N25" s="322" t="str">
        <f t="shared" si="13"/>
        <v/>
      </c>
      <c r="O25" s="320" t="str">
        <f t="shared" si="13"/>
        <v/>
      </c>
      <c r="P25" s="322" t="str">
        <f t="shared" si="9"/>
        <v/>
      </c>
      <c r="Q25" s="323" t="str">
        <f t="shared" si="10"/>
        <v/>
      </c>
      <c r="R25" s="319"/>
      <c r="S25" s="324" t="str" cm="1">
        <f t="array" ref="S25">IF(OR(H25="",Q25=""),"",_xlfn.IFS((IFERROR(VALUE(TRIM(SUBSTITUTE(Q25,CHAR(160),""))),0))&gt;(IFERROR(VALUE(TRIM(SUBSTITUTE(H25,CHAR(160),""))),0)),"KO : Le montant retenu est supérieur au montant présenté. Merci de revoir la ligne de contribution ou plafonner son montant.",(IFERROR(VALUE(TRIM(SUBSTITUTE(H25,CHAR(160),""))),0))=0,"",(IFERROR(VALUE(TRIM(SUBSTITUTE(Q25,CHAR(160),""))),0))=(IFERROR(VALUE(TRIM(SUBSTITUTE(H25,CHAR(160),""))),0)),"OK",(IFERROR(VALUE(TRIM(SUBSTITUTE(Q25,CHAR(160),""))),0))&lt;(IFERROR(VALUE(TRIM(SUBSTITUTE(H25,CHAR(160),""))),0)),"Montant instruit inférieur au montant présenté.",TRUE,""))</f>
        <v/>
      </c>
      <c r="T25" s="325" t="str">
        <f t="shared" si="11"/>
        <v/>
      </c>
    </row>
    <row r="26" spans="1:21" ht="20.149999999999999" customHeight="1">
      <c r="A26" s="318">
        <v>18</v>
      </c>
      <c r="B26" s="1"/>
      <c r="C26" s="89" t="str">
        <f>IF(B26&lt;&gt;"",IF('0-Présentation poste-typeaction'!$B$12&lt;&gt;"",'0-Présentation poste-typeaction'!$B$12,""),"")</f>
        <v/>
      </c>
      <c r="D26" s="40"/>
      <c r="E26" s="1"/>
      <c r="F26" s="3"/>
      <c r="G26" s="1"/>
      <c r="H26" s="211" t="str">
        <f t="shared" si="7"/>
        <v/>
      </c>
      <c r="I26" s="373"/>
      <c r="J26" s="371" t="str">
        <f t="shared" si="8"/>
        <v/>
      </c>
      <c r="K26" s="320" t="str">
        <f t="shared" si="12"/>
        <v/>
      </c>
      <c r="L26" s="321" t="str">
        <f t="shared" si="13"/>
        <v/>
      </c>
      <c r="M26" s="320" t="str">
        <f t="shared" si="13"/>
        <v/>
      </c>
      <c r="N26" s="322" t="str">
        <f t="shared" si="13"/>
        <v/>
      </c>
      <c r="O26" s="320" t="str">
        <f t="shared" si="13"/>
        <v/>
      </c>
      <c r="P26" s="322" t="str">
        <f t="shared" si="9"/>
        <v/>
      </c>
      <c r="Q26" s="323" t="str">
        <f t="shared" si="10"/>
        <v/>
      </c>
      <c r="R26" s="319"/>
      <c r="S26" s="324" t="str" cm="1">
        <f t="array" ref="S26">IF(OR(H26="",Q26=""),"",_xlfn.IFS((IFERROR(VALUE(TRIM(SUBSTITUTE(Q26,CHAR(160),""))),0))&gt;(IFERROR(VALUE(TRIM(SUBSTITUTE(H26,CHAR(160),""))),0)),"KO : Le montant retenu est supérieur au montant présenté. Merci de revoir la ligne de contribution ou plafonner son montant.",(IFERROR(VALUE(TRIM(SUBSTITUTE(H26,CHAR(160),""))),0))=0,"",(IFERROR(VALUE(TRIM(SUBSTITUTE(Q26,CHAR(160),""))),0))=(IFERROR(VALUE(TRIM(SUBSTITUTE(H26,CHAR(160),""))),0)),"OK",(IFERROR(VALUE(TRIM(SUBSTITUTE(Q26,CHAR(160),""))),0))&lt;(IFERROR(VALUE(TRIM(SUBSTITUTE(H26,CHAR(160),""))),0)),"Montant instruit inférieur au montant présenté.",TRUE,""))</f>
        <v/>
      </c>
      <c r="T26" s="325" t="str">
        <f t="shared" si="11"/>
        <v/>
      </c>
    </row>
    <row r="27" spans="1:21" ht="20.149999999999999" customHeight="1">
      <c r="A27" s="318">
        <v>19</v>
      </c>
      <c r="B27" s="1"/>
      <c r="C27" s="89" t="str">
        <f>IF(B27&lt;&gt;"",IF('0-Présentation poste-typeaction'!$B$12&lt;&gt;"",'0-Présentation poste-typeaction'!$B$12,""),"")</f>
        <v/>
      </c>
      <c r="D27" s="40"/>
      <c r="E27" s="1"/>
      <c r="F27" s="3"/>
      <c r="G27" s="1"/>
      <c r="H27" s="211" t="str">
        <f t="shared" si="7"/>
        <v/>
      </c>
      <c r="I27" s="373"/>
      <c r="J27" s="371" t="str">
        <f t="shared" si="8"/>
        <v/>
      </c>
      <c r="K27" s="320" t="str">
        <f t="shared" si="12"/>
        <v/>
      </c>
      <c r="L27" s="321" t="str">
        <f t="shared" si="13"/>
        <v/>
      </c>
      <c r="M27" s="320" t="str">
        <f t="shared" si="13"/>
        <v/>
      </c>
      <c r="N27" s="322" t="str">
        <f t="shared" si="13"/>
        <v/>
      </c>
      <c r="O27" s="320" t="str">
        <f t="shared" si="13"/>
        <v/>
      </c>
      <c r="P27" s="322" t="str">
        <f t="shared" si="9"/>
        <v/>
      </c>
      <c r="Q27" s="323" t="str">
        <f t="shared" si="10"/>
        <v/>
      </c>
      <c r="R27" s="319"/>
      <c r="S27" s="324" t="str" cm="1">
        <f t="array" ref="S27">IF(OR(H27="",Q27=""),"",_xlfn.IFS((IFERROR(VALUE(TRIM(SUBSTITUTE(Q27,CHAR(160),""))),0))&gt;(IFERROR(VALUE(TRIM(SUBSTITUTE(H27,CHAR(160),""))),0)),"KO : Le montant retenu est supérieur au montant présenté. Merci de revoir la ligne de contribution ou plafonner son montant.",(IFERROR(VALUE(TRIM(SUBSTITUTE(H27,CHAR(160),""))),0))=0,"",(IFERROR(VALUE(TRIM(SUBSTITUTE(Q27,CHAR(160),""))),0))=(IFERROR(VALUE(TRIM(SUBSTITUTE(H27,CHAR(160),""))),0)),"OK",(IFERROR(VALUE(TRIM(SUBSTITUTE(Q27,CHAR(160),""))),0))&lt;(IFERROR(VALUE(TRIM(SUBSTITUTE(H27,CHAR(160),""))),0)),"Montant instruit inférieur au montant présenté.",TRUE,""))</f>
        <v/>
      </c>
      <c r="T27" s="325" t="str">
        <f t="shared" si="11"/>
        <v/>
      </c>
    </row>
    <row r="28" spans="1:21" ht="20.149999999999999" customHeight="1">
      <c r="A28" s="318">
        <v>20</v>
      </c>
      <c r="B28" s="1"/>
      <c r="C28" s="89" t="str">
        <f>IF(B28&lt;&gt;"",IF('0-Présentation poste-typeaction'!$B$12&lt;&gt;"",'0-Présentation poste-typeaction'!$B$12,""),"")</f>
        <v/>
      </c>
      <c r="D28" s="40"/>
      <c r="E28" s="1"/>
      <c r="F28" s="3"/>
      <c r="G28" s="1"/>
      <c r="H28" s="211" t="str">
        <f t="shared" si="7"/>
        <v/>
      </c>
      <c r="I28" s="373"/>
      <c r="J28" s="371" t="str">
        <f t="shared" si="8"/>
        <v/>
      </c>
      <c r="K28" s="320" t="str">
        <f t="shared" si="12"/>
        <v/>
      </c>
      <c r="L28" s="321" t="str">
        <f t="shared" si="13"/>
        <v/>
      </c>
      <c r="M28" s="320" t="str">
        <f t="shared" si="13"/>
        <v/>
      </c>
      <c r="N28" s="322" t="str">
        <f t="shared" si="13"/>
        <v/>
      </c>
      <c r="O28" s="320" t="str">
        <f t="shared" si="13"/>
        <v/>
      </c>
      <c r="P28" s="322" t="str">
        <f t="shared" si="9"/>
        <v/>
      </c>
      <c r="Q28" s="323" t="str">
        <f t="shared" si="10"/>
        <v/>
      </c>
      <c r="R28" s="319"/>
      <c r="S28" s="324" t="str" cm="1">
        <f t="array" ref="S28">IF(OR(H28="",Q28=""),"",_xlfn.IFS((IFERROR(VALUE(TRIM(SUBSTITUTE(Q28,CHAR(160),""))),0))&gt;(IFERROR(VALUE(TRIM(SUBSTITUTE(H28,CHAR(160),""))),0)),"KO : Le montant retenu est supérieur au montant présenté. Merci de revoir la ligne de contribution ou plafonner son montant.",(IFERROR(VALUE(TRIM(SUBSTITUTE(H28,CHAR(160),""))),0))=0,"",(IFERROR(VALUE(TRIM(SUBSTITUTE(Q28,CHAR(160),""))),0))=(IFERROR(VALUE(TRIM(SUBSTITUTE(H28,CHAR(160),""))),0)),"OK",(IFERROR(VALUE(TRIM(SUBSTITUTE(Q28,CHAR(160),""))),0))&lt;(IFERROR(VALUE(TRIM(SUBSTITUTE(H28,CHAR(160),""))),0)),"Montant instruit inférieur au montant présenté.",TRUE,""))</f>
        <v/>
      </c>
      <c r="T28" s="325" t="str">
        <f t="shared" si="11"/>
        <v/>
      </c>
    </row>
    <row r="29" spans="1:21" ht="20.149999999999999" customHeight="1">
      <c r="A29" s="318">
        <v>21</v>
      </c>
      <c r="B29" s="1"/>
      <c r="C29" s="89" t="str">
        <f>IF(B29&lt;&gt;"",IF('0-Présentation poste-typeaction'!$B$12&lt;&gt;"",'0-Présentation poste-typeaction'!$B$12,""),"")</f>
        <v/>
      </c>
      <c r="D29" s="40"/>
      <c r="E29" s="1"/>
      <c r="F29" s="3"/>
      <c r="G29" s="1"/>
      <c r="H29" s="211" t="str">
        <f t="shared" si="7"/>
        <v/>
      </c>
      <c r="I29" s="373"/>
      <c r="J29" s="371" t="str">
        <f t="shared" si="8"/>
        <v/>
      </c>
      <c r="K29" s="320" t="str">
        <f t="shared" si="12"/>
        <v/>
      </c>
      <c r="L29" s="321" t="str">
        <f t="shared" si="13"/>
        <v/>
      </c>
      <c r="M29" s="320" t="str">
        <f t="shared" si="13"/>
        <v/>
      </c>
      <c r="N29" s="322" t="str">
        <f t="shared" si="13"/>
        <v/>
      </c>
      <c r="O29" s="320" t="str">
        <f t="shared" si="13"/>
        <v/>
      </c>
      <c r="P29" s="322" t="str">
        <f t="shared" si="9"/>
        <v/>
      </c>
      <c r="Q29" s="323" t="str">
        <f t="shared" si="10"/>
        <v/>
      </c>
      <c r="R29" s="319"/>
      <c r="S29" s="324" t="str" cm="1">
        <f t="array" ref="S29">IF(OR(H29="",Q29=""),"",_xlfn.IFS((IFERROR(VALUE(TRIM(SUBSTITUTE(Q29,CHAR(160),""))),0))&gt;(IFERROR(VALUE(TRIM(SUBSTITUTE(H29,CHAR(160),""))),0)),"KO : Le montant retenu est supérieur au montant présenté. Merci de revoir la ligne de contribution ou plafonner son montant.",(IFERROR(VALUE(TRIM(SUBSTITUTE(H29,CHAR(160),""))),0))=0,"",(IFERROR(VALUE(TRIM(SUBSTITUTE(Q29,CHAR(160),""))),0))=(IFERROR(VALUE(TRIM(SUBSTITUTE(H29,CHAR(160),""))),0)),"OK",(IFERROR(VALUE(TRIM(SUBSTITUTE(Q29,CHAR(160),""))),0))&lt;(IFERROR(VALUE(TRIM(SUBSTITUTE(H29,CHAR(160),""))),0)),"Montant instruit inférieur au montant présenté.",TRUE,""))</f>
        <v/>
      </c>
      <c r="T29" s="325" t="str">
        <f t="shared" si="11"/>
        <v/>
      </c>
    </row>
    <row r="30" spans="1:21" ht="20.149999999999999" customHeight="1">
      <c r="A30" s="318">
        <v>22</v>
      </c>
      <c r="B30" s="1"/>
      <c r="C30" s="89" t="str">
        <f>IF(B30&lt;&gt;"",IF('0-Présentation poste-typeaction'!$B$12&lt;&gt;"",'0-Présentation poste-typeaction'!$B$12,""),"")</f>
        <v/>
      </c>
      <c r="D30" s="40"/>
      <c r="E30" s="1"/>
      <c r="F30" s="3"/>
      <c r="G30" s="1"/>
      <c r="H30" s="211" t="str">
        <f t="shared" si="7"/>
        <v/>
      </c>
      <c r="I30" s="373"/>
      <c r="J30" s="371" t="str">
        <f t="shared" si="8"/>
        <v/>
      </c>
      <c r="K30" s="320" t="str">
        <f t="shared" si="12"/>
        <v/>
      </c>
      <c r="L30" s="321" t="str">
        <f t="shared" si="13"/>
        <v/>
      </c>
      <c r="M30" s="320" t="str">
        <f t="shared" si="13"/>
        <v/>
      </c>
      <c r="N30" s="322" t="str">
        <f t="shared" si="13"/>
        <v/>
      </c>
      <c r="O30" s="320" t="str">
        <f t="shared" si="13"/>
        <v/>
      </c>
      <c r="P30" s="322" t="str">
        <f t="shared" si="9"/>
        <v/>
      </c>
      <c r="Q30" s="323" t="str">
        <f t="shared" si="10"/>
        <v/>
      </c>
      <c r="R30" s="319"/>
      <c r="S30" s="324" t="str" cm="1">
        <f t="array" ref="S30">IF(OR(H30="",Q30=""),"",_xlfn.IFS((IFERROR(VALUE(TRIM(SUBSTITUTE(Q30,CHAR(160),""))),0))&gt;(IFERROR(VALUE(TRIM(SUBSTITUTE(H30,CHAR(160),""))),0)),"KO : Le montant retenu est supérieur au montant présenté. Merci de revoir la ligne de contribution ou plafonner son montant.",(IFERROR(VALUE(TRIM(SUBSTITUTE(H30,CHAR(160),""))),0))=0,"",(IFERROR(VALUE(TRIM(SUBSTITUTE(Q30,CHAR(160),""))),0))=(IFERROR(VALUE(TRIM(SUBSTITUTE(H30,CHAR(160),""))),0)),"OK",(IFERROR(VALUE(TRIM(SUBSTITUTE(Q30,CHAR(160),""))),0))&lt;(IFERROR(VALUE(TRIM(SUBSTITUTE(H30,CHAR(160),""))),0)),"Montant instruit inférieur au montant présenté.",TRUE,""))</f>
        <v/>
      </c>
      <c r="T30" s="325" t="str">
        <f t="shared" si="11"/>
        <v/>
      </c>
    </row>
    <row r="31" spans="1:21" ht="20.149999999999999" customHeight="1">
      <c r="A31" s="318">
        <v>23</v>
      </c>
      <c r="B31" s="1"/>
      <c r="C31" s="89" t="str">
        <f>IF(B31&lt;&gt;"",IF('0-Présentation poste-typeaction'!$B$12&lt;&gt;"",'0-Présentation poste-typeaction'!$B$12,""),"")</f>
        <v/>
      </c>
      <c r="D31" s="40"/>
      <c r="E31" s="1"/>
      <c r="F31" s="3"/>
      <c r="G31" s="1"/>
      <c r="H31" s="211" t="str">
        <f t="shared" si="7"/>
        <v/>
      </c>
      <c r="I31" s="373"/>
      <c r="J31" s="371" t="str">
        <f t="shared" si="8"/>
        <v/>
      </c>
      <c r="K31" s="320" t="str">
        <f t="shared" si="12"/>
        <v/>
      </c>
      <c r="L31" s="321" t="str">
        <f t="shared" si="13"/>
        <v/>
      </c>
      <c r="M31" s="320" t="str">
        <f t="shared" si="13"/>
        <v/>
      </c>
      <c r="N31" s="322" t="str">
        <f t="shared" si="13"/>
        <v/>
      </c>
      <c r="O31" s="320" t="str">
        <f t="shared" si="13"/>
        <v/>
      </c>
      <c r="P31" s="322" t="str">
        <f t="shared" si="9"/>
        <v/>
      </c>
      <c r="Q31" s="323" t="str">
        <f t="shared" si="10"/>
        <v/>
      </c>
      <c r="R31" s="319"/>
      <c r="S31" s="324" t="str" cm="1">
        <f t="array" ref="S31">IF(OR(H31="",Q31=""),"",_xlfn.IFS((IFERROR(VALUE(TRIM(SUBSTITUTE(Q31,CHAR(160),""))),0))&gt;(IFERROR(VALUE(TRIM(SUBSTITUTE(H31,CHAR(160),""))),0)),"KO : Le montant retenu est supérieur au montant présenté. Merci de revoir la ligne de contribution ou plafonner son montant.",(IFERROR(VALUE(TRIM(SUBSTITUTE(H31,CHAR(160),""))),0))=0,"",(IFERROR(VALUE(TRIM(SUBSTITUTE(Q31,CHAR(160),""))),0))=(IFERROR(VALUE(TRIM(SUBSTITUTE(H31,CHAR(160),""))),0)),"OK",(IFERROR(VALUE(TRIM(SUBSTITUTE(Q31,CHAR(160),""))),0))&lt;(IFERROR(VALUE(TRIM(SUBSTITUTE(H31,CHAR(160),""))),0)),"Montant instruit inférieur au montant présenté.",TRUE,""))</f>
        <v/>
      </c>
      <c r="T31" s="325" t="str">
        <f t="shared" si="11"/>
        <v/>
      </c>
    </row>
    <row r="32" spans="1:21" ht="20.149999999999999" customHeight="1">
      <c r="A32" s="318">
        <v>24</v>
      </c>
      <c r="B32" s="1"/>
      <c r="C32" s="89" t="str">
        <f>IF(B32&lt;&gt;"",IF('0-Présentation poste-typeaction'!$B$12&lt;&gt;"",'0-Présentation poste-typeaction'!$B$12,""),"")</f>
        <v/>
      </c>
      <c r="D32" s="40"/>
      <c r="E32" s="1"/>
      <c r="F32" s="3"/>
      <c r="G32" s="1"/>
      <c r="H32" s="211" t="str">
        <f t="shared" si="7"/>
        <v/>
      </c>
      <c r="I32" s="373"/>
      <c r="J32" s="371" t="str">
        <f t="shared" si="8"/>
        <v/>
      </c>
      <c r="K32" s="320" t="str">
        <f t="shared" si="12"/>
        <v/>
      </c>
      <c r="L32" s="321" t="str">
        <f t="shared" si="13"/>
        <v/>
      </c>
      <c r="M32" s="320" t="str">
        <f t="shared" si="13"/>
        <v/>
      </c>
      <c r="N32" s="322" t="str">
        <f t="shared" si="13"/>
        <v/>
      </c>
      <c r="O32" s="320" t="str">
        <f t="shared" si="13"/>
        <v/>
      </c>
      <c r="P32" s="322" t="str">
        <f t="shared" si="9"/>
        <v/>
      </c>
      <c r="Q32" s="323" t="str">
        <f t="shared" si="10"/>
        <v/>
      </c>
      <c r="R32" s="319"/>
      <c r="S32" s="324" t="str" cm="1">
        <f t="array" ref="S32">IF(OR(H32="",Q32=""),"",_xlfn.IFS((IFERROR(VALUE(TRIM(SUBSTITUTE(Q32,CHAR(160),""))),0))&gt;(IFERROR(VALUE(TRIM(SUBSTITUTE(H32,CHAR(160),""))),0)),"KO : Le montant retenu est supérieur au montant présenté. Merci de revoir la ligne de contribution ou plafonner son montant.",(IFERROR(VALUE(TRIM(SUBSTITUTE(H32,CHAR(160),""))),0))=0,"",(IFERROR(VALUE(TRIM(SUBSTITUTE(Q32,CHAR(160),""))),0))=(IFERROR(VALUE(TRIM(SUBSTITUTE(H32,CHAR(160),""))),0)),"OK",(IFERROR(VALUE(TRIM(SUBSTITUTE(Q32,CHAR(160),""))),0))&lt;(IFERROR(VALUE(TRIM(SUBSTITUTE(H32,CHAR(160),""))),0)),"Montant instruit inférieur au montant présenté.",TRUE,""))</f>
        <v/>
      </c>
      <c r="T32" s="325" t="str">
        <f t="shared" si="11"/>
        <v/>
      </c>
    </row>
    <row r="33" spans="1:20" ht="20.149999999999999" customHeight="1">
      <c r="A33" s="318">
        <v>25</v>
      </c>
      <c r="B33" s="1"/>
      <c r="C33" s="89" t="str">
        <f>IF(B33&lt;&gt;"",IF('0-Présentation poste-typeaction'!$B$12&lt;&gt;"",'0-Présentation poste-typeaction'!$B$12,""),"")</f>
        <v/>
      </c>
      <c r="D33" s="40"/>
      <c r="E33" s="1"/>
      <c r="F33" s="3"/>
      <c r="G33" s="1"/>
      <c r="H33" s="211" t="str">
        <f t="shared" si="7"/>
        <v/>
      </c>
      <c r="I33" s="373"/>
      <c r="J33" s="371" t="str">
        <f t="shared" si="8"/>
        <v/>
      </c>
      <c r="K33" s="320" t="str">
        <f t="shared" si="12"/>
        <v/>
      </c>
      <c r="L33" s="321" t="str">
        <f t="shared" si="13"/>
        <v/>
      </c>
      <c r="M33" s="320" t="str">
        <f t="shared" si="13"/>
        <v/>
      </c>
      <c r="N33" s="322" t="str">
        <f t="shared" si="13"/>
        <v/>
      </c>
      <c r="O33" s="320" t="str">
        <f t="shared" si="13"/>
        <v/>
      </c>
      <c r="P33" s="322" t="str">
        <f t="shared" si="9"/>
        <v/>
      </c>
      <c r="Q33" s="323" t="str">
        <f t="shared" si="10"/>
        <v/>
      </c>
      <c r="R33" s="319"/>
      <c r="S33" s="324" t="str" cm="1">
        <f t="array" ref="S33">IF(OR(H33="",Q33=""),"",_xlfn.IFS((IFERROR(VALUE(TRIM(SUBSTITUTE(Q33,CHAR(160),""))),0))&gt;(IFERROR(VALUE(TRIM(SUBSTITUTE(H33,CHAR(160),""))),0)),"KO : Le montant retenu est supérieur au montant présenté. Merci de revoir la ligne de contribution ou plafonner son montant.",(IFERROR(VALUE(TRIM(SUBSTITUTE(H33,CHAR(160),""))),0))=0,"",(IFERROR(VALUE(TRIM(SUBSTITUTE(Q33,CHAR(160),""))),0))=(IFERROR(VALUE(TRIM(SUBSTITUTE(H33,CHAR(160),""))),0)),"OK",(IFERROR(VALUE(TRIM(SUBSTITUTE(Q33,CHAR(160),""))),0))&lt;(IFERROR(VALUE(TRIM(SUBSTITUTE(H33,CHAR(160),""))),0)),"Montant instruit inférieur au montant présenté.",TRUE,""))</f>
        <v/>
      </c>
      <c r="T33" s="325" t="str">
        <f t="shared" si="11"/>
        <v/>
      </c>
    </row>
    <row r="34" spans="1:20" ht="20.149999999999999" customHeight="1">
      <c r="A34" s="318">
        <v>26</v>
      </c>
      <c r="B34" s="1"/>
      <c r="C34" s="89" t="str">
        <f>IF(B34&lt;&gt;"",IF('0-Présentation poste-typeaction'!$B$12&lt;&gt;"",'0-Présentation poste-typeaction'!$B$12,""),"")</f>
        <v/>
      </c>
      <c r="D34" s="40"/>
      <c r="E34" s="1"/>
      <c r="F34" s="3"/>
      <c r="G34" s="1"/>
      <c r="H34" s="211" t="str">
        <f t="shared" si="7"/>
        <v/>
      </c>
      <c r="I34" s="373"/>
      <c r="J34" s="371" t="str">
        <f t="shared" si="8"/>
        <v/>
      </c>
      <c r="K34" s="320" t="str">
        <f t="shared" si="12"/>
        <v/>
      </c>
      <c r="L34" s="321" t="str">
        <f t="shared" si="13"/>
        <v/>
      </c>
      <c r="M34" s="320" t="str">
        <f t="shared" si="13"/>
        <v/>
      </c>
      <c r="N34" s="322" t="str">
        <f t="shared" si="13"/>
        <v/>
      </c>
      <c r="O34" s="320" t="str">
        <f t="shared" si="13"/>
        <v/>
      </c>
      <c r="P34" s="322" t="str">
        <f t="shared" si="9"/>
        <v/>
      </c>
      <c r="Q34" s="323" t="str">
        <f t="shared" si="10"/>
        <v/>
      </c>
      <c r="R34" s="319"/>
      <c r="S34" s="324" t="str" cm="1">
        <f t="array" ref="S34">IF(OR(H34="",Q34=""),"",_xlfn.IFS((IFERROR(VALUE(TRIM(SUBSTITUTE(Q34,CHAR(160),""))),0))&gt;(IFERROR(VALUE(TRIM(SUBSTITUTE(H34,CHAR(160),""))),0)),"KO : Le montant retenu est supérieur au montant présenté. Merci de revoir la ligne de contribution ou plafonner son montant.",(IFERROR(VALUE(TRIM(SUBSTITUTE(H34,CHAR(160),""))),0))=0,"",(IFERROR(VALUE(TRIM(SUBSTITUTE(Q34,CHAR(160),""))),0))=(IFERROR(VALUE(TRIM(SUBSTITUTE(H34,CHAR(160),""))),0)),"OK",(IFERROR(VALUE(TRIM(SUBSTITUTE(Q34,CHAR(160),""))),0))&lt;(IFERROR(VALUE(TRIM(SUBSTITUTE(H34,CHAR(160),""))),0)),"Montant instruit inférieur au montant présenté.",TRUE,""))</f>
        <v/>
      </c>
      <c r="T34" s="325" t="str">
        <f t="shared" si="11"/>
        <v/>
      </c>
    </row>
    <row r="35" spans="1:20" ht="20.149999999999999" customHeight="1">
      <c r="A35" s="318">
        <v>27</v>
      </c>
      <c r="B35" s="1"/>
      <c r="C35" s="89" t="str">
        <f>IF(B35&lt;&gt;"",IF('0-Présentation poste-typeaction'!$B$12&lt;&gt;"",'0-Présentation poste-typeaction'!$B$12,""),"")</f>
        <v/>
      </c>
      <c r="D35" s="40"/>
      <c r="E35" s="1"/>
      <c r="F35" s="3"/>
      <c r="G35" s="1"/>
      <c r="H35" s="211" t="str">
        <f t="shared" si="7"/>
        <v/>
      </c>
      <c r="I35" s="373"/>
      <c r="J35" s="371" t="str">
        <f t="shared" si="8"/>
        <v/>
      </c>
      <c r="K35" s="320" t="str">
        <f t="shared" si="12"/>
        <v/>
      </c>
      <c r="L35" s="321" t="str">
        <f t="shared" si="13"/>
        <v/>
      </c>
      <c r="M35" s="320" t="str">
        <f t="shared" si="13"/>
        <v/>
      </c>
      <c r="N35" s="322" t="str">
        <f t="shared" si="13"/>
        <v/>
      </c>
      <c r="O35" s="320" t="str">
        <f t="shared" si="13"/>
        <v/>
      </c>
      <c r="P35" s="322" t="str">
        <f t="shared" si="9"/>
        <v/>
      </c>
      <c r="Q35" s="323" t="str">
        <f t="shared" si="10"/>
        <v/>
      </c>
      <c r="R35" s="319"/>
      <c r="S35" s="324" t="str" cm="1">
        <f t="array" ref="S35">IF(OR(H35="",Q35=""),"",_xlfn.IFS((IFERROR(VALUE(TRIM(SUBSTITUTE(Q35,CHAR(160),""))),0))&gt;(IFERROR(VALUE(TRIM(SUBSTITUTE(H35,CHAR(160),""))),0)),"KO : Le montant retenu est supérieur au montant présenté. Merci de revoir la ligne de contribution ou plafonner son montant.",(IFERROR(VALUE(TRIM(SUBSTITUTE(H35,CHAR(160),""))),0))=0,"",(IFERROR(VALUE(TRIM(SUBSTITUTE(Q35,CHAR(160),""))),0))=(IFERROR(VALUE(TRIM(SUBSTITUTE(H35,CHAR(160),""))),0)),"OK",(IFERROR(VALUE(TRIM(SUBSTITUTE(Q35,CHAR(160),""))),0))&lt;(IFERROR(VALUE(TRIM(SUBSTITUTE(H35,CHAR(160),""))),0)),"Montant instruit inférieur au montant présenté.",TRUE,""))</f>
        <v/>
      </c>
      <c r="T35" s="325" t="str">
        <f t="shared" si="11"/>
        <v/>
      </c>
    </row>
    <row r="36" spans="1:20" ht="20.149999999999999" customHeight="1">
      <c r="A36" s="318">
        <v>28</v>
      </c>
      <c r="B36" s="1"/>
      <c r="C36" s="89" t="str">
        <f>IF(B36&lt;&gt;"",IF('0-Présentation poste-typeaction'!$B$12&lt;&gt;"",'0-Présentation poste-typeaction'!$B$12,""),"")</f>
        <v/>
      </c>
      <c r="D36" s="40"/>
      <c r="E36" s="1"/>
      <c r="F36" s="3"/>
      <c r="G36" s="1"/>
      <c r="H36" s="211" t="str">
        <f t="shared" si="7"/>
        <v/>
      </c>
      <c r="I36" s="373"/>
      <c r="J36" s="371" t="str">
        <f t="shared" si="8"/>
        <v/>
      </c>
      <c r="K36" s="320" t="str">
        <f t="shared" si="12"/>
        <v/>
      </c>
      <c r="L36" s="321" t="str">
        <f t="shared" si="13"/>
        <v/>
      </c>
      <c r="M36" s="320" t="str">
        <f t="shared" si="13"/>
        <v/>
      </c>
      <c r="N36" s="322" t="str">
        <f t="shared" si="13"/>
        <v/>
      </c>
      <c r="O36" s="320" t="str">
        <f t="shared" si="13"/>
        <v/>
      </c>
      <c r="P36" s="322" t="str">
        <f t="shared" si="9"/>
        <v/>
      </c>
      <c r="Q36" s="323" t="str">
        <f t="shared" si="10"/>
        <v/>
      </c>
      <c r="R36" s="319"/>
      <c r="S36" s="324" t="str" cm="1">
        <f t="array" ref="S36">IF(OR(H36="",Q36=""),"",_xlfn.IFS((IFERROR(VALUE(TRIM(SUBSTITUTE(Q36,CHAR(160),""))),0))&gt;(IFERROR(VALUE(TRIM(SUBSTITUTE(H36,CHAR(160),""))),0)),"KO : Le montant retenu est supérieur au montant présenté. Merci de revoir la ligne de contribution ou plafonner son montant.",(IFERROR(VALUE(TRIM(SUBSTITUTE(H36,CHAR(160),""))),0))=0,"",(IFERROR(VALUE(TRIM(SUBSTITUTE(Q36,CHAR(160),""))),0))=(IFERROR(VALUE(TRIM(SUBSTITUTE(H36,CHAR(160),""))),0)),"OK",(IFERROR(VALUE(TRIM(SUBSTITUTE(Q36,CHAR(160),""))),0))&lt;(IFERROR(VALUE(TRIM(SUBSTITUTE(H36,CHAR(160),""))),0)),"Montant instruit inférieur au montant présenté.",TRUE,""))</f>
        <v/>
      </c>
      <c r="T36" s="325" t="str">
        <f t="shared" si="11"/>
        <v/>
      </c>
    </row>
    <row r="37" spans="1:20" ht="20.149999999999999" customHeight="1">
      <c r="A37" s="318">
        <v>29</v>
      </c>
      <c r="B37" s="1"/>
      <c r="C37" s="89" t="str">
        <f>IF(B37&lt;&gt;"",IF('0-Présentation poste-typeaction'!$B$12&lt;&gt;"",'0-Présentation poste-typeaction'!$B$12,""),"")</f>
        <v/>
      </c>
      <c r="D37" s="40"/>
      <c r="E37" s="1"/>
      <c r="F37" s="3"/>
      <c r="G37" s="1"/>
      <c r="H37" s="211" t="str">
        <f t="shared" si="7"/>
        <v/>
      </c>
      <c r="I37" s="373"/>
      <c r="J37" s="371" t="str">
        <f t="shared" si="8"/>
        <v/>
      </c>
      <c r="K37" s="320" t="str">
        <f t="shared" si="12"/>
        <v/>
      </c>
      <c r="L37" s="321" t="str">
        <f t="shared" si="13"/>
        <v/>
      </c>
      <c r="M37" s="320" t="str">
        <f t="shared" si="13"/>
        <v/>
      </c>
      <c r="N37" s="322" t="str">
        <f t="shared" si="13"/>
        <v/>
      </c>
      <c r="O37" s="320" t="str">
        <f t="shared" si="13"/>
        <v/>
      </c>
      <c r="P37" s="322" t="str">
        <f t="shared" si="9"/>
        <v/>
      </c>
      <c r="Q37" s="323" t="str">
        <f t="shared" si="10"/>
        <v/>
      </c>
      <c r="R37" s="319"/>
      <c r="S37" s="324" t="str" cm="1">
        <f t="array" ref="S37">IF(OR(H37="",Q37=""),"",_xlfn.IFS((IFERROR(VALUE(TRIM(SUBSTITUTE(Q37,CHAR(160),""))),0))&gt;(IFERROR(VALUE(TRIM(SUBSTITUTE(H37,CHAR(160),""))),0)),"KO : Le montant retenu est supérieur au montant présenté. Merci de revoir la ligne de contribution ou plafonner son montant.",(IFERROR(VALUE(TRIM(SUBSTITUTE(H37,CHAR(160),""))),0))=0,"",(IFERROR(VALUE(TRIM(SUBSTITUTE(Q37,CHAR(160),""))),0))=(IFERROR(VALUE(TRIM(SUBSTITUTE(H37,CHAR(160),""))),0)),"OK",(IFERROR(VALUE(TRIM(SUBSTITUTE(Q37,CHAR(160),""))),0))&lt;(IFERROR(VALUE(TRIM(SUBSTITUTE(H37,CHAR(160),""))),0)),"Montant instruit inférieur au montant présenté.",TRUE,""))</f>
        <v/>
      </c>
      <c r="T37" s="325" t="str">
        <f t="shared" si="11"/>
        <v/>
      </c>
    </row>
    <row r="38" spans="1:20" ht="20.149999999999999" customHeight="1">
      <c r="A38" s="318">
        <v>30</v>
      </c>
      <c r="B38" s="1"/>
      <c r="C38" s="89" t="str">
        <f>IF(B38&lt;&gt;"",IF('0-Présentation poste-typeaction'!$B$12&lt;&gt;"",'0-Présentation poste-typeaction'!$B$12,""),"")</f>
        <v/>
      </c>
      <c r="D38" s="40"/>
      <c r="E38" s="1"/>
      <c r="F38" s="3"/>
      <c r="G38" s="1"/>
      <c r="H38" s="211" t="str">
        <f t="shared" si="7"/>
        <v/>
      </c>
      <c r="I38" s="373"/>
      <c r="J38" s="371" t="str">
        <f t="shared" si="8"/>
        <v/>
      </c>
      <c r="K38" s="320" t="str">
        <f t="shared" si="12"/>
        <v/>
      </c>
      <c r="L38" s="321" t="str">
        <f t="shared" si="13"/>
        <v/>
      </c>
      <c r="M38" s="320" t="str">
        <f t="shared" si="13"/>
        <v/>
      </c>
      <c r="N38" s="322" t="str">
        <f t="shared" si="13"/>
        <v/>
      </c>
      <c r="O38" s="320" t="str">
        <f t="shared" si="13"/>
        <v/>
      </c>
      <c r="P38" s="322" t="str">
        <f t="shared" si="9"/>
        <v/>
      </c>
      <c r="Q38" s="323" t="str">
        <f t="shared" si="10"/>
        <v/>
      </c>
      <c r="R38" s="319"/>
      <c r="S38" s="324" t="str" cm="1">
        <f t="array" ref="S38">IF(OR(H38="",Q38=""),"",_xlfn.IFS((IFERROR(VALUE(TRIM(SUBSTITUTE(Q38,CHAR(160),""))),0))&gt;(IFERROR(VALUE(TRIM(SUBSTITUTE(H38,CHAR(160),""))),0)),"KO : Le montant retenu est supérieur au montant présenté. Merci de revoir la ligne de contribution ou plafonner son montant.",(IFERROR(VALUE(TRIM(SUBSTITUTE(H38,CHAR(160),""))),0))=0,"",(IFERROR(VALUE(TRIM(SUBSTITUTE(Q38,CHAR(160),""))),0))=(IFERROR(VALUE(TRIM(SUBSTITUTE(H38,CHAR(160),""))),0)),"OK",(IFERROR(VALUE(TRIM(SUBSTITUTE(Q38,CHAR(160),""))),0))&lt;(IFERROR(VALUE(TRIM(SUBSTITUTE(H38,CHAR(160),""))),0)),"Montant instruit inférieur au montant présenté.",TRUE,""))</f>
        <v/>
      </c>
      <c r="T38" s="325" t="str">
        <f t="shared" si="11"/>
        <v/>
      </c>
    </row>
    <row r="39" spans="1:20" ht="20.149999999999999" customHeight="1">
      <c r="A39" s="318">
        <v>31</v>
      </c>
      <c r="B39" s="1"/>
      <c r="C39" s="89" t="str">
        <f>IF(B39&lt;&gt;"",IF('0-Présentation poste-typeaction'!$B$12&lt;&gt;"",'0-Présentation poste-typeaction'!$B$12,""),"")</f>
        <v/>
      </c>
      <c r="D39" s="40"/>
      <c r="E39" s="1"/>
      <c r="F39" s="3"/>
      <c r="G39" s="1"/>
      <c r="H39" s="211" t="str">
        <f t="shared" si="7"/>
        <v/>
      </c>
      <c r="I39" s="373"/>
      <c r="J39" s="371" t="str">
        <f t="shared" si="8"/>
        <v/>
      </c>
      <c r="K39" s="320" t="str">
        <f t="shared" si="12"/>
        <v/>
      </c>
      <c r="L39" s="321" t="str">
        <f t="shared" si="13"/>
        <v/>
      </c>
      <c r="M39" s="320" t="str">
        <f t="shared" si="13"/>
        <v/>
      </c>
      <c r="N39" s="322" t="str">
        <f t="shared" si="13"/>
        <v/>
      </c>
      <c r="O39" s="320" t="str">
        <f t="shared" si="13"/>
        <v/>
      </c>
      <c r="P39" s="322" t="str">
        <f t="shared" si="9"/>
        <v/>
      </c>
      <c r="Q39" s="323" t="str">
        <f t="shared" si="10"/>
        <v/>
      </c>
      <c r="R39" s="319"/>
      <c r="S39" s="324" t="str" cm="1">
        <f t="array" ref="S39">IF(OR(H39="",Q39=""),"",_xlfn.IFS((IFERROR(VALUE(TRIM(SUBSTITUTE(Q39,CHAR(160),""))),0))&gt;(IFERROR(VALUE(TRIM(SUBSTITUTE(H39,CHAR(160),""))),0)),"KO : Le montant retenu est supérieur au montant présenté. Merci de revoir la ligne de contribution ou plafonner son montant.",(IFERROR(VALUE(TRIM(SUBSTITUTE(H39,CHAR(160),""))),0))=0,"",(IFERROR(VALUE(TRIM(SUBSTITUTE(Q39,CHAR(160),""))),0))=(IFERROR(VALUE(TRIM(SUBSTITUTE(H39,CHAR(160),""))),0)),"OK",(IFERROR(VALUE(TRIM(SUBSTITUTE(Q39,CHAR(160),""))),0))&lt;(IFERROR(VALUE(TRIM(SUBSTITUTE(H39,CHAR(160),""))),0)),"Montant instruit inférieur au montant présenté.",TRUE,""))</f>
        <v/>
      </c>
      <c r="T39" s="325" t="str">
        <f t="shared" si="11"/>
        <v/>
      </c>
    </row>
    <row r="40" spans="1:20" ht="20.149999999999999" customHeight="1">
      <c r="A40" s="318">
        <v>32</v>
      </c>
      <c r="B40" s="1"/>
      <c r="C40" s="89" t="str">
        <f>IF(B40&lt;&gt;"",IF('0-Présentation poste-typeaction'!$B$12&lt;&gt;"",'0-Présentation poste-typeaction'!$B$12,""),"")</f>
        <v/>
      </c>
      <c r="D40" s="40"/>
      <c r="E40" s="1"/>
      <c r="F40" s="3"/>
      <c r="G40" s="1"/>
      <c r="H40" s="211" t="str">
        <f t="shared" si="7"/>
        <v/>
      </c>
      <c r="I40" s="373"/>
      <c r="J40" s="371" t="str">
        <f t="shared" si="8"/>
        <v/>
      </c>
      <c r="K40" s="320" t="str">
        <f t="shared" si="12"/>
        <v/>
      </c>
      <c r="L40" s="321" t="str">
        <f t="shared" si="13"/>
        <v/>
      </c>
      <c r="M40" s="320" t="str">
        <f t="shared" si="13"/>
        <v/>
      </c>
      <c r="N40" s="322" t="str">
        <f t="shared" si="13"/>
        <v/>
      </c>
      <c r="O40" s="320" t="str">
        <f t="shared" si="13"/>
        <v/>
      </c>
      <c r="P40" s="322" t="str">
        <f t="shared" si="9"/>
        <v/>
      </c>
      <c r="Q40" s="323" t="str">
        <f t="shared" si="10"/>
        <v/>
      </c>
      <c r="R40" s="319"/>
      <c r="S40" s="324" t="str" cm="1">
        <f t="array" ref="S40">IF(OR(H40="",Q40=""),"",_xlfn.IFS((IFERROR(VALUE(TRIM(SUBSTITUTE(Q40,CHAR(160),""))),0))&gt;(IFERROR(VALUE(TRIM(SUBSTITUTE(H40,CHAR(160),""))),0)),"KO : Le montant retenu est supérieur au montant présenté. Merci de revoir la ligne de contribution ou plafonner son montant.",(IFERROR(VALUE(TRIM(SUBSTITUTE(H40,CHAR(160),""))),0))=0,"",(IFERROR(VALUE(TRIM(SUBSTITUTE(Q40,CHAR(160),""))),0))=(IFERROR(VALUE(TRIM(SUBSTITUTE(H40,CHAR(160),""))),0)),"OK",(IFERROR(VALUE(TRIM(SUBSTITUTE(Q40,CHAR(160),""))),0))&lt;(IFERROR(VALUE(TRIM(SUBSTITUTE(H40,CHAR(160),""))),0)),"Montant instruit inférieur au montant présenté.",TRUE,""))</f>
        <v/>
      </c>
      <c r="T40" s="325" t="str">
        <f t="shared" si="11"/>
        <v/>
      </c>
    </row>
    <row r="41" spans="1:20" ht="20.149999999999999" customHeight="1">
      <c r="A41" s="318">
        <v>33</v>
      </c>
      <c r="B41" s="1"/>
      <c r="C41" s="89" t="str">
        <f>IF(B41&lt;&gt;"",IF('0-Présentation poste-typeaction'!$B$12&lt;&gt;"",'0-Présentation poste-typeaction'!$B$12,""),"")</f>
        <v/>
      </c>
      <c r="D41" s="40"/>
      <c r="E41" s="1"/>
      <c r="F41" s="3"/>
      <c r="G41" s="1"/>
      <c r="H41" s="211" t="str">
        <f t="shared" si="7"/>
        <v/>
      </c>
      <c r="I41" s="373"/>
      <c r="J41" s="371" t="str">
        <f t="shared" si="8"/>
        <v/>
      </c>
      <c r="K41" s="320" t="str">
        <f t="shared" si="12"/>
        <v/>
      </c>
      <c r="L41" s="321" t="str">
        <f t="shared" si="13"/>
        <v/>
      </c>
      <c r="M41" s="320" t="str">
        <f t="shared" si="13"/>
        <v/>
      </c>
      <c r="N41" s="322" t="str">
        <f t="shared" si="13"/>
        <v/>
      </c>
      <c r="O41" s="320" t="str">
        <f t="shared" si="13"/>
        <v/>
      </c>
      <c r="P41" s="322" t="str">
        <f t="shared" ref="P41:P72" si="14">H41</f>
        <v/>
      </c>
      <c r="Q41" s="323" t="str">
        <f t="shared" si="10"/>
        <v/>
      </c>
      <c r="R41" s="319"/>
      <c r="S41" s="324" t="str" cm="1">
        <f t="array" ref="S41">IF(OR(H41="",Q41=""),"",_xlfn.IFS((IFERROR(VALUE(TRIM(SUBSTITUTE(Q41,CHAR(160),""))),0))&gt;(IFERROR(VALUE(TRIM(SUBSTITUTE(H41,CHAR(160),""))),0)),"KO : Le montant retenu est supérieur au montant présenté. Merci de revoir la ligne de contribution ou plafonner son montant.",(IFERROR(VALUE(TRIM(SUBSTITUTE(H41,CHAR(160),""))),0))=0,"",(IFERROR(VALUE(TRIM(SUBSTITUTE(Q41,CHAR(160),""))),0))=(IFERROR(VALUE(TRIM(SUBSTITUTE(H41,CHAR(160),""))),0)),"OK",(IFERROR(VALUE(TRIM(SUBSTITUTE(Q41,CHAR(160),""))),0))&lt;(IFERROR(VALUE(TRIM(SUBSTITUTE(H41,CHAR(160),""))),0)),"Montant instruit inférieur au montant présenté.",TRUE,""))</f>
        <v/>
      </c>
      <c r="T41" s="325" t="str">
        <f t="shared" si="11"/>
        <v/>
      </c>
    </row>
    <row r="42" spans="1:20" ht="20.149999999999999" customHeight="1">
      <c r="A42" s="318">
        <v>34</v>
      </c>
      <c r="B42" s="1"/>
      <c r="C42" s="89" t="str">
        <f>IF(B42&lt;&gt;"",IF('0-Présentation poste-typeaction'!$B$12&lt;&gt;"",'0-Présentation poste-typeaction'!$B$12,""),"")</f>
        <v/>
      </c>
      <c r="D42" s="40"/>
      <c r="E42" s="1"/>
      <c r="F42" s="3"/>
      <c r="G42" s="1"/>
      <c r="H42" s="211" t="str">
        <f t="shared" si="7"/>
        <v/>
      </c>
      <c r="I42" s="373"/>
      <c r="J42" s="371" t="str">
        <f t="shared" si="8"/>
        <v/>
      </c>
      <c r="K42" s="320" t="str">
        <f t="shared" si="12"/>
        <v/>
      </c>
      <c r="L42" s="321" t="str">
        <f t="shared" si="13"/>
        <v/>
      </c>
      <c r="M42" s="320" t="str">
        <f t="shared" si="13"/>
        <v/>
      </c>
      <c r="N42" s="322" t="str">
        <f t="shared" si="13"/>
        <v/>
      </c>
      <c r="O42" s="320" t="str">
        <f t="shared" si="13"/>
        <v/>
      </c>
      <c r="P42" s="322" t="str">
        <f t="shared" si="14"/>
        <v/>
      </c>
      <c r="Q42" s="323" t="str">
        <f t="shared" si="10"/>
        <v/>
      </c>
      <c r="R42" s="319"/>
      <c r="S42" s="324" t="str" cm="1">
        <f t="array" ref="S42">IF(OR(H42="",Q42=""),"",_xlfn.IFS((IFERROR(VALUE(TRIM(SUBSTITUTE(Q42,CHAR(160),""))),0))&gt;(IFERROR(VALUE(TRIM(SUBSTITUTE(H42,CHAR(160),""))),0)),"KO : Le montant retenu est supérieur au montant présenté. Merci de revoir la ligne de contribution ou plafonner son montant.",(IFERROR(VALUE(TRIM(SUBSTITUTE(H42,CHAR(160),""))),0))=0,"",(IFERROR(VALUE(TRIM(SUBSTITUTE(Q42,CHAR(160),""))),0))=(IFERROR(VALUE(TRIM(SUBSTITUTE(H42,CHAR(160),""))),0)),"OK",(IFERROR(VALUE(TRIM(SUBSTITUTE(Q42,CHAR(160),""))),0))&lt;(IFERROR(VALUE(TRIM(SUBSTITUTE(H42,CHAR(160),""))),0)),"Montant instruit inférieur au montant présenté.",TRUE,""))</f>
        <v/>
      </c>
      <c r="T42" s="325" t="str">
        <f t="shared" si="11"/>
        <v/>
      </c>
    </row>
    <row r="43" spans="1:20" ht="20.149999999999999" customHeight="1">
      <c r="A43" s="318">
        <v>35</v>
      </c>
      <c r="B43" s="1"/>
      <c r="C43" s="89" t="str">
        <f>IF(B43&lt;&gt;"",IF('0-Présentation poste-typeaction'!$B$12&lt;&gt;"",'0-Présentation poste-typeaction'!$B$12,""),"")</f>
        <v/>
      </c>
      <c r="D43" s="40"/>
      <c r="E43" s="1"/>
      <c r="F43" s="3"/>
      <c r="G43" s="1"/>
      <c r="H43" s="211" t="str">
        <f t="shared" si="7"/>
        <v/>
      </c>
      <c r="I43" s="373"/>
      <c r="J43" s="371" t="str">
        <f t="shared" si="8"/>
        <v/>
      </c>
      <c r="K43" s="320" t="str">
        <f t="shared" si="12"/>
        <v/>
      </c>
      <c r="L43" s="321" t="str">
        <f t="shared" si="13"/>
        <v/>
      </c>
      <c r="M43" s="320" t="str">
        <f t="shared" si="13"/>
        <v/>
      </c>
      <c r="N43" s="322" t="str">
        <f t="shared" si="13"/>
        <v/>
      </c>
      <c r="O43" s="320" t="str">
        <f t="shared" si="13"/>
        <v/>
      </c>
      <c r="P43" s="322" t="str">
        <f t="shared" si="14"/>
        <v/>
      </c>
      <c r="Q43" s="323" t="str">
        <f t="shared" si="10"/>
        <v/>
      </c>
      <c r="R43" s="319"/>
      <c r="S43" s="324" t="str" cm="1">
        <f t="array" ref="S43">IF(OR(H43="",Q43=""),"",_xlfn.IFS((IFERROR(VALUE(TRIM(SUBSTITUTE(Q43,CHAR(160),""))),0))&gt;(IFERROR(VALUE(TRIM(SUBSTITUTE(H43,CHAR(160),""))),0)),"KO : Le montant retenu est supérieur au montant présenté. Merci de revoir la ligne de contribution ou plafonner son montant.",(IFERROR(VALUE(TRIM(SUBSTITUTE(H43,CHAR(160),""))),0))=0,"",(IFERROR(VALUE(TRIM(SUBSTITUTE(Q43,CHAR(160),""))),0))=(IFERROR(VALUE(TRIM(SUBSTITUTE(H43,CHAR(160),""))),0)),"OK",(IFERROR(VALUE(TRIM(SUBSTITUTE(Q43,CHAR(160),""))),0))&lt;(IFERROR(VALUE(TRIM(SUBSTITUTE(H43,CHAR(160),""))),0)),"Montant instruit inférieur au montant présenté.",TRUE,""))</f>
        <v/>
      </c>
      <c r="T43" s="325" t="str">
        <f t="shared" si="11"/>
        <v/>
      </c>
    </row>
    <row r="44" spans="1:20" ht="20.149999999999999" customHeight="1">
      <c r="A44" s="318">
        <v>36</v>
      </c>
      <c r="B44" s="1"/>
      <c r="C44" s="89" t="str">
        <f>IF(B44&lt;&gt;"",IF('0-Présentation poste-typeaction'!$B$12&lt;&gt;"",'0-Présentation poste-typeaction'!$B$12,""),"")</f>
        <v/>
      </c>
      <c r="D44" s="40"/>
      <c r="E44" s="1"/>
      <c r="F44" s="3"/>
      <c r="G44" s="1"/>
      <c r="H44" s="211" t="str">
        <f t="shared" si="7"/>
        <v/>
      </c>
      <c r="I44" s="373"/>
      <c r="J44" s="371" t="str">
        <f t="shared" si="8"/>
        <v/>
      </c>
      <c r="K44" s="320" t="str">
        <f t="shared" si="12"/>
        <v/>
      </c>
      <c r="L44" s="321" t="str">
        <f t="shared" si="13"/>
        <v/>
      </c>
      <c r="M44" s="320" t="str">
        <f t="shared" si="13"/>
        <v/>
      </c>
      <c r="N44" s="322" t="str">
        <f t="shared" si="13"/>
        <v/>
      </c>
      <c r="O44" s="320" t="str">
        <f t="shared" si="13"/>
        <v/>
      </c>
      <c r="P44" s="322" t="str">
        <f t="shared" si="14"/>
        <v/>
      </c>
      <c r="Q44" s="323" t="str">
        <f t="shared" si="10"/>
        <v/>
      </c>
      <c r="R44" s="319"/>
      <c r="S44" s="324" t="str" cm="1">
        <f t="array" ref="S44">IF(OR(H44="",Q44=""),"",_xlfn.IFS((IFERROR(VALUE(TRIM(SUBSTITUTE(Q44,CHAR(160),""))),0))&gt;(IFERROR(VALUE(TRIM(SUBSTITUTE(H44,CHAR(160),""))),0)),"KO : Le montant retenu est supérieur au montant présenté. Merci de revoir la ligne de contribution ou plafonner son montant.",(IFERROR(VALUE(TRIM(SUBSTITUTE(H44,CHAR(160),""))),0))=0,"",(IFERROR(VALUE(TRIM(SUBSTITUTE(Q44,CHAR(160),""))),0))=(IFERROR(VALUE(TRIM(SUBSTITUTE(H44,CHAR(160),""))),0)),"OK",(IFERROR(VALUE(TRIM(SUBSTITUTE(Q44,CHAR(160),""))),0))&lt;(IFERROR(VALUE(TRIM(SUBSTITUTE(H44,CHAR(160),""))),0)),"Montant instruit inférieur au montant présenté.",TRUE,""))</f>
        <v/>
      </c>
      <c r="T44" s="325" t="str">
        <f t="shared" si="11"/>
        <v/>
      </c>
    </row>
    <row r="45" spans="1:20" ht="20.149999999999999" customHeight="1">
      <c r="A45" s="318">
        <v>37</v>
      </c>
      <c r="B45" s="1"/>
      <c r="C45" s="89" t="str">
        <f>IF(B45&lt;&gt;"",IF('0-Présentation poste-typeaction'!$B$12&lt;&gt;"",'0-Présentation poste-typeaction'!$B$12,""),"")</f>
        <v/>
      </c>
      <c r="D45" s="40"/>
      <c r="E45" s="1"/>
      <c r="F45" s="3"/>
      <c r="G45" s="1"/>
      <c r="H45" s="211" t="str">
        <f t="shared" si="7"/>
        <v/>
      </c>
      <c r="I45" s="373"/>
      <c r="J45" s="371" t="str">
        <f t="shared" si="8"/>
        <v/>
      </c>
      <c r="K45" s="320" t="str">
        <f t="shared" si="12"/>
        <v/>
      </c>
      <c r="L45" s="321" t="str">
        <f t="shared" si="13"/>
        <v/>
      </c>
      <c r="M45" s="320" t="str">
        <f t="shared" si="13"/>
        <v/>
      </c>
      <c r="N45" s="322" t="str">
        <f t="shared" si="13"/>
        <v/>
      </c>
      <c r="O45" s="320" t="str">
        <f t="shared" si="13"/>
        <v/>
      </c>
      <c r="P45" s="322" t="str">
        <f t="shared" si="14"/>
        <v/>
      </c>
      <c r="Q45" s="323" t="str">
        <f t="shared" si="10"/>
        <v/>
      </c>
      <c r="R45" s="319"/>
      <c r="S45" s="324" t="str" cm="1">
        <f t="array" ref="S45">IF(OR(H45="",Q45=""),"",_xlfn.IFS((IFERROR(VALUE(TRIM(SUBSTITUTE(Q45,CHAR(160),""))),0))&gt;(IFERROR(VALUE(TRIM(SUBSTITUTE(H45,CHAR(160),""))),0)),"KO : Le montant retenu est supérieur au montant présenté. Merci de revoir la ligne de contribution ou plafonner son montant.",(IFERROR(VALUE(TRIM(SUBSTITUTE(H45,CHAR(160),""))),0))=0,"",(IFERROR(VALUE(TRIM(SUBSTITUTE(Q45,CHAR(160),""))),0))=(IFERROR(VALUE(TRIM(SUBSTITUTE(H45,CHAR(160),""))),0)),"OK",(IFERROR(VALUE(TRIM(SUBSTITUTE(Q45,CHAR(160),""))),0))&lt;(IFERROR(VALUE(TRIM(SUBSTITUTE(H45,CHAR(160),""))),0)),"Montant instruit inférieur au montant présenté.",TRUE,""))</f>
        <v/>
      </c>
      <c r="T45" s="325" t="str">
        <f t="shared" si="11"/>
        <v/>
      </c>
    </row>
    <row r="46" spans="1:20" ht="20.149999999999999" customHeight="1">
      <c r="A46" s="318">
        <v>38</v>
      </c>
      <c r="B46" s="1"/>
      <c r="C46" s="89" t="str">
        <f>IF(B46&lt;&gt;"",IF('0-Présentation poste-typeaction'!$B$12&lt;&gt;"",'0-Présentation poste-typeaction'!$B$12,""),"")</f>
        <v/>
      </c>
      <c r="D46" s="40"/>
      <c r="E46" s="1"/>
      <c r="F46" s="3"/>
      <c r="G46" s="1"/>
      <c r="H46" s="211" t="str">
        <f t="shared" si="7"/>
        <v/>
      </c>
      <c r="I46" s="373"/>
      <c r="J46" s="371" t="str">
        <f t="shared" si="8"/>
        <v/>
      </c>
      <c r="K46" s="320" t="str">
        <f t="shared" si="12"/>
        <v/>
      </c>
      <c r="L46" s="321" t="str">
        <f t="shared" si="13"/>
        <v/>
      </c>
      <c r="M46" s="320" t="str">
        <f t="shared" si="13"/>
        <v/>
      </c>
      <c r="N46" s="322" t="str">
        <f t="shared" si="13"/>
        <v/>
      </c>
      <c r="O46" s="320" t="str">
        <f t="shared" si="13"/>
        <v/>
      </c>
      <c r="P46" s="322" t="str">
        <f t="shared" si="14"/>
        <v/>
      </c>
      <c r="Q46" s="323" t="str">
        <f t="shared" si="10"/>
        <v/>
      </c>
      <c r="R46" s="319"/>
      <c r="S46" s="324" t="str" cm="1">
        <f t="array" ref="S46">IF(OR(H46="",Q46=""),"",_xlfn.IFS((IFERROR(VALUE(TRIM(SUBSTITUTE(Q46,CHAR(160),""))),0))&gt;(IFERROR(VALUE(TRIM(SUBSTITUTE(H46,CHAR(160),""))),0)),"KO : Le montant retenu est supérieur au montant présenté. Merci de revoir la ligne de contribution ou plafonner son montant.",(IFERROR(VALUE(TRIM(SUBSTITUTE(H46,CHAR(160),""))),0))=0,"",(IFERROR(VALUE(TRIM(SUBSTITUTE(Q46,CHAR(160),""))),0))=(IFERROR(VALUE(TRIM(SUBSTITUTE(H46,CHAR(160),""))),0)),"OK",(IFERROR(VALUE(TRIM(SUBSTITUTE(Q46,CHAR(160),""))),0))&lt;(IFERROR(VALUE(TRIM(SUBSTITUTE(H46,CHAR(160),""))),0)),"Montant instruit inférieur au montant présenté.",TRUE,""))</f>
        <v/>
      </c>
      <c r="T46" s="325" t="str">
        <f t="shared" si="11"/>
        <v/>
      </c>
    </row>
    <row r="47" spans="1:20" ht="20.149999999999999" customHeight="1">
      <c r="A47" s="318">
        <v>39</v>
      </c>
      <c r="B47" s="1"/>
      <c r="C47" s="89" t="str">
        <f>IF(B47&lt;&gt;"",IF('0-Présentation poste-typeaction'!$B$12&lt;&gt;"",'0-Présentation poste-typeaction'!$B$12,""),"")</f>
        <v/>
      </c>
      <c r="D47" s="40"/>
      <c r="E47" s="1"/>
      <c r="F47" s="3"/>
      <c r="G47" s="1"/>
      <c r="H47" s="211" t="str">
        <f t="shared" si="7"/>
        <v/>
      </c>
      <c r="I47" s="373"/>
      <c r="J47" s="371" t="str">
        <f t="shared" si="8"/>
        <v/>
      </c>
      <c r="K47" s="320" t="str">
        <f t="shared" si="12"/>
        <v/>
      </c>
      <c r="L47" s="321" t="str">
        <f t="shared" si="13"/>
        <v/>
      </c>
      <c r="M47" s="320" t="str">
        <f t="shared" si="13"/>
        <v/>
      </c>
      <c r="N47" s="322" t="str">
        <f t="shared" si="13"/>
        <v/>
      </c>
      <c r="O47" s="320" t="str">
        <f t="shared" si="13"/>
        <v/>
      </c>
      <c r="P47" s="322" t="str">
        <f t="shared" si="14"/>
        <v/>
      </c>
      <c r="Q47" s="323" t="str">
        <f t="shared" si="10"/>
        <v/>
      </c>
      <c r="R47" s="319"/>
      <c r="S47" s="324" t="str" cm="1">
        <f t="array" ref="S47">IF(OR(H47="",Q47=""),"",_xlfn.IFS((IFERROR(VALUE(TRIM(SUBSTITUTE(Q47,CHAR(160),""))),0))&gt;(IFERROR(VALUE(TRIM(SUBSTITUTE(H47,CHAR(160),""))),0)),"KO : Le montant retenu est supérieur au montant présenté. Merci de revoir la ligne de contribution ou plafonner son montant.",(IFERROR(VALUE(TRIM(SUBSTITUTE(H47,CHAR(160),""))),0))=0,"",(IFERROR(VALUE(TRIM(SUBSTITUTE(Q47,CHAR(160),""))),0))=(IFERROR(VALUE(TRIM(SUBSTITUTE(H47,CHAR(160),""))),0)),"OK",(IFERROR(VALUE(TRIM(SUBSTITUTE(Q47,CHAR(160),""))),0))&lt;(IFERROR(VALUE(TRIM(SUBSTITUTE(H47,CHAR(160),""))),0)),"Montant instruit inférieur au montant présenté.",TRUE,""))</f>
        <v/>
      </c>
      <c r="T47" s="325" t="str">
        <f t="shared" si="11"/>
        <v/>
      </c>
    </row>
    <row r="48" spans="1:20" ht="20.149999999999999" customHeight="1">
      <c r="A48" s="318">
        <v>40</v>
      </c>
      <c r="B48" s="1"/>
      <c r="C48" s="89" t="str">
        <f>IF(B48&lt;&gt;"",IF('0-Présentation poste-typeaction'!$B$12&lt;&gt;"",'0-Présentation poste-typeaction'!$B$12,""),"")</f>
        <v/>
      </c>
      <c r="D48" s="40"/>
      <c r="E48" s="1"/>
      <c r="F48" s="3"/>
      <c r="G48" s="1"/>
      <c r="H48" s="211" t="str">
        <f t="shared" si="7"/>
        <v/>
      </c>
      <c r="I48" s="373"/>
      <c r="J48" s="371" t="str">
        <f t="shared" si="8"/>
        <v/>
      </c>
      <c r="K48" s="320" t="str">
        <f t="shared" si="12"/>
        <v/>
      </c>
      <c r="L48" s="321" t="str">
        <f t="shared" si="13"/>
        <v/>
      </c>
      <c r="M48" s="320" t="str">
        <f t="shared" si="13"/>
        <v/>
      </c>
      <c r="N48" s="322" t="str">
        <f t="shared" si="13"/>
        <v/>
      </c>
      <c r="O48" s="320" t="str">
        <f t="shared" si="13"/>
        <v/>
      </c>
      <c r="P48" s="322" t="str">
        <f t="shared" si="14"/>
        <v/>
      </c>
      <c r="Q48" s="323" t="str">
        <f t="shared" si="10"/>
        <v/>
      </c>
      <c r="R48" s="319"/>
      <c r="S48" s="324" t="str" cm="1">
        <f t="array" ref="S48">IF(OR(H48="",Q48=""),"",_xlfn.IFS((IFERROR(VALUE(TRIM(SUBSTITUTE(Q48,CHAR(160),""))),0))&gt;(IFERROR(VALUE(TRIM(SUBSTITUTE(H48,CHAR(160),""))),0)),"KO : Le montant retenu est supérieur au montant présenté. Merci de revoir la ligne de contribution ou plafonner son montant.",(IFERROR(VALUE(TRIM(SUBSTITUTE(H48,CHAR(160),""))),0))=0,"",(IFERROR(VALUE(TRIM(SUBSTITUTE(Q48,CHAR(160),""))),0))=(IFERROR(VALUE(TRIM(SUBSTITUTE(H48,CHAR(160),""))),0)),"OK",(IFERROR(VALUE(TRIM(SUBSTITUTE(Q48,CHAR(160),""))),0))&lt;(IFERROR(VALUE(TRIM(SUBSTITUTE(H48,CHAR(160),""))),0)),"Montant instruit inférieur au montant présenté.",TRUE,""))</f>
        <v/>
      </c>
      <c r="T48" s="325" t="str">
        <f t="shared" si="11"/>
        <v/>
      </c>
    </row>
    <row r="49" spans="1:20" ht="20.149999999999999" customHeight="1">
      <c r="A49" s="318">
        <v>41</v>
      </c>
      <c r="B49" s="1"/>
      <c r="C49" s="89" t="str">
        <f>IF(B49&lt;&gt;"",IF('0-Présentation poste-typeaction'!$B$12&lt;&gt;"",'0-Présentation poste-typeaction'!$B$12,""),"")</f>
        <v/>
      </c>
      <c r="D49" s="40"/>
      <c r="E49" s="1"/>
      <c r="F49" s="3"/>
      <c r="G49" s="1"/>
      <c r="H49" s="211" t="str">
        <f t="shared" si="7"/>
        <v/>
      </c>
      <c r="I49" s="373"/>
      <c r="J49" s="371" t="str">
        <f t="shared" si="8"/>
        <v/>
      </c>
      <c r="K49" s="320" t="str">
        <f t="shared" si="12"/>
        <v/>
      </c>
      <c r="L49" s="321" t="str">
        <f t="shared" si="13"/>
        <v/>
      </c>
      <c r="M49" s="320" t="str">
        <f t="shared" si="13"/>
        <v/>
      </c>
      <c r="N49" s="322" t="str">
        <f t="shared" si="13"/>
        <v/>
      </c>
      <c r="O49" s="320" t="str">
        <f t="shared" si="13"/>
        <v/>
      </c>
      <c r="P49" s="322" t="str">
        <f t="shared" si="14"/>
        <v/>
      </c>
      <c r="Q49" s="323" t="str">
        <f t="shared" si="10"/>
        <v/>
      </c>
      <c r="R49" s="319"/>
      <c r="S49" s="324" t="str" cm="1">
        <f t="array" ref="S49">IF(OR(H49="",Q49=""),"",_xlfn.IFS((IFERROR(VALUE(TRIM(SUBSTITUTE(Q49,CHAR(160),""))),0))&gt;(IFERROR(VALUE(TRIM(SUBSTITUTE(H49,CHAR(160),""))),0)),"KO : Le montant retenu est supérieur au montant présenté. Merci de revoir la ligne de contribution ou plafonner son montant.",(IFERROR(VALUE(TRIM(SUBSTITUTE(H49,CHAR(160),""))),0))=0,"",(IFERROR(VALUE(TRIM(SUBSTITUTE(Q49,CHAR(160),""))),0))=(IFERROR(VALUE(TRIM(SUBSTITUTE(H49,CHAR(160),""))),0)),"OK",(IFERROR(VALUE(TRIM(SUBSTITUTE(Q49,CHAR(160),""))),0))&lt;(IFERROR(VALUE(TRIM(SUBSTITUTE(H49,CHAR(160),""))),0)),"Montant instruit inférieur au montant présenté.",TRUE,""))</f>
        <v/>
      </c>
      <c r="T49" s="325" t="str">
        <f t="shared" si="11"/>
        <v/>
      </c>
    </row>
    <row r="50" spans="1:20" ht="20.149999999999999" customHeight="1">
      <c r="A50" s="318">
        <v>42</v>
      </c>
      <c r="B50" s="1"/>
      <c r="C50" s="89" t="str">
        <f>IF(B50&lt;&gt;"",IF('0-Présentation poste-typeaction'!$B$12&lt;&gt;"",'0-Présentation poste-typeaction'!$B$12,""),"")</f>
        <v/>
      </c>
      <c r="D50" s="40"/>
      <c r="E50" s="1"/>
      <c r="F50" s="3"/>
      <c r="G50" s="1"/>
      <c r="H50" s="211" t="str">
        <f t="shared" si="7"/>
        <v/>
      </c>
      <c r="I50" s="373"/>
      <c r="J50" s="371" t="str">
        <f t="shared" si="8"/>
        <v/>
      </c>
      <c r="K50" s="320" t="str">
        <f t="shared" si="12"/>
        <v/>
      </c>
      <c r="L50" s="321" t="str">
        <f t="shared" si="13"/>
        <v/>
      </c>
      <c r="M50" s="320" t="str">
        <f t="shared" si="13"/>
        <v/>
      </c>
      <c r="N50" s="322" t="str">
        <f t="shared" si="13"/>
        <v/>
      </c>
      <c r="O50" s="320" t="str">
        <f t="shared" si="13"/>
        <v/>
      </c>
      <c r="P50" s="322" t="str">
        <f t="shared" si="14"/>
        <v/>
      </c>
      <c r="Q50" s="323" t="str">
        <f t="shared" si="10"/>
        <v/>
      </c>
      <c r="R50" s="319"/>
      <c r="S50" s="324" t="str" cm="1">
        <f t="array" ref="S50">IF(OR(H50="",Q50=""),"",_xlfn.IFS((IFERROR(VALUE(TRIM(SUBSTITUTE(Q50,CHAR(160),""))),0))&gt;(IFERROR(VALUE(TRIM(SUBSTITUTE(H50,CHAR(160),""))),0)),"KO : Le montant retenu est supérieur au montant présenté. Merci de revoir la ligne de contribution ou plafonner son montant.",(IFERROR(VALUE(TRIM(SUBSTITUTE(H50,CHAR(160),""))),0))=0,"",(IFERROR(VALUE(TRIM(SUBSTITUTE(Q50,CHAR(160),""))),0))=(IFERROR(VALUE(TRIM(SUBSTITUTE(H50,CHAR(160),""))),0)),"OK",(IFERROR(VALUE(TRIM(SUBSTITUTE(Q50,CHAR(160),""))),0))&lt;(IFERROR(VALUE(TRIM(SUBSTITUTE(H50,CHAR(160),""))),0)),"Montant instruit inférieur au montant présenté.",TRUE,""))</f>
        <v/>
      </c>
      <c r="T50" s="325" t="str">
        <f t="shared" si="11"/>
        <v/>
      </c>
    </row>
    <row r="51" spans="1:20" ht="20.149999999999999" customHeight="1">
      <c r="A51" s="318">
        <v>43</v>
      </c>
      <c r="B51" s="1"/>
      <c r="C51" s="89" t="str">
        <f>IF(B51&lt;&gt;"",IF('0-Présentation poste-typeaction'!$B$12&lt;&gt;"",'0-Présentation poste-typeaction'!$B$12,""),"")</f>
        <v/>
      </c>
      <c r="D51" s="40"/>
      <c r="E51" s="1"/>
      <c r="F51" s="3"/>
      <c r="G51" s="1"/>
      <c r="H51" s="211" t="str">
        <f t="shared" si="7"/>
        <v/>
      </c>
      <c r="I51" s="373"/>
      <c r="J51" s="371" t="str">
        <f t="shared" si="8"/>
        <v/>
      </c>
      <c r="K51" s="320" t="str">
        <f t="shared" si="12"/>
        <v/>
      </c>
      <c r="L51" s="321" t="str">
        <f t="shared" si="13"/>
        <v/>
      </c>
      <c r="M51" s="320" t="str">
        <f t="shared" si="13"/>
        <v/>
      </c>
      <c r="N51" s="322" t="str">
        <f t="shared" si="13"/>
        <v/>
      </c>
      <c r="O51" s="320" t="str">
        <f t="shared" si="13"/>
        <v/>
      </c>
      <c r="P51" s="322" t="str">
        <f t="shared" si="14"/>
        <v/>
      </c>
      <c r="Q51" s="323" t="str">
        <f t="shared" si="10"/>
        <v/>
      </c>
      <c r="R51" s="319"/>
      <c r="S51" s="324" t="str" cm="1">
        <f t="array" ref="S51">IF(OR(H51="",Q51=""),"",_xlfn.IFS((IFERROR(VALUE(TRIM(SUBSTITUTE(Q51,CHAR(160),""))),0))&gt;(IFERROR(VALUE(TRIM(SUBSTITUTE(H51,CHAR(160),""))),0)),"KO : Le montant retenu est supérieur au montant présenté. Merci de revoir la ligne de contribution ou plafonner son montant.",(IFERROR(VALUE(TRIM(SUBSTITUTE(H51,CHAR(160),""))),0))=0,"",(IFERROR(VALUE(TRIM(SUBSTITUTE(Q51,CHAR(160),""))),0))=(IFERROR(VALUE(TRIM(SUBSTITUTE(H51,CHAR(160),""))),0)),"OK",(IFERROR(VALUE(TRIM(SUBSTITUTE(Q51,CHAR(160),""))),0))&lt;(IFERROR(VALUE(TRIM(SUBSTITUTE(H51,CHAR(160),""))),0)),"Montant instruit inférieur au montant présenté.",TRUE,""))</f>
        <v/>
      </c>
      <c r="T51" s="325" t="str">
        <f t="shared" si="11"/>
        <v/>
      </c>
    </row>
    <row r="52" spans="1:20" ht="20.149999999999999" customHeight="1">
      <c r="A52" s="318">
        <v>44</v>
      </c>
      <c r="B52" s="1"/>
      <c r="C52" s="89" t="str">
        <f>IF(B52&lt;&gt;"",IF('0-Présentation poste-typeaction'!$B$12&lt;&gt;"",'0-Présentation poste-typeaction'!$B$12,""),"")</f>
        <v/>
      </c>
      <c r="D52" s="40"/>
      <c r="E52" s="1"/>
      <c r="F52" s="3"/>
      <c r="G52" s="1"/>
      <c r="H52" s="211" t="str">
        <f t="shared" si="7"/>
        <v/>
      </c>
      <c r="I52" s="373"/>
      <c r="J52" s="371" t="str">
        <f t="shared" si="8"/>
        <v/>
      </c>
      <c r="K52" s="320" t="str">
        <f t="shared" si="12"/>
        <v/>
      </c>
      <c r="L52" s="321" t="str">
        <f t="shared" si="13"/>
        <v/>
      </c>
      <c r="M52" s="320" t="str">
        <f t="shared" si="13"/>
        <v/>
      </c>
      <c r="N52" s="322" t="str">
        <f t="shared" si="13"/>
        <v/>
      </c>
      <c r="O52" s="320" t="str">
        <f t="shared" si="13"/>
        <v/>
      </c>
      <c r="P52" s="322" t="str">
        <f t="shared" si="14"/>
        <v/>
      </c>
      <c r="Q52" s="323" t="str">
        <f t="shared" si="10"/>
        <v/>
      </c>
      <c r="R52" s="319"/>
      <c r="S52" s="324" t="str" cm="1">
        <f t="array" ref="S52">IF(OR(H52="",Q52=""),"",_xlfn.IFS((IFERROR(VALUE(TRIM(SUBSTITUTE(Q52,CHAR(160),""))),0))&gt;(IFERROR(VALUE(TRIM(SUBSTITUTE(H52,CHAR(160),""))),0)),"KO : Le montant retenu est supérieur au montant présenté. Merci de revoir la ligne de contribution ou plafonner son montant.",(IFERROR(VALUE(TRIM(SUBSTITUTE(H52,CHAR(160),""))),0))=0,"",(IFERROR(VALUE(TRIM(SUBSTITUTE(Q52,CHAR(160),""))),0))=(IFERROR(VALUE(TRIM(SUBSTITUTE(H52,CHAR(160),""))),0)),"OK",(IFERROR(VALUE(TRIM(SUBSTITUTE(Q52,CHAR(160),""))),0))&lt;(IFERROR(VALUE(TRIM(SUBSTITUTE(H52,CHAR(160),""))),0)),"Montant instruit inférieur au montant présenté.",TRUE,""))</f>
        <v/>
      </c>
      <c r="T52" s="325" t="str">
        <f t="shared" si="11"/>
        <v/>
      </c>
    </row>
    <row r="53" spans="1:20" ht="20.149999999999999" customHeight="1">
      <c r="A53" s="318">
        <v>45</v>
      </c>
      <c r="B53" s="1"/>
      <c r="C53" s="89" t="str">
        <f>IF(B53&lt;&gt;"",IF('0-Présentation poste-typeaction'!$B$12&lt;&gt;"",'0-Présentation poste-typeaction'!$B$12,""),"")</f>
        <v/>
      </c>
      <c r="D53" s="40"/>
      <c r="E53" s="1"/>
      <c r="F53" s="3"/>
      <c r="G53" s="1"/>
      <c r="H53" s="211" t="str">
        <f t="shared" si="7"/>
        <v/>
      </c>
      <c r="I53" s="373"/>
      <c r="J53" s="371" t="str">
        <f t="shared" si="8"/>
        <v/>
      </c>
      <c r="K53" s="320" t="str">
        <f t="shared" si="12"/>
        <v/>
      </c>
      <c r="L53" s="321" t="str">
        <f t="shared" si="13"/>
        <v/>
      </c>
      <c r="M53" s="320" t="str">
        <f t="shared" si="13"/>
        <v/>
      </c>
      <c r="N53" s="322" t="str">
        <f t="shared" si="13"/>
        <v/>
      </c>
      <c r="O53" s="320" t="str">
        <f t="shared" si="13"/>
        <v/>
      </c>
      <c r="P53" s="322" t="str">
        <f t="shared" si="14"/>
        <v/>
      </c>
      <c r="Q53" s="323" t="str">
        <f t="shared" si="10"/>
        <v/>
      </c>
      <c r="R53" s="319"/>
      <c r="S53" s="324" t="str" cm="1">
        <f t="array" ref="S53">IF(OR(H53="",Q53=""),"",_xlfn.IFS((IFERROR(VALUE(TRIM(SUBSTITUTE(Q53,CHAR(160),""))),0))&gt;(IFERROR(VALUE(TRIM(SUBSTITUTE(H53,CHAR(160),""))),0)),"KO : Le montant retenu est supérieur au montant présenté. Merci de revoir la ligne de contribution ou plafonner son montant.",(IFERROR(VALUE(TRIM(SUBSTITUTE(H53,CHAR(160),""))),0))=0,"",(IFERROR(VALUE(TRIM(SUBSTITUTE(Q53,CHAR(160),""))),0))=(IFERROR(VALUE(TRIM(SUBSTITUTE(H53,CHAR(160),""))),0)),"OK",(IFERROR(VALUE(TRIM(SUBSTITUTE(Q53,CHAR(160),""))),0))&lt;(IFERROR(VALUE(TRIM(SUBSTITUTE(H53,CHAR(160),""))),0)),"Montant instruit inférieur au montant présenté.",TRUE,""))</f>
        <v/>
      </c>
      <c r="T53" s="325" t="str">
        <f t="shared" si="11"/>
        <v/>
      </c>
    </row>
    <row r="54" spans="1:20" ht="20.149999999999999" customHeight="1">
      <c r="A54" s="318">
        <v>46</v>
      </c>
      <c r="B54" s="1"/>
      <c r="C54" s="89" t="str">
        <f>IF(B54&lt;&gt;"",IF('0-Présentation poste-typeaction'!$B$12&lt;&gt;"",'0-Présentation poste-typeaction'!$B$12,""),"")</f>
        <v/>
      </c>
      <c r="D54" s="40"/>
      <c r="E54" s="1"/>
      <c r="F54" s="3"/>
      <c r="G54" s="1"/>
      <c r="H54" s="211" t="str">
        <f t="shared" si="7"/>
        <v/>
      </c>
      <c r="I54" s="373"/>
      <c r="J54" s="371" t="str">
        <f t="shared" si="8"/>
        <v/>
      </c>
      <c r="K54" s="320" t="str">
        <f t="shared" si="12"/>
        <v/>
      </c>
      <c r="L54" s="321" t="str">
        <f t="shared" si="13"/>
        <v/>
      </c>
      <c r="M54" s="320" t="str">
        <f t="shared" si="13"/>
        <v/>
      </c>
      <c r="N54" s="322" t="str">
        <f t="shared" si="13"/>
        <v/>
      </c>
      <c r="O54" s="320" t="str">
        <f t="shared" si="13"/>
        <v/>
      </c>
      <c r="P54" s="322" t="str">
        <f t="shared" si="14"/>
        <v/>
      </c>
      <c r="Q54" s="323" t="str">
        <f t="shared" si="10"/>
        <v/>
      </c>
      <c r="R54" s="319"/>
      <c r="S54" s="324" t="str" cm="1">
        <f t="array" ref="S54">IF(OR(H54="",Q54=""),"",_xlfn.IFS((IFERROR(VALUE(TRIM(SUBSTITUTE(Q54,CHAR(160),""))),0))&gt;(IFERROR(VALUE(TRIM(SUBSTITUTE(H54,CHAR(160),""))),0)),"KO : Le montant retenu est supérieur au montant présenté. Merci de revoir la ligne de contribution ou plafonner son montant.",(IFERROR(VALUE(TRIM(SUBSTITUTE(H54,CHAR(160),""))),0))=0,"",(IFERROR(VALUE(TRIM(SUBSTITUTE(Q54,CHAR(160),""))),0))=(IFERROR(VALUE(TRIM(SUBSTITUTE(H54,CHAR(160),""))),0)),"OK",(IFERROR(VALUE(TRIM(SUBSTITUTE(Q54,CHAR(160),""))),0))&lt;(IFERROR(VALUE(TRIM(SUBSTITUTE(H54,CHAR(160),""))),0)),"Montant instruit inférieur au montant présenté.",TRUE,""))</f>
        <v/>
      </c>
      <c r="T54" s="325" t="str">
        <f t="shared" si="11"/>
        <v/>
      </c>
    </row>
    <row r="55" spans="1:20" ht="20.149999999999999" customHeight="1">
      <c r="A55" s="318">
        <v>47</v>
      </c>
      <c r="B55" s="1"/>
      <c r="C55" s="89" t="str">
        <f>IF(B55&lt;&gt;"",IF('0-Présentation poste-typeaction'!$B$12&lt;&gt;"",'0-Présentation poste-typeaction'!$B$12,""),"")</f>
        <v/>
      </c>
      <c r="D55" s="40"/>
      <c r="E55" s="1"/>
      <c r="F55" s="3"/>
      <c r="G55" s="1"/>
      <c r="H55" s="211" t="str">
        <f t="shared" si="7"/>
        <v/>
      </c>
      <c r="I55" s="373"/>
      <c r="J55" s="371" t="str">
        <f t="shared" si="8"/>
        <v/>
      </c>
      <c r="K55" s="320" t="str">
        <f t="shared" si="12"/>
        <v/>
      </c>
      <c r="L55" s="321" t="str">
        <f t="shared" si="13"/>
        <v/>
      </c>
      <c r="M55" s="320" t="str">
        <f t="shared" si="13"/>
        <v/>
      </c>
      <c r="N55" s="322" t="str">
        <f t="shared" si="13"/>
        <v/>
      </c>
      <c r="O55" s="320" t="str">
        <f t="shared" si="13"/>
        <v/>
      </c>
      <c r="P55" s="322" t="str">
        <f t="shared" si="14"/>
        <v/>
      </c>
      <c r="Q55" s="323" t="str">
        <f t="shared" si="10"/>
        <v/>
      </c>
      <c r="R55" s="319"/>
      <c r="S55" s="324" t="str" cm="1">
        <f t="array" ref="S55">IF(OR(H55="",Q55=""),"",_xlfn.IFS((IFERROR(VALUE(TRIM(SUBSTITUTE(Q55,CHAR(160),""))),0))&gt;(IFERROR(VALUE(TRIM(SUBSTITUTE(H55,CHAR(160),""))),0)),"KO : Le montant retenu est supérieur au montant présenté. Merci de revoir la ligne de contribution ou plafonner son montant.",(IFERROR(VALUE(TRIM(SUBSTITUTE(H55,CHAR(160),""))),0))=0,"",(IFERROR(VALUE(TRIM(SUBSTITUTE(Q55,CHAR(160),""))),0))=(IFERROR(VALUE(TRIM(SUBSTITUTE(H55,CHAR(160),""))),0)),"OK",(IFERROR(VALUE(TRIM(SUBSTITUTE(Q55,CHAR(160),""))),0))&lt;(IFERROR(VALUE(TRIM(SUBSTITUTE(H55,CHAR(160),""))),0)),"Montant instruit inférieur au montant présenté.",TRUE,""))</f>
        <v/>
      </c>
      <c r="T55" s="325" t="str">
        <f t="shared" si="11"/>
        <v/>
      </c>
    </row>
    <row r="56" spans="1:20" ht="20.149999999999999" customHeight="1">
      <c r="A56" s="318">
        <v>48</v>
      </c>
      <c r="B56" s="1"/>
      <c r="C56" s="89" t="str">
        <f>IF(B56&lt;&gt;"",IF('0-Présentation poste-typeaction'!$B$12&lt;&gt;"",'0-Présentation poste-typeaction'!$B$12,""),"")</f>
        <v/>
      </c>
      <c r="D56" s="40"/>
      <c r="E56" s="1"/>
      <c r="F56" s="3"/>
      <c r="G56" s="1"/>
      <c r="H56" s="211" t="str">
        <f t="shared" si="7"/>
        <v/>
      </c>
      <c r="I56" s="373"/>
      <c r="J56" s="371" t="str">
        <f t="shared" si="8"/>
        <v/>
      </c>
      <c r="K56" s="320" t="str">
        <f t="shared" si="12"/>
        <v/>
      </c>
      <c r="L56" s="321" t="str">
        <f t="shared" si="13"/>
        <v/>
      </c>
      <c r="M56" s="320" t="str">
        <f t="shared" si="13"/>
        <v/>
      </c>
      <c r="N56" s="322" t="str">
        <f t="shared" si="13"/>
        <v/>
      </c>
      <c r="O56" s="320" t="str">
        <f t="shared" si="13"/>
        <v/>
      </c>
      <c r="P56" s="322" t="str">
        <f t="shared" si="14"/>
        <v/>
      </c>
      <c r="Q56" s="323" t="str">
        <f t="shared" si="10"/>
        <v/>
      </c>
      <c r="R56" s="319"/>
      <c r="S56" s="324" t="str" cm="1">
        <f t="array" ref="S56">IF(OR(H56="",Q56=""),"",_xlfn.IFS((IFERROR(VALUE(TRIM(SUBSTITUTE(Q56,CHAR(160),""))),0))&gt;(IFERROR(VALUE(TRIM(SUBSTITUTE(H56,CHAR(160),""))),0)),"KO : Le montant retenu est supérieur au montant présenté. Merci de revoir la ligne de contribution ou plafonner son montant.",(IFERROR(VALUE(TRIM(SUBSTITUTE(H56,CHAR(160),""))),0))=0,"",(IFERROR(VALUE(TRIM(SUBSTITUTE(Q56,CHAR(160),""))),0))=(IFERROR(VALUE(TRIM(SUBSTITUTE(H56,CHAR(160),""))),0)),"OK",(IFERROR(VALUE(TRIM(SUBSTITUTE(Q56,CHAR(160),""))),0))&lt;(IFERROR(VALUE(TRIM(SUBSTITUTE(H56,CHAR(160),""))),0)),"Montant instruit inférieur au montant présenté.",TRUE,""))</f>
        <v/>
      </c>
      <c r="T56" s="325" t="str">
        <f t="shared" si="11"/>
        <v/>
      </c>
    </row>
    <row r="57" spans="1:20" ht="20.149999999999999" customHeight="1">
      <c r="A57" s="318">
        <v>49</v>
      </c>
      <c r="B57" s="1"/>
      <c r="C57" s="89" t="str">
        <f>IF(B57&lt;&gt;"",IF('0-Présentation poste-typeaction'!$B$12&lt;&gt;"",'0-Présentation poste-typeaction'!$B$12,""),"")</f>
        <v/>
      </c>
      <c r="D57" s="40"/>
      <c r="E57" s="1"/>
      <c r="F57" s="3"/>
      <c r="G57" s="1"/>
      <c r="H57" s="211" t="str">
        <f t="shared" si="7"/>
        <v/>
      </c>
      <c r="I57" s="373"/>
      <c r="J57" s="371" t="str">
        <f t="shared" si="8"/>
        <v/>
      </c>
      <c r="K57" s="320" t="str">
        <f t="shared" si="12"/>
        <v/>
      </c>
      <c r="L57" s="321" t="str">
        <f t="shared" si="13"/>
        <v/>
      </c>
      <c r="M57" s="320" t="str">
        <f t="shared" si="13"/>
        <v/>
      </c>
      <c r="N57" s="322" t="str">
        <f t="shared" si="13"/>
        <v/>
      </c>
      <c r="O57" s="320" t="str">
        <f t="shared" si="13"/>
        <v/>
      </c>
      <c r="P57" s="322" t="str">
        <f t="shared" si="14"/>
        <v/>
      </c>
      <c r="Q57" s="323" t="str">
        <f t="shared" si="10"/>
        <v/>
      </c>
      <c r="R57" s="319"/>
      <c r="S57" s="324" t="str" cm="1">
        <f t="array" ref="S57">IF(OR(H57="",Q57=""),"",_xlfn.IFS((IFERROR(VALUE(TRIM(SUBSTITUTE(Q57,CHAR(160),""))),0))&gt;(IFERROR(VALUE(TRIM(SUBSTITUTE(H57,CHAR(160),""))),0)),"KO : Le montant retenu est supérieur au montant présenté. Merci de revoir la ligne de contribution ou plafonner son montant.",(IFERROR(VALUE(TRIM(SUBSTITUTE(H57,CHAR(160),""))),0))=0,"",(IFERROR(VALUE(TRIM(SUBSTITUTE(Q57,CHAR(160),""))),0))=(IFERROR(VALUE(TRIM(SUBSTITUTE(H57,CHAR(160),""))),0)),"OK",(IFERROR(VALUE(TRIM(SUBSTITUTE(Q57,CHAR(160),""))),0))&lt;(IFERROR(VALUE(TRIM(SUBSTITUTE(H57,CHAR(160),""))),0)),"Montant instruit inférieur au montant présenté.",TRUE,""))</f>
        <v/>
      </c>
      <c r="T57" s="325" t="str">
        <f t="shared" si="11"/>
        <v/>
      </c>
    </row>
    <row r="58" spans="1:20" ht="20.149999999999999" customHeight="1">
      <c r="A58" s="318">
        <v>50</v>
      </c>
      <c r="B58" s="1"/>
      <c r="C58" s="89" t="str">
        <f>IF(B58&lt;&gt;"",IF('0-Présentation poste-typeaction'!$B$12&lt;&gt;"",'0-Présentation poste-typeaction'!$B$12,""),"")</f>
        <v/>
      </c>
      <c r="D58" s="40"/>
      <c r="E58" s="1"/>
      <c r="F58" s="3"/>
      <c r="G58" s="1"/>
      <c r="H58" s="211" t="str">
        <f t="shared" si="7"/>
        <v/>
      </c>
      <c r="I58" s="373"/>
      <c r="J58" s="371" t="str">
        <f t="shared" si="8"/>
        <v/>
      </c>
      <c r="K58" s="320" t="str">
        <f t="shared" si="12"/>
        <v/>
      </c>
      <c r="L58" s="321" t="str">
        <f t="shared" si="13"/>
        <v/>
      </c>
      <c r="M58" s="320" t="str">
        <f t="shared" si="13"/>
        <v/>
      </c>
      <c r="N58" s="322" t="str">
        <f t="shared" si="13"/>
        <v/>
      </c>
      <c r="O58" s="320" t="str">
        <f t="shared" si="13"/>
        <v/>
      </c>
      <c r="P58" s="322" t="str">
        <f t="shared" si="14"/>
        <v/>
      </c>
      <c r="Q58" s="323" t="str">
        <f t="shared" si="10"/>
        <v/>
      </c>
      <c r="R58" s="319"/>
      <c r="S58" s="324" t="str" cm="1">
        <f t="array" ref="S58">IF(OR(H58="",Q58=""),"",_xlfn.IFS((IFERROR(VALUE(TRIM(SUBSTITUTE(Q58,CHAR(160),""))),0))&gt;(IFERROR(VALUE(TRIM(SUBSTITUTE(H58,CHAR(160),""))),0)),"KO : Le montant retenu est supérieur au montant présenté. Merci de revoir la ligne de contribution ou plafonner son montant.",(IFERROR(VALUE(TRIM(SUBSTITUTE(H58,CHAR(160),""))),0))=0,"",(IFERROR(VALUE(TRIM(SUBSTITUTE(Q58,CHAR(160),""))),0))=(IFERROR(VALUE(TRIM(SUBSTITUTE(H58,CHAR(160),""))),0)),"OK",(IFERROR(VALUE(TRIM(SUBSTITUTE(Q58,CHAR(160),""))),0))&lt;(IFERROR(VALUE(TRIM(SUBSTITUTE(H58,CHAR(160),""))),0)),"Montant instruit inférieur au montant présenté.",TRUE,""))</f>
        <v/>
      </c>
      <c r="T58" s="325" t="str">
        <f t="shared" si="11"/>
        <v/>
      </c>
    </row>
    <row r="59" spans="1:20" ht="20.149999999999999" customHeight="1">
      <c r="A59" s="318">
        <v>51</v>
      </c>
      <c r="B59" s="1"/>
      <c r="C59" s="89" t="str">
        <f>IF(B59&lt;&gt;"",IF('0-Présentation poste-typeaction'!$B$12&lt;&gt;"",'0-Présentation poste-typeaction'!$B$12,""),"")</f>
        <v/>
      </c>
      <c r="D59" s="40"/>
      <c r="E59" s="1"/>
      <c r="F59" s="3"/>
      <c r="G59" s="1"/>
      <c r="H59" s="211" t="str">
        <f t="shared" si="7"/>
        <v/>
      </c>
      <c r="I59" s="373"/>
      <c r="J59" s="371" t="str">
        <f t="shared" si="8"/>
        <v/>
      </c>
      <c r="K59" s="320" t="str">
        <f t="shared" si="12"/>
        <v/>
      </c>
      <c r="L59" s="321" t="str">
        <f t="shared" si="13"/>
        <v/>
      </c>
      <c r="M59" s="320" t="str">
        <f t="shared" si="13"/>
        <v/>
      </c>
      <c r="N59" s="322" t="str">
        <f t="shared" si="13"/>
        <v/>
      </c>
      <c r="O59" s="320" t="str">
        <f t="shared" si="13"/>
        <v/>
      </c>
      <c r="P59" s="322" t="str">
        <f t="shared" si="14"/>
        <v/>
      </c>
      <c r="Q59" s="323" t="str">
        <f t="shared" si="10"/>
        <v/>
      </c>
      <c r="R59" s="319"/>
      <c r="S59" s="324" t="str" cm="1">
        <f t="array" ref="S59">IF(OR(H59="",Q59=""),"",_xlfn.IFS((IFERROR(VALUE(TRIM(SUBSTITUTE(Q59,CHAR(160),""))),0))&gt;(IFERROR(VALUE(TRIM(SUBSTITUTE(H59,CHAR(160),""))),0)),"KO : Le montant retenu est supérieur au montant présenté. Merci de revoir la ligne de contribution ou plafonner son montant.",(IFERROR(VALUE(TRIM(SUBSTITUTE(H59,CHAR(160),""))),0))=0,"",(IFERROR(VALUE(TRIM(SUBSTITUTE(Q59,CHAR(160),""))),0))=(IFERROR(VALUE(TRIM(SUBSTITUTE(H59,CHAR(160),""))),0)),"OK",(IFERROR(VALUE(TRIM(SUBSTITUTE(Q59,CHAR(160),""))),0))&lt;(IFERROR(VALUE(TRIM(SUBSTITUTE(H59,CHAR(160),""))),0)),"Montant instruit inférieur au montant présenté.",TRUE,""))</f>
        <v/>
      </c>
      <c r="T59" s="325" t="str">
        <f t="shared" si="11"/>
        <v/>
      </c>
    </row>
    <row r="60" spans="1:20" ht="20.149999999999999" customHeight="1">
      <c r="A60" s="318">
        <v>52</v>
      </c>
      <c r="B60" s="1"/>
      <c r="C60" s="89" t="str">
        <f>IF(B60&lt;&gt;"",IF('0-Présentation poste-typeaction'!$B$12&lt;&gt;"",'0-Présentation poste-typeaction'!$B$12,""),"")</f>
        <v/>
      </c>
      <c r="D60" s="40"/>
      <c r="E60" s="1"/>
      <c r="F60" s="3"/>
      <c r="G60" s="1"/>
      <c r="H60" s="211" t="str">
        <f t="shared" si="7"/>
        <v/>
      </c>
      <c r="I60" s="373"/>
      <c r="J60" s="371" t="str">
        <f t="shared" si="8"/>
        <v/>
      </c>
      <c r="K60" s="320" t="str">
        <f t="shared" si="12"/>
        <v/>
      </c>
      <c r="L60" s="321" t="str">
        <f t="shared" si="13"/>
        <v/>
      </c>
      <c r="M60" s="320" t="str">
        <f t="shared" si="13"/>
        <v/>
      </c>
      <c r="N60" s="322" t="str">
        <f t="shared" si="13"/>
        <v/>
      </c>
      <c r="O60" s="320" t="str">
        <f t="shared" si="13"/>
        <v/>
      </c>
      <c r="P60" s="322" t="str">
        <f t="shared" si="14"/>
        <v/>
      </c>
      <c r="Q60" s="323" t="str">
        <f t="shared" si="10"/>
        <v/>
      </c>
      <c r="R60" s="319"/>
      <c r="S60" s="324" t="str" cm="1">
        <f t="array" ref="S60">IF(OR(H60="",Q60=""),"",_xlfn.IFS((IFERROR(VALUE(TRIM(SUBSTITUTE(Q60,CHAR(160),""))),0))&gt;(IFERROR(VALUE(TRIM(SUBSTITUTE(H60,CHAR(160),""))),0)),"KO : Le montant retenu est supérieur au montant présenté. Merci de revoir la ligne de contribution ou plafonner son montant.",(IFERROR(VALUE(TRIM(SUBSTITUTE(H60,CHAR(160),""))),0))=0,"",(IFERROR(VALUE(TRIM(SUBSTITUTE(Q60,CHAR(160),""))),0))=(IFERROR(VALUE(TRIM(SUBSTITUTE(H60,CHAR(160),""))),0)),"OK",(IFERROR(VALUE(TRIM(SUBSTITUTE(Q60,CHAR(160),""))),0))&lt;(IFERROR(VALUE(TRIM(SUBSTITUTE(H60,CHAR(160),""))),0)),"Montant instruit inférieur au montant présenté.",TRUE,""))</f>
        <v/>
      </c>
      <c r="T60" s="325" t="str">
        <f t="shared" si="11"/>
        <v/>
      </c>
    </row>
    <row r="61" spans="1:20" ht="20.149999999999999" customHeight="1">
      <c r="A61" s="318">
        <v>53</v>
      </c>
      <c r="B61" s="1"/>
      <c r="C61" s="89" t="str">
        <f>IF(B61&lt;&gt;"",IF('0-Présentation poste-typeaction'!$B$12&lt;&gt;"",'0-Présentation poste-typeaction'!$B$12,""),"")</f>
        <v/>
      </c>
      <c r="D61" s="40"/>
      <c r="E61" s="1"/>
      <c r="F61" s="3"/>
      <c r="G61" s="1"/>
      <c r="H61" s="211" t="str">
        <f t="shared" si="7"/>
        <v/>
      </c>
      <c r="I61" s="373"/>
      <c r="J61" s="371" t="str">
        <f t="shared" si="8"/>
        <v/>
      </c>
      <c r="K61" s="320" t="str">
        <f t="shared" si="12"/>
        <v/>
      </c>
      <c r="L61" s="321" t="str">
        <f t="shared" si="13"/>
        <v/>
      </c>
      <c r="M61" s="320" t="str">
        <f t="shared" si="13"/>
        <v/>
      </c>
      <c r="N61" s="322" t="str">
        <f t="shared" si="13"/>
        <v/>
      </c>
      <c r="O61" s="320" t="str">
        <f t="shared" si="13"/>
        <v/>
      </c>
      <c r="P61" s="322" t="str">
        <f t="shared" si="14"/>
        <v/>
      </c>
      <c r="Q61" s="323" t="str">
        <f t="shared" si="10"/>
        <v/>
      </c>
      <c r="R61" s="319"/>
      <c r="S61" s="324" t="str" cm="1">
        <f t="array" ref="S61">IF(OR(H61="",Q61=""),"",_xlfn.IFS((IFERROR(VALUE(TRIM(SUBSTITUTE(Q61,CHAR(160),""))),0))&gt;(IFERROR(VALUE(TRIM(SUBSTITUTE(H61,CHAR(160),""))),0)),"KO : Le montant retenu est supérieur au montant présenté. Merci de revoir la ligne de contribution ou plafonner son montant.",(IFERROR(VALUE(TRIM(SUBSTITUTE(H61,CHAR(160),""))),0))=0,"",(IFERROR(VALUE(TRIM(SUBSTITUTE(Q61,CHAR(160),""))),0))=(IFERROR(VALUE(TRIM(SUBSTITUTE(H61,CHAR(160),""))),0)),"OK",(IFERROR(VALUE(TRIM(SUBSTITUTE(Q61,CHAR(160),""))),0))&lt;(IFERROR(VALUE(TRIM(SUBSTITUTE(H61,CHAR(160),""))),0)),"Montant instruit inférieur au montant présenté.",TRUE,""))</f>
        <v/>
      </c>
      <c r="T61" s="325" t="str">
        <f t="shared" si="11"/>
        <v/>
      </c>
    </row>
    <row r="62" spans="1:20" ht="20.149999999999999" customHeight="1">
      <c r="A62" s="318">
        <v>54</v>
      </c>
      <c r="B62" s="1"/>
      <c r="C62" s="89" t="str">
        <f>IF(B62&lt;&gt;"",IF('0-Présentation poste-typeaction'!$B$12&lt;&gt;"",'0-Présentation poste-typeaction'!$B$12,""),"")</f>
        <v/>
      </c>
      <c r="D62" s="40"/>
      <c r="E62" s="1"/>
      <c r="F62" s="3"/>
      <c r="G62" s="1"/>
      <c r="H62" s="211" t="str">
        <f t="shared" si="7"/>
        <v/>
      </c>
      <c r="I62" s="373"/>
      <c r="J62" s="371" t="str">
        <f t="shared" si="8"/>
        <v/>
      </c>
      <c r="K62" s="320" t="str">
        <f t="shared" si="12"/>
        <v/>
      </c>
      <c r="L62" s="321" t="str">
        <f t="shared" si="13"/>
        <v/>
      </c>
      <c r="M62" s="320" t="str">
        <f t="shared" si="13"/>
        <v/>
      </c>
      <c r="N62" s="322" t="str">
        <f t="shared" si="13"/>
        <v/>
      </c>
      <c r="O62" s="320" t="str">
        <f t="shared" si="13"/>
        <v/>
      </c>
      <c r="P62" s="322" t="str">
        <f t="shared" si="14"/>
        <v/>
      </c>
      <c r="Q62" s="323" t="str">
        <f t="shared" si="10"/>
        <v/>
      </c>
      <c r="R62" s="319"/>
      <c r="S62" s="324" t="str" cm="1">
        <f t="array" ref="S62">IF(OR(H62="",Q62=""),"",_xlfn.IFS((IFERROR(VALUE(TRIM(SUBSTITUTE(Q62,CHAR(160),""))),0))&gt;(IFERROR(VALUE(TRIM(SUBSTITUTE(H62,CHAR(160),""))),0)),"KO : Le montant retenu est supérieur au montant présenté. Merci de revoir la ligne de contribution ou plafonner son montant.",(IFERROR(VALUE(TRIM(SUBSTITUTE(H62,CHAR(160),""))),0))=0,"",(IFERROR(VALUE(TRIM(SUBSTITUTE(Q62,CHAR(160),""))),0))=(IFERROR(VALUE(TRIM(SUBSTITUTE(H62,CHAR(160),""))),0)),"OK",(IFERROR(VALUE(TRIM(SUBSTITUTE(Q62,CHAR(160),""))),0))&lt;(IFERROR(VALUE(TRIM(SUBSTITUTE(H62,CHAR(160),""))),0)),"Montant instruit inférieur au montant présenté.",TRUE,""))</f>
        <v/>
      </c>
      <c r="T62" s="325" t="str">
        <f t="shared" si="11"/>
        <v/>
      </c>
    </row>
    <row r="63" spans="1:20" ht="20.149999999999999" customHeight="1">
      <c r="A63" s="318">
        <v>55</v>
      </c>
      <c r="B63" s="1"/>
      <c r="C63" s="89" t="str">
        <f>IF(B63&lt;&gt;"",IF('0-Présentation poste-typeaction'!$B$12&lt;&gt;"",'0-Présentation poste-typeaction'!$B$12,""),"")</f>
        <v/>
      </c>
      <c r="D63" s="40"/>
      <c r="E63" s="1"/>
      <c r="F63" s="3"/>
      <c r="G63" s="1"/>
      <c r="H63" s="211" t="str">
        <f t="shared" si="7"/>
        <v/>
      </c>
      <c r="I63" s="373"/>
      <c r="J63" s="371" t="str">
        <f t="shared" si="8"/>
        <v/>
      </c>
      <c r="K63" s="320" t="str">
        <f t="shared" si="12"/>
        <v/>
      </c>
      <c r="L63" s="321" t="str">
        <f t="shared" si="13"/>
        <v/>
      </c>
      <c r="M63" s="320" t="str">
        <f t="shared" si="13"/>
        <v/>
      </c>
      <c r="N63" s="322" t="str">
        <f t="shared" si="13"/>
        <v/>
      </c>
      <c r="O63" s="320" t="str">
        <f t="shared" si="13"/>
        <v/>
      </c>
      <c r="P63" s="322" t="str">
        <f t="shared" si="14"/>
        <v/>
      </c>
      <c r="Q63" s="323" t="str">
        <f t="shared" si="10"/>
        <v/>
      </c>
      <c r="R63" s="319"/>
      <c r="S63" s="324" t="str" cm="1">
        <f t="array" ref="S63">IF(OR(H63="",Q63=""),"",_xlfn.IFS((IFERROR(VALUE(TRIM(SUBSTITUTE(Q63,CHAR(160),""))),0))&gt;(IFERROR(VALUE(TRIM(SUBSTITUTE(H63,CHAR(160),""))),0)),"KO : Le montant retenu est supérieur au montant présenté. Merci de revoir la ligne de contribution ou plafonner son montant.",(IFERROR(VALUE(TRIM(SUBSTITUTE(H63,CHAR(160),""))),0))=0,"",(IFERROR(VALUE(TRIM(SUBSTITUTE(Q63,CHAR(160),""))),0))=(IFERROR(VALUE(TRIM(SUBSTITUTE(H63,CHAR(160),""))),0)),"OK",(IFERROR(VALUE(TRIM(SUBSTITUTE(Q63,CHAR(160),""))),0))&lt;(IFERROR(VALUE(TRIM(SUBSTITUTE(H63,CHAR(160),""))),0)),"Montant instruit inférieur au montant présenté.",TRUE,""))</f>
        <v/>
      </c>
      <c r="T63" s="325" t="str">
        <f t="shared" si="11"/>
        <v/>
      </c>
    </row>
    <row r="64" spans="1:20" ht="20.149999999999999" customHeight="1">
      <c r="A64" s="318">
        <v>56</v>
      </c>
      <c r="B64" s="1"/>
      <c r="C64" s="89" t="str">
        <f>IF(B64&lt;&gt;"",IF('0-Présentation poste-typeaction'!$B$12&lt;&gt;"",'0-Présentation poste-typeaction'!$B$12,""),"")</f>
        <v/>
      </c>
      <c r="D64" s="40"/>
      <c r="E64" s="1"/>
      <c r="F64" s="3"/>
      <c r="G64" s="1"/>
      <c r="H64" s="211" t="str">
        <f t="shared" si="7"/>
        <v/>
      </c>
      <c r="I64" s="373"/>
      <c r="J64" s="371" t="str">
        <f t="shared" si="8"/>
        <v/>
      </c>
      <c r="K64" s="320" t="str">
        <f t="shared" si="12"/>
        <v/>
      </c>
      <c r="L64" s="321" t="str">
        <f t="shared" si="13"/>
        <v/>
      </c>
      <c r="M64" s="320" t="str">
        <f t="shared" si="13"/>
        <v/>
      </c>
      <c r="N64" s="322" t="str">
        <f t="shared" si="13"/>
        <v/>
      </c>
      <c r="O64" s="320" t="str">
        <f t="shared" si="13"/>
        <v/>
      </c>
      <c r="P64" s="322" t="str">
        <f t="shared" si="14"/>
        <v/>
      </c>
      <c r="Q64" s="323" t="str">
        <f t="shared" si="10"/>
        <v/>
      </c>
      <c r="R64" s="319"/>
      <c r="S64" s="324" t="str" cm="1">
        <f t="array" ref="S64">IF(OR(H64="",Q64=""),"",_xlfn.IFS((IFERROR(VALUE(TRIM(SUBSTITUTE(Q64,CHAR(160),""))),0))&gt;(IFERROR(VALUE(TRIM(SUBSTITUTE(H64,CHAR(160),""))),0)),"KO : Le montant retenu est supérieur au montant présenté. Merci de revoir la ligne de contribution ou plafonner son montant.",(IFERROR(VALUE(TRIM(SUBSTITUTE(H64,CHAR(160),""))),0))=0,"",(IFERROR(VALUE(TRIM(SUBSTITUTE(Q64,CHAR(160),""))),0))=(IFERROR(VALUE(TRIM(SUBSTITUTE(H64,CHAR(160),""))),0)),"OK",(IFERROR(VALUE(TRIM(SUBSTITUTE(Q64,CHAR(160),""))),0))&lt;(IFERROR(VALUE(TRIM(SUBSTITUTE(H64,CHAR(160),""))),0)),"Montant instruit inférieur au montant présenté.",TRUE,""))</f>
        <v/>
      </c>
      <c r="T64" s="325" t="str">
        <f t="shared" si="11"/>
        <v/>
      </c>
    </row>
    <row r="65" spans="1:20" ht="20.149999999999999" customHeight="1">
      <c r="A65" s="318">
        <v>57</v>
      </c>
      <c r="B65" s="1"/>
      <c r="C65" s="89" t="str">
        <f>IF(B65&lt;&gt;"",IF('0-Présentation poste-typeaction'!$B$12&lt;&gt;"",'0-Présentation poste-typeaction'!$B$12,""),"")</f>
        <v/>
      </c>
      <c r="D65" s="40"/>
      <c r="E65" s="1"/>
      <c r="F65" s="3"/>
      <c r="G65" s="1"/>
      <c r="H65" s="211" t="str">
        <f t="shared" si="7"/>
        <v/>
      </c>
      <c r="I65" s="373"/>
      <c r="J65" s="371" t="str">
        <f t="shared" si="8"/>
        <v/>
      </c>
      <c r="K65" s="320" t="str">
        <f t="shared" si="12"/>
        <v/>
      </c>
      <c r="L65" s="321" t="str">
        <f t="shared" si="13"/>
        <v/>
      </c>
      <c r="M65" s="320" t="str">
        <f t="shared" si="13"/>
        <v/>
      </c>
      <c r="N65" s="322" t="str">
        <f t="shared" si="13"/>
        <v/>
      </c>
      <c r="O65" s="320" t="str">
        <f t="shared" si="13"/>
        <v/>
      </c>
      <c r="P65" s="322" t="str">
        <f t="shared" si="14"/>
        <v/>
      </c>
      <c r="Q65" s="323" t="str">
        <f t="shared" si="10"/>
        <v/>
      </c>
      <c r="R65" s="319"/>
      <c r="S65" s="324" t="str" cm="1">
        <f t="array" ref="S65">IF(OR(H65="",Q65=""),"",_xlfn.IFS((IFERROR(VALUE(TRIM(SUBSTITUTE(Q65,CHAR(160),""))),0))&gt;(IFERROR(VALUE(TRIM(SUBSTITUTE(H65,CHAR(160),""))),0)),"KO : Le montant retenu est supérieur au montant présenté. Merci de revoir la ligne de contribution ou plafonner son montant.",(IFERROR(VALUE(TRIM(SUBSTITUTE(H65,CHAR(160),""))),0))=0,"",(IFERROR(VALUE(TRIM(SUBSTITUTE(Q65,CHAR(160),""))),0))=(IFERROR(VALUE(TRIM(SUBSTITUTE(H65,CHAR(160),""))),0)),"OK",(IFERROR(VALUE(TRIM(SUBSTITUTE(Q65,CHAR(160),""))),0))&lt;(IFERROR(VALUE(TRIM(SUBSTITUTE(H65,CHAR(160),""))),0)),"Montant instruit inférieur au montant présenté.",TRUE,""))</f>
        <v/>
      </c>
      <c r="T65" s="325" t="str">
        <f t="shared" si="11"/>
        <v/>
      </c>
    </row>
    <row r="66" spans="1:20" ht="20.149999999999999" customHeight="1">
      <c r="A66" s="318">
        <v>58</v>
      </c>
      <c r="B66" s="1"/>
      <c r="C66" s="89" t="str">
        <f>IF(B66&lt;&gt;"",IF('0-Présentation poste-typeaction'!$B$12&lt;&gt;"",'0-Présentation poste-typeaction'!$B$12,""),"")</f>
        <v/>
      </c>
      <c r="D66" s="40"/>
      <c r="E66" s="1"/>
      <c r="F66" s="3"/>
      <c r="G66" s="1"/>
      <c r="H66" s="211" t="str">
        <f t="shared" si="7"/>
        <v/>
      </c>
      <c r="I66" s="373"/>
      <c r="J66" s="371" t="str">
        <f t="shared" si="8"/>
        <v/>
      </c>
      <c r="K66" s="320" t="str">
        <f t="shared" si="12"/>
        <v/>
      </c>
      <c r="L66" s="321" t="str">
        <f t="shared" si="13"/>
        <v/>
      </c>
      <c r="M66" s="320" t="str">
        <f t="shared" si="13"/>
        <v/>
      </c>
      <c r="N66" s="322" t="str">
        <f t="shared" si="13"/>
        <v/>
      </c>
      <c r="O66" s="320" t="str">
        <f t="shared" si="13"/>
        <v/>
      </c>
      <c r="P66" s="322" t="str">
        <f t="shared" si="14"/>
        <v/>
      </c>
      <c r="Q66" s="323" t="str">
        <f t="shared" si="10"/>
        <v/>
      </c>
      <c r="R66" s="319"/>
      <c r="S66" s="324" t="str" cm="1">
        <f t="array" ref="S66">IF(OR(H66="",Q66=""),"",_xlfn.IFS((IFERROR(VALUE(TRIM(SUBSTITUTE(Q66,CHAR(160),""))),0))&gt;(IFERROR(VALUE(TRIM(SUBSTITUTE(H66,CHAR(160),""))),0)),"KO : Le montant retenu est supérieur au montant présenté. Merci de revoir la ligne de contribution ou plafonner son montant.",(IFERROR(VALUE(TRIM(SUBSTITUTE(H66,CHAR(160),""))),0))=0,"",(IFERROR(VALUE(TRIM(SUBSTITUTE(Q66,CHAR(160),""))),0))=(IFERROR(VALUE(TRIM(SUBSTITUTE(H66,CHAR(160),""))),0)),"OK",(IFERROR(VALUE(TRIM(SUBSTITUTE(Q66,CHAR(160),""))),0))&lt;(IFERROR(VALUE(TRIM(SUBSTITUTE(H66,CHAR(160),""))),0)),"Montant instruit inférieur au montant présenté.",TRUE,""))</f>
        <v/>
      </c>
      <c r="T66" s="325" t="str">
        <f t="shared" si="11"/>
        <v/>
      </c>
    </row>
    <row r="67" spans="1:20" ht="20.149999999999999" customHeight="1">
      <c r="A67" s="318">
        <v>59</v>
      </c>
      <c r="B67" s="1"/>
      <c r="C67" s="89" t="str">
        <f>IF(B67&lt;&gt;"",IF('0-Présentation poste-typeaction'!$B$12&lt;&gt;"",'0-Présentation poste-typeaction'!$B$12,""),"")</f>
        <v/>
      </c>
      <c r="D67" s="40"/>
      <c r="E67" s="1"/>
      <c r="F67" s="3"/>
      <c r="G67" s="1"/>
      <c r="H67" s="211" t="str">
        <f t="shared" si="7"/>
        <v/>
      </c>
      <c r="I67" s="373"/>
      <c r="J67" s="371" t="str">
        <f t="shared" si="8"/>
        <v/>
      </c>
      <c r="K67" s="320" t="str">
        <f t="shared" si="12"/>
        <v/>
      </c>
      <c r="L67" s="321" t="str">
        <f t="shared" si="13"/>
        <v/>
      </c>
      <c r="M67" s="320" t="str">
        <f t="shared" si="13"/>
        <v/>
      </c>
      <c r="N67" s="322" t="str">
        <f t="shared" si="13"/>
        <v/>
      </c>
      <c r="O67" s="320" t="str">
        <f t="shared" si="13"/>
        <v/>
      </c>
      <c r="P67" s="322" t="str">
        <f t="shared" si="14"/>
        <v/>
      </c>
      <c r="Q67" s="323" t="str">
        <f t="shared" si="10"/>
        <v/>
      </c>
      <c r="R67" s="319"/>
      <c r="S67" s="324" t="str" cm="1">
        <f t="array" ref="S67">IF(OR(H67="",Q67=""),"",_xlfn.IFS((IFERROR(VALUE(TRIM(SUBSTITUTE(Q67,CHAR(160),""))),0))&gt;(IFERROR(VALUE(TRIM(SUBSTITUTE(H67,CHAR(160),""))),0)),"KO : Le montant retenu est supérieur au montant présenté. Merci de revoir la ligne de contribution ou plafonner son montant.",(IFERROR(VALUE(TRIM(SUBSTITUTE(H67,CHAR(160),""))),0))=0,"",(IFERROR(VALUE(TRIM(SUBSTITUTE(Q67,CHAR(160),""))),0))=(IFERROR(VALUE(TRIM(SUBSTITUTE(H67,CHAR(160),""))),0)),"OK",(IFERROR(VALUE(TRIM(SUBSTITUTE(Q67,CHAR(160),""))),0))&lt;(IFERROR(VALUE(TRIM(SUBSTITUTE(H67,CHAR(160),""))),0)),"Montant instruit inférieur au montant présenté.",TRUE,""))</f>
        <v/>
      </c>
      <c r="T67" s="325" t="str">
        <f t="shared" si="11"/>
        <v/>
      </c>
    </row>
    <row r="68" spans="1:20" ht="20.149999999999999" customHeight="1">
      <c r="A68" s="318">
        <v>60</v>
      </c>
      <c r="B68" s="1"/>
      <c r="C68" s="89" t="str">
        <f>IF(B68&lt;&gt;"",IF('0-Présentation poste-typeaction'!$B$12&lt;&gt;"",'0-Présentation poste-typeaction'!$B$12,""),"")</f>
        <v/>
      </c>
      <c r="D68" s="40"/>
      <c r="E68" s="1"/>
      <c r="F68" s="3"/>
      <c r="G68" s="1"/>
      <c r="H68" s="211" t="str">
        <f t="shared" si="7"/>
        <v/>
      </c>
      <c r="I68" s="373"/>
      <c r="J68" s="371" t="str">
        <f t="shared" si="8"/>
        <v/>
      </c>
      <c r="K68" s="320" t="str">
        <f t="shared" si="12"/>
        <v/>
      </c>
      <c r="L68" s="321" t="str">
        <f t="shared" si="13"/>
        <v/>
      </c>
      <c r="M68" s="320" t="str">
        <f t="shared" si="13"/>
        <v/>
      </c>
      <c r="N68" s="322" t="str">
        <f t="shared" si="13"/>
        <v/>
      </c>
      <c r="O68" s="320" t="str">
        <f t="shared" si="13"/>
        <v/>
      </c>
      <c r="P68" s="322" t="str">
        <f t="shared" si="14"/>
        <v/>
      </c>
      <c r="Q68" s="323" t="str">
        <f t="shared" si="10"/>
        <v/>
      </c>
      <c r="R68" s="319"/>
      <c r="S68" s="324" t="str" cm="1">
        <f t="array" ref="S68">IF(OR(H68="",Q68=""),"",_xlfn.IFS((IFERROR(VALUE(TRIM(SUBSTITUTE(Q68,CHAR(160),""))),0))&gt;(IFERROR(VALUE(TRIM(SUBSTITUTE(H68,CHAR(160),""))),0)),"KO : Le montant retenu est supérieur au montant présenté. Merci de revoir la ligne de contribution ou plafonner son montant.",(IFERROR(VALUE(TRIM(SUBSTITUTE(H68,CHAR(160),""))),0))=0,"",(IFERROR(VALUE(TRIM(SUBSTITUTE(Q68,CHAR(160),""))),0))=(IFERROR(VALUE(TRIM(SUBSTITUTE(H68,CHAR(160),""))),0)),"OK",(IFERROR(VALUE(TRIM(SUBSTITUTE(Q68,CHAR(160),""))),0))&lt;(IFERROR(VALUE(TRIM(SUBSTITUTE(H68,CHAR(160),""))),0)),"Montant instruit inférieur au montant présenté.",TRUE,""))</f>
        <v/>
      </c>
      <c r="T68" s="325" t="str">
        <f t="shared" si="11"/>
        <v/>
      </c>
    </row>
    <row r="69" spans="1:20" ht="20.149999999999999" customHeight="1">
      <c r="A69" s="318">
        <v>61</v>
      </c>
      <c r="B69" s="1"/>
      <c r="C69" s="89" t="str">
        <f>IF(B69&lt;&gt;"",IF('0-Présentation poste-typeaction'!$B$12&lt;&gt;"",'0-Présentation poste-typeaction'!$B$12,""),"")</f>
        <v/>
      </c>
      <c r="D69" s="40"/>
      <c r="E69" s="1"/>
      <c r="F69" s="3"/>
      <c r="G69" s="1"/>
      <c r="H69" s="211" t="str">
        <f t="shared" si="7"/>
        <v/>
      </c>
      <c r="I69" s="373"/>
      <c r="J69" s="371" t="str">
        <f t="shared" si="8"/>
        <v/>
      </c>
      <c r="K69" s="320" t="str">
        <f t="shared" si="12"/>
        <v/>
      </c>
      <c r="L69" s="321" t="str">
        <f t="shared" si="13"/>
        <v/>
      </c>
      <c r="M69" s="320" t="str">
        <f t="shared" si="13"/>
        <v/>
      </c>
      <c r="N69" s="322" t="str">
        <f t="shared" si="13"/>
        <v/>
      </c>
      <c r="O69" s="320" t="str">
        <f t="shared" si="13"/>
        <v/>
      </c>
      <c r="P69" s="322" t="str">
        <f t="shared" si="14"/>
        <v/>
      </c>
      <c r="Q69" s="323" t="str">
        <f t="shared" si="10"/>
        <v/>
      </c>
      <c r="R69" s="319"/>
      <c r="S69" s="324" t="str" cm="1">
        <f t="array" ref="S69">IF(OR(H69="",Q69=""),"",_xlfn.IFS((IFERROR(VALUE(TRIM(SUBSTITUTE(Q69,CHAR(160),""))),0))&gt;(IFERROR(VALUE(TRIM(SUBSTITUTE(H69,CHAR(160),""))),0)),"KO : Le montant retenu est supérieur au montant présenté. Merci de revoir la ligne de contribution ou plafonner son montant.",(IFERROR(VALUE(TRIM(SUBSTITUTE(H69,CHAR(160),""))),0))=0,"",(IFERROR(VALUE(TRIM(SUBSTITUTE(Q69,CHAR(160),""))),0))=(IFERROR(VALUE(TRIM(SUBSTITUTE(H69,CHAR(160),""))),0)),"OK",(IFERROR(VALUE(TRIM(SUBSTITUTE(Q69,CHAR(160),""))),0))&lt;(IFERROR(VALUE(TRIM(SUBSTITUTE(H69,CHAR(160),""))),0)),"Montant instruit inférieur au montant présenté.",TRUE,""))</f>
        <v/>
      </c>
      <c r="T69" s="325" t="str">
        <f t="shared" si="11"/>
        <v/>
      </c>
    </row>
    <row r="70" spans="1:20" ht="20.149999999999999" customHeight="1">
      <c r="A70" s="318">
        <v>62</v>
      </c>
      <c r="B70" s="1"/>
      <c r="C70" s="89" t="str">
        <f>IF(B70&lt;&gt;"",IF('0-Présentation poste-typeaction'!$B$12&lt;&gt;"",'0-Présentation poste-typeaction'!$B$12,""),"")</f>
        <v/>
      </c>
      <c r="D70" s="40"/>
      <c r="E70" s="1"/>
      <c r="F70" s="3"/>
      <c r="G70" s="1"/>
      <c r="H70" s="211" t="str">
        <f t="shared" si="7"/>
        <v/>
      </c>
      <c r="I70" s="373"/>
      <c r="J70" s="371" t="str">
        <f t="shared" si="8"/>
        <v/>
      </c>
      <c r="K70" s="320" t="str">
        <f t="shared" si="12"/>
        <v/>
      </c>
      <c r="L70" s="321" t="str">
        <f t="shared" si="13"/>
        <v/>
      </c>
      <c r="M70" s="320" t="str">
        <f t="shared" si="13"/>
        <v/>
      </c>
      <c r="N70" s="322" t="str">
        <f t="shared" si="13"/>
        <v/>
      </c>
      <c r="O70" s="320" t="str">
        <f t="shared" si="13"/>
        <v/>
      </c>
      <c r="P70" s="322" t="str">
        <f t="shared" si="14"/>
        <v/>
      </c>
      <c r="Q70" s="323" t="str">
        <f t="shared" si="10"/>
        <v/>
      </c>
      <c r="R70" s="319"/>
      <c r="S70" s="324" t="str" cm="1">
        <f t="array" ref="S70">IF(OR(H70="",Q70=""),"",_xlfn.IFS((IFERROR(VALUE(TRIM(SUBSTITUTE(Q70,CHAR(160),""))),0))&gt;(IFERROR(VALUE(TRIM(SUBSTITUTE(H70,CHAR(160),""))),0)),"KO : Le montant retenu est supérieur au montant présenté. Merci de revoir la ligne de contribution ou plafonner son montant.",(IFERROR(VALUE(TRIM(SUBSTITUTE(H70,CHAR(160),""))),0))=0,"",(IFERROR(VALUE(TRIM(SUBSTITUTE(Q70,CHAR(160),""))),0))=(IFERROR(VALUE(TRIM(SUBSTITUTE(H70,CHAR(160),""))),0)),"OK",(IFERROR(VALUE(TRIM(SUBSTITUTE(Q70,CHAR(160),""))),0))&lt;(IFERROR(VALUE(TRIM(SUBSTITUTE(H70,CHAR(160),""))),0)),"Montant instruit inférieur au montant présenté.",TRUE,""))</f>
        <v/>
      </c>
      <c r="T70" s="325" t="str">
        <f t="shared" si="11"/>
        <v/>
      </c>
    </row>
    <row r="71" spans="1:20" ht="20.149999999999999" customHeight="1">
      <c r="A71" s="318">
        <v>63</v>
      </c>
      <c r="B71" s="1"/>
      <c r="C71" s="89" t="str">
        <f>IF(B71&lt;&gt;"",IF('0-Présentation poste-typeaction'!$B$12&lt;&gt;"",'0-Présentation poste-typeaction'!$B$12,""),"")</f>
        <v/>
      </c>
      <c r="D71" s="40"/>
      <c r="E71" s="1"/>
      <c r="F71" s="3"/>
      <c r="G71" s="1"/>
      <c r="H71" s="211" t="str">
        <f t="shared" si="7"/>
        <v/>
      </c>
      <c r="I71" s="373"/>
      <c r="J71" s="371" t="str">
        <f t="shared" si="8"/>
        <v/>
      </c>
      <c r="K71" s="320" t="str">
        <f t="shared" si="12"/>
        <v/>
      </c>
      <c r="L71" s="321" t="str">
        <f t="shared" si="13"/>
        <v/>
      </c>
      <c r="M71" s="320" t="str">
        <f t="shared" si="13"/>
        <v/>
      </c>
      <c r="N71" s="322" t="str">
        <f t="shared" si="13"/>
        <v/>
      </c>
      <c r="O71" s="320" t="str">
        <f t="shared" si="13"/>
        <v/>
      </c>
      <c r="P71" s="322" t="str">
        <f t="shared" si="14"/>
        <v/>
      </c>
      <c r="Q71" s="323" t="str">
        <f t="shared" si="10"/>
        <v/>
      </c>
      <c r="R71" s="319"/>
      <c r="S71" s="324" t="str" cm="1">
        <f t="array" ref="S71">IF(OR(H71="",Q71=""),"",_xlfn.IFS((IFERROR(VALUE(TRIM(SUBSTITUTE(Q71,CHAR(160),""))),0))&gt;(IFERROR(VALUE(TRIM(SUBSTITUTE(H71,CHAR(160),""))),0)),"KO : Le montant retenu est supérieur au montant présenté. Merci de revoir la ligne de contribution ou plafonner son montant.",(IFERROR(VALUE(TRIM(SUBSTITUTE(H71,CHAR(160),""))),0))=0,"",(IFERROR(VALUE(TRIM(SUBSTITUTE(Q71,CHAR(160),""))),0))=(IFERROR(VALUE(TRIM(SUBSTITUTE(H71,CHAR(160),""))),0)),"OK",(IFERROR(VALUE(TRIM(SUBSTITUTE(Q71,CHAR(160),""))),0))&lt;(IFERROR(VALUE(TRIM(SUBSTITUTE(H71,CHAR(160),""))),0)),"Montant instruit inférieur au montant présenté.",TRUE,""))</f>
        <v/>
      </c>
      <c r="T71" s="325" t="str">
        <f t="shared" si="11"/>
        <v/>
      </c>
    </row>
    <row r="72" spans="1:20" ht="20.149999999999999" customHeight="1">
      <c r="A72" s="318">
        <v>64</v>
      </c>
      <c r="B72" s="1"/>
      <c r="C72" s="89" t="str">
        <f>IF(B72&lt;&gt;"",IF('0-Présentation poste-typeaction'!$B$12&lt;&gt;"",'0-Présentation poste-typeaction'!$B$12,""),"")</f>
        <v/>
      </c>
      <c r="D72" s="40"/>
      <c r="E72" s="1"/>
      <c r="F72" s="3"/>
      <c r="G72" s="1"/>
      <c r="H72" s="211" t="str">
        <f t="shared" si="7"/>
        <v/>
      </c>
      <c r="I72" s="373"/>
      <c r="J72" s="371" t="str">
        <f t="shared" si="8"/>
        <v/>
      </c>
      <c r="K72" s="320" t="str">
        <f t="shared" si="12"/>
        <v/>
      </c>
      <c r="L72" s="321" t="str">
        <f t="shared" si="13"/>
        <v/>
      </c>
      <c r="M72" s="320" t="str">
        <f t="shared" si="13"/>
        <v/>
      </c>
      <c r="N72" s="322" t="str">
        <f t="shared" si="13"/>
        <v/>
      </c>
      <c r="O72" s="320" t="str">
        <f t="shared" si="13"/>
        <v/>
      </c>
      <c r="P72" s="322" t="str">
        <f t="shared" si="14"/>
        <v/>
      </c>
      <c r="Q72" s="323" t="str">
        <f t="shared" si="10"/>
        <v/>
      </c>
      <c r="R72" s="319"/>
      <c r="S72" s="324" t="str" cm="1">
        <f t="array" ref="S72">IF(OR(H72="",Q72=""),"",_xlfn.IFS((IFERROR(VALUE(TRIM(SUBSTITUTE(Q72,CHAR(160),""))),0))&gt;(IFERROR(VALUE(TRIM(SUBSTITUTE(H72,CHAR(160),""))),0)),"KO : Le montant retenu est supérieur au montant présenté. Merci de revoir la ligne de contribution ou plafonner son montant.",(IFERROR(VALUE(TRIM(SUBSTITUTE(H72,CHAR(160),""))),0))=0,"",(IFERROR(VALUE(TRIM(SUBSTITUTE(Q72,CHAR(160),""))),0))=(IFERROR(VALUE(TRIM(SUBSTITUTE(H72,CHAR(160),""))),0)),"OK",(IFERROR(VALUE(TRIM(SUBSTITUTE(Q72,CHAR(160),""))),0))&lt;(IFERROR(VALUE(TRIM(SUBSTITUTE(H72,CHAR(160),""))),0)),"Montant instruit inférieur au montant présenté.",TRUE,""))</f>
        <v/>
      </c>
      <c r="T72" s="325" t="str">
        <f t="shared" si="11"/>
        <v/>
      </c>
    </row>
    <row r="73" spans="1:20" ht="20.149999999999999" customHeight="1">
      <c r="A73" s="318">
        <v>65</v>
      </c>
      <c r="B73" s="1"/>
      <c r="C73" s="89" t="str">
        <f>IF(B73&lt;&gt;"",IF('0-Présentation poste-typeaction'!$B$12&lt;&gt;"",'0-Présentation poste-typeaction'!$B$12,""),"")</f>
        <v/>
      </c>
      <c r="D73" s="40"/>
      <c r="E73" s="1"/>
      <c r="F73" s="3"/>
      <c r="G73" s="1"/>
      <c r="H73" s="211" t="str">
        <f t="shared" si="7"/>
        <v/>
      </c>
      <c r="I73" s="373"/>
      <c r="J73" s="371" t="str">
        <f t="shared" si="8"/>
        <v/>
      </c>
      <c r="K73" s="320" t="str">
        <f t="shared" si="12"/>
        <v/>
      </c>
      <c r="L73" s="321" t="str">
        <f t="shared" si="13"/>
        <v/>
      </c>
      <c r="M73" s="320" t="str">
        <f t="shared" si="13"/>
        <v/>
      </c>
      <c r="N73" s="322" t="str">
        <f t="shared" si="13"/>
        <v/>
      </c>
      <c r="O73" s="320" t="str">
        <f t="shared" si="13"/>
        <v/>
      </c>
      <c r="P73" s="322" t="str">
        <f t="shared" ref="P73:P105" si="15">H73</f>
        <v/>
      </c>
      <c r="Q73" s="323" t="str">
        <f t="shared" si="10"/>
        <v/>
      </c>
      <c r="R73" s="319"/>
      <c r="S73" s="324" t="str" cm="1">
        <f t="array" ref="S73">IF(OR(H73="",Q73=""),"",_xlfn.IFS((IFERROR(VALUE(TRIM(SUBSTITUTE(Q73,CHAR(160),""))),0))&gt;(IFERROR(VALUE(TRIM(SUBSTITUTE(H73,CHAR(160),""))),0)),"KO : Le montant retenu est supérieur au montant présenté. Merci de revoir la ligne de contribution ou plafonner son montant.",(IFERROR(VALUE(TRIM(SUBSTITUTE(H73,CHAR(160),""))),0))=0,"",(IFERROR(VALUE(TRIM(SUBSTITUTE(Q73,CHAR(160),""))),0))=(IFERROR(VALUE(TRIM(SUBSTITUTE(H73,CHAR(160),""))),0)),"OK",(IFERROR(VALUE(TRIM(SUBSTITUTE(Q73,CHAR(160),""))),0))&lt;(IFERROR(VALUE(TRIM(SUBSTITUTE(H73,CHAR(160),""))),0)),"Montant instruit inférieur au montant présenté.",TRUE,""))</f>
        <v/>
      </c>
      <c r="T73" s="325" t="str">
        <f t="shared" si="11"/>
        <v/>
      </c>
    </row>
    <row r="74" spans="1:20" ht="20.149999999999999" customHeight="1">
      <c r="A74" s="318">
        <v>66</v>
      </c>
      <c r="B74" s="1"/>
      <c r="C74" s="89" t="str">
        <f>IF(B74&lt;&gt;"",IF('0-Présentation poste-typeaction'!$B$12&lt;&gt;"",'0-Présentation poste-typeaction'!$B$12,""),"")</f>
        <v/>
      </c>
      <c r="D74" s="40"/>
      <c r="E74" s="1"/>
      <c r="F74" s="3"/>
      <c r="G74" s="1"/>
      <c r="H74" s="211" t="str">
        <f t="shared" ref="H74:H108" si="16">IF(OR(F74="",D74=""),"",IF((IFERROR(VALUE(TRIM(SUBSTITUTE(F74,CHAR(160),""))),0))*(IFERROR(VALUE(TRIM(SUBSTITUTE(D74,CHAR(160),""))),0))=0,"",(IFERROR(VALUE(TRIM(SUBSTITUTE(F74,CHAR(160),""))),0))*(IFERROR(VALUE(TRIM(SUBSTITUTE(D74,CHAR(160),""))),0))))</f>
        <v/>
      </c>
      <c r="I74" s="373"/>
      <c r="J74" s="371" t="str">
        <f t="shared" ref="J74:J108" si="17">IF(B74="","",B74)</f>
        <v/>
      </c>
      <c r="K74" s="320" t="str">
        <f t="shared" si="12"/>
        <v/>
      </c>
      <c r="L74" s="321" t="str">
        <f t="shared" si="13"/>
        <v/>
      </c>
      <c r="M74" s="320" t="str">
        <f t="shared" si="13"/>
        <v/>
      </c>
      <c r="N74" s="322" t="str">
        <f t="shared" si="13"/>
        <v/>
      </c>
      <c r="O74" s="320" t="str">
        <f t="shared" si="13"/>
        <v/>
      </c>
      <c r="P74" s="322" t="str">
        <f t="shared" si="15"/>
        <v/>
      </c>
      <c r="Q74" s="323" t="str">
        <f t="shared" ref="Q74:Q108" si="18">IF(P74="","",P74)</f>
        <v/>
      </c>
      <c r="R74" s="319"/>
      <c r="S74" s="324" t="str" cm="1">
        <f t="array" ref="S74">IF(OR(H74="",Q74=""),"",_xlfn.IFS((IFERROR(VALUE(TRIM(SUBSTITUTE(Q74,CHAR(160),""))),0))&gt;(IFERROR(VALUE(TRIM(SUBSTITUTE(H74,CHAR(160),""))),0)),"KO : Le montant retenu est supérieur au montant présenté. Merci de revoir la ligne de contribution ou plafonner son montant.",(IFERROR(VALUE(TRIM(SUBSTITUTE(H74,CHAR(160),""))),0))=0,"",(IFERROR(VALUE(TRIM(SUBSTITUTE(Q74,CHAR(160),""))),0))=(IFERROR(VALUE(TRIM(SUBSTITUTE(H74,CHAR(160),""))),0)),"OK",(IFERROR(VALUE(TRIM(SUBSTITUTE(Q74,CHAR(160),""))),0))&lt;(IFERROR(VALUE(TRIM(SUBSTITUTE(H74,CHAR(160),""))),0)),"Montant instruit inférieur au montant présenté.",TRUE,""))</f>
        <v/>
      </c>
      <c r="T74" s="325" t="str">
        <f t="shared" ref="T74:T108" si="19">IF(OR(H74="",Q74=""),"",(IFERROR(VALUE(TRIM(SUBSTITUTE(H74,CHAR(160),""))),0))-(IFERROR(VALUE(TRIM(SUBSTITUTE(Q74,CHAR(160),""))),0)))</f>
        <v/>
      </c>
    </row>
    <row r="75" spans="1:20" ht="20.149999999999999" customHeight="1">
      <c r="A75" s="318">
        <v>67</v>
      </c>
      <c r="B75" s="1"/>
      <c r="C75" s="89" t="str">
        <f>IF(B75&lt;&gt;"",IF('0-Présentation poste-typeaction'!$B$12&lt;&gt;"",'0-Présentation poste-typeaction'!$B$12,""),"")</f>
        <v/>
      </c>
      <c r="D75" s="40"/>
      <c r="E75" s="1"/>
      <c r="F75" s="3"/>
      <c r="G75" s="1"/>
      <c r="H75" s="211" t="str">
        <f t="shared" si="16"/>
        <v/>
      </c>
      <c r="I75" s="373"/>
      <c r="J75" s="371" t="str">
        <f t="shared" si="17"/>
        <v/>
      </c>
      <c r="K75" s="320" t="str">
        <f t="shared" si="12"/>
        <v/>
      </c>
      <c r="L75" s="321" t="str">
        <f t="shared" si="13"/>
        <v/>
      </c>
      <c r="M75" s="320" t="str">
        <f t="shared" si="13"/>
        <v/>
      </c>
      <c r="N75" s="322" t="str">
        <f t="shared" si="13"/>
        <v/>
      </c>
      <c r="O75" s="320" t="str">
        <f t="shared" si="13"/>
        <v/>
      </c>
      <c r="P75" s="322" t="str">
        <f t="shared" si="15"/>
        <v/>
      </c>
      <c r="Q75" s="323" t="str">
        <f t="shared" si="18"/>
        <v/>
      </c>
      <c r="R75" s="319"/>
      <c r="S75" s="324" t="str" cm="1">
        <f t="array" ref="S75">IF(OR(H75="",Q75=""),"",_xlfn.IFS((IFERROR(VALUE(TRIM(SUBSTITUTE(Q75,CHAR(160),""))),0))&gt;(IFERROR(VALUE(TRIM(SUBSTITUTE(H75,CHAR(160),""))),0)),"KO : Le montant retenu est supérieur au montant présenté. Merci de revoir la ligne de contribution ou plafonner son montant.",(IFERROR(VALUE(TRIM(SUBSTITUTE(H75,CHAR(160),""))),0))=0,"",(IFERROR(VALUE(TRIM(SUBSTITUTE(Q75,CHAR(160),""))),0))=(IFERROR(VALUE(TRIM(SUBSTITUTE(H75,CHAR(160),""))),0)),"OK",(IFERROR(VALUE(TRIM(SUBSTITUTE(Q75,CHAR(160),""))),0))&lt;(IFERROR(VALUE(TRIM(SUBSTITUTE(H75,CHAR(160),""))),0)),"Montant instruit inférieur au montant présenté.",TRUE,""))</f>
        <v/>
      </c>
      <c r="T75" s="325" t="str">
        <f t="shared" si="19"/>
        <v/>
      </c>
    </row>
    <row r="76" spans="1:20" ht="20.149999999999999" customHeight="1">
      <c r="A76" s="318">
        <v>68</v>
      </c>
      <c r="B76" s="1"/>
      <c r="C76" s="89" t="str">
        <f>IF(B76&lt;&gt;"",IF('0-Présentation poste-typeaction'!$B$12&lt;&gt;"",'0-Présentation poste-typeaction'!$B$12,""),"")</f>
        <v/>
      </c>
      <c r="D76" s="40"/>
      <c r="E76" s="1"/>
      <c r="F76" s="3"/>
      <c r="G76" s="1"/>
      <c r="H76" s="211" t="str">
        <f t="shared" si="16"/>
        <v/>
      </c>
      <c r="I76" s="373"/>
      <c r="J76" s="371" t="str">
        <f t="shared" si="17"/>
        <v/>
      </c>
      <c r="K76" s="320" t="str">
        <f t="shared" si="12"/>
        <v/>
      </c>
      <c r="L76" s="321" t="str">
        <f t="shared" si="13"/>
        <v/>
      </c>
      <c r="M76" s="320" t="str">
        <f t="shared" si="13"/>
        <v/>
      </c>
      <c r="N76" s="322" t="str">
        <f t="shared" si="13"/>
        <v/>
      </c>
      <c r="O76" s="320" t="str">
        <f t="shared" si="13"/>
        <v/>
      </c>
      <c r="P76" s="322" t="str">
        <f t="shared" si="15"/>
        <v/>
      </c>
      <c r="Q76" s="323" t="str">
        <f t="shared" si="18"/>
        <v/>
      </c>
      <c r="R76" s="319"/>
      <c r="S76" s="324" t="str" cm="1">
        <f t="array" ref="S76">IF(OR(H76="",Q76=""),"",_xlfn.IFS((IFERROR(VALUE(TRIM(SUBSTITUTE(Q76,CHAR(160),""))),0))&gt;(IFERROR(VALUE(TRIM(SUBSTITUTE(H76,CHAR(160),""))),0)),"KO : Le montant retenu est supérieur au montant présenté. Merci de revoir la ligne de contribution ou plafonner son montant.",(IFERROR(VALUE(TRIM(SUBSTITUTE(H76,CHAR(160),""))),0))=0,"",(IFERROR(VALUE(TRIM(SUBSTITUTE(Q76,CHAR(160),""))),0))=(IFERROR(VALUE(TRIM(SUBSTITUTE(H76,CHAR(160),""))),0)),"OK",(IFERROR(VALUE(TRIM(SUBSTITUTE(Q76,CHAR(160),""))),0))&lt;(IFERROR(VALUE(TRIM(SUBSTITUTE(H76,CHAR(160),""))),0)),"Montant instruit inférieur au montant présenté.",TRUE,""))</f>
        <v/>
      </c>
      <c r="T76" s="325" t="str">
        <f t="shared" si="19"/>
        <v/>
      </c>
    </row>
    <row r="77" spans="1:20" ht="20.149999999999999" customHeight="1">
      <c r="A77" s="318">
        <v>69</v>
      </c>
      <c r="B77" s="1"/>
      <c r="C77" s="89" t="str">
        <f>IF(B77&lt;&gt;"",IF('0-Présentation poste-typeaction'!$B$12&lt;&gt;"",'0-Présentation poste-typeaction'!$B$12,""),"")</f>
        <v/>
      </c>
      <c r="D77" s="40"/>
      <c r="E77" s="1"/>
      <c r="F77" s="3"/>
      <c r="G77" s="1"/>
      <c r="H77" s="211" t="str">
        <f t="shared" si="16"/>
        <v/>
      </c>
      <c r="I77" s="373"/>
      <c r="J77" s="371" t="str">
        <f t="shared" si="17"/>
        <v/>
      </c>
      <c r="K77" s="320" t="str">
        <f t="shared" si="12"/>
        <v/>
      </c>
      <c r="L77" s="321" t="str">
        <f t="shared" si="13"/>
        <v/>
      </c>
      <c r="M77" s="320" t="str">
        <f t="shared" si="13"/>
        <v/>
      </c>
      <c r="N77" s="322" t="str">
        <f t="shared" si="13"/>
        <v/>
      </c>
      <c r="O77" s="320" t="str">
        <f t="shared" si="13"/>
        <v/>
      </c>
      <c r="P77" s="322" t="str">
        <f t="shared" si="15"/>
        <v/>
      </c>
      <c r="Q77" s="323" t="str">
        <f t="shared" si="18"/>
        <v/>
      </c>
      <c r="R77" s="319"/>
      <c r="S77" s="324" t="str" cm="1">
        <f t="array" ref="S77">IF(OR(H77="",Q77=""),"",_xlfn.IFS((IFERROR(VALUE(TRIM(SUBSTITUTE(Q77,CHAR(160),""))),0))&gt;(IFERROR(VALUE(TRIM(SUBSTITUTE(H77,CHAR(160),""))),0)),"KO : Le montant retenu est supérieur au montant présenté. Merci de revoir la ligne de contribution ou plafonner son montant.",(IFERROR(VALUE(TRIM(SUBSTITUTE(H77,CHAR(160),""))),0))=0,"",(IFERROR(VALUE(TRIM(SUBSTITUTE(Q77,CHAR(160),""))),0))=(IFERROR(VALUE(TRIM(SUBSTITUTE(H77,CHAR(160),""))),0)),"OK",(IFERROR(VALUE(TRIM(SUBSTITUTE(Q77,CHAR(160),""))),0))&lt;(IFERROR(VALUE(TRIM(SUBSTITUTE(H77,CHAR(160),""))),0)),"Montant instruit inférieur au montant présenté.",TRUE,""))</f>
        <v/>
      </c>
      <c r="T77" s="325" t="str">
        <f t="shared" si="19"/>
        <v/>
      </c>
    </row>
    <row r="78" spans="1:20" ht="20.149999999999999" customHeight="1">
      <c r="A78" s="318">
        <v>70</v>
      </c>
      <c r="B78" s="1"/>
      <c r="C78" s="89" t="str">
        <f>IF(B78&lt;&gt;"",IF('0-Présentation poste-typeaction'!$B$12&lt;&gt;"",'0-Présentation poste-typeaction'!$B$12,""),"")</f>
        <v/>
      </c>
      <c r="D78" s="40"/>
      <c r="E78" s="1"/>
      <c r="F78" s="3"/>
      <c r="G78" s="1"/>
      <c r="H78" s="211" t="str">
        <f t="shared" si="16"/>
        <v/>
      </c>
      <c r="I78" s="373"/>
      <c r="J78" s="371" t="str">
        <f t="shared" si="17"/>
        <v/>
      </c>
      <c r="K78" s="320" t="str">
        <f t="shared" si="12"/>
        <v/>
      </c>
      <c r="L78" s="321" t="str">
        <f t="shared" si="13"/>
        <v/>
      </c>
      <c r="M78" s="320" t="str">
        <f t="shared" si="13"/>
        <v/>
      </c>
      <c r="N78" s="322" t="str">
        <f t="shared" si="13"/>
        <v/>
      </c>
      <c r="O78" s="320" t="str">
        <f t="shared" si="13"/>
        <v/>
      </c>
      <c r="P78" s="322" t="str">
        <f t="shared" si="15"/>
        <v/>
      </c>
      <c r="Q78" s="323" t="str">
        <f t="shared" si="18"/>
        <v/>
      </c>
      <c r="R78" s="319"/>
      <c r="S78" s="324" t="str" cm="1">
        <f t="array" ref="S78">IF(OR(H78="",Q78=""),"",_xlfn.IFS((IFERROR(VALUE(TRIM(SUBSTITUTE(Q78,CHAR(160),""))),0))&gt;(IFERROR(VALUE(TRIM(SUBSTITUTE(H78,CHAR(160),""))),0)),"KO : Le montant retenu est supérieur au montant présenté. Merci de revoir la ligne de contribution ou plafonner son montant.",(IFERROR(VALUE(TRIM(SUBSTITUTE(H78,CHAR(160),""))),0))=0,"",(IFERROR(VALUE(TRIM(SUBSTITUTE(Q78,CHAR(160),""))),0))=(IFERROR(VALUE(TRIM(SUBSTITUTE(H78,CHAR(160),""))),0)),"OK",(IFERROR(VALUE(TRIM(SUBSTITUTE(Q78,CHAR(160),""))),0))&lt;(IFERROR(VALUE(TRIM(SUBSTITUTE(H78,CHAR(160),""))),0)),"Montant instruit inférieur au montant présenté.",TRUE,""))</f>
        <v/>
      </c>
      <c r="T78" s="325" t="str">
        <f t="shared" si="19"/>
        <v/>
      </c>
    </row>
    <row r="79" spans="1:20" ht="20.149999999999999" customHeight="1">
      <c r="A79" s="318">
        <v>71</v>
      </c>
      <c r="B79" s="1"/>
      <c r="C79" s="89" t="str">
        <f>IF(B79&lt;&gt;"",IF('0-Présentation poste-typeaction'!$B$12&lt;&gt;"",'0-Présentation poste-typeaction'!$B$12,""),"")</f>
        <v/>
      </c>
      <c r="D79" s="40"/>
      <c r="E79" s="1"/>
      <c r="F79" s="3"/>
      <c r="G79" s="1"/>
      <c r="H79" s="211" t="str">
        <f t="shared" si="16"/>
        <v/>
      </c>
      <c r="I79" s="373"/>
      <c r="J79" s="371" t="str">
        <f t="shared" si="17"/>
        <v/>
      </c>
      <c r="K79" s="320" t="str">
        <f t="shared" si="12"/>
        <v/>
      </c>
      <c r="L79" s="321" t="str">
        <f t="shared" si="13"/>
        <v/>
      </c>
      <c r="M79" s="320" t="str">
        <f t="shared" si="13"/>
        <v/>
      </c>
      <c r="N79" s="322" t="str">
        <f t="shared" si="13"/>
        <v/>
      </c>
      <c r="O79" s="320" t="str">
        <f t="shared" si="13"/>
        <v/>
      </c>
      <c r="P79" s="322" t="str">
        <f t="shared" si="15"/>
        <v/>
      </c>
      <c r="Q79" s="323" t="str">
        <f t="shared" si="18"/>
        <v/>
      </c>
      <c r="R79" s="319"/>
      <c r="S79" s="324" t="str" cm="1">
        <f t="array" ref="S79">IF(OR(H79="",Q79=""),"",_xlfn.IFS((IFERROR(VALUE(TRIM(SUBSTITUTE(Q79,CHAR(160),""))),0))&gt;(IFERROR(VALUE(TRIM(SUBSTITUTE(H79,CHAR(160),""))),0)),"KO : Le montant retenu est supérieur au montant présenté. Merci de revoir la ligne de contribution ou plafonner son montant.",(IFERROR(VALUE(TRIM(SUBSTITUTE(H79,CHAR(160),""))),0))=0,"",(IFERROR(VALUE(TRIM(SUBSTITUTE(Q79,CHAR(160),""))),0))=(IFERROR(VALUE(TRIM(SUBSTITUTE(H79,CHAR(160),""))),0)),"OK",(IFERROR(VALUE(TRIM(SUBSTITUTE(Q79,CHAR(160),""))),0))&lt;(IFERROR(VALUE(TRIM(SUBSTITUTE(H79,CHAR(160),""))),0)),"Montant instruit inférieur au montant présenté.",TRUE,""))</f>
        <v/>
      </c>
      <c r="T79" s="325" t="str">
        <f t="shared" si="19"/>
        <v/>
      </c>
    </row>
    <row r="80" spans="1:20" ht="20.149999999999999" customHeight="1">
      <c r="A80" s="318">
        <v>72</v>
      </c>
      <c r="B80" s="1"/>
      <c r="C80" s="89" t="str">
        <f>IF(B80&lt;&gt;"",IF('0-Présentation poste-typeaction'!$B$12&lt;&gt;"",'0-Présentation poste-typeaction'!$B$12,""),"")</f>
        <v/>
      </c>
      <c r="D80" s="40"/>
      <c r="E80" s="1"/>
      <c r="F80" s="3"/>
      <c r="G80" s="1"/>
      <c r="H80" s="211" t="str">
        <f t="shared" si="16"/>
        <v/>
      </c>
      <c r="I80" s="373"/>
      <c r="J80" s="371" t="str">
        <f t="shared" si="17"/>
        <v/>
      </c>
      <c r="K80" s="320" t="str">
        <f t="shared" si="12"/>
        <v/>
      </c>
      <c r="L80" s="321" t="str">
        <f t="shared" si="13"/>
        <v/>
      </c>
      <c r="M80" s="320" t="str">
        <f t="shared" si="13"/>
        <v/>
      </c>
      <c r="N80" s="322" t="str">
        <f t="shared" si="13"/>
        <v/>
      </c>
      <c r="O80" s="320" t="str">
        <f t="shared" si="13"/>
        <v/>
      </c>
      <c r="P80" s="322" t="str">
        <f t="shared" si="15"/>
        <v/>
      </c>
      <c r="Q80" s="323" t="str">
        <f t="shared" si="18"/>
        <v/>
      </c>
      <c r="R80" s="319"/>
      <c r="S80" s="324" t="str" cm="1">
        <f t="array" ref="S80">IF(OR(H80="",Q80=""),"",_xlfn.IFS((IFERROR(VALUE(TRIM(SUBSTITUTE(Q80,CHAR(160),""))),0))&gt;(IFERROR(VALUE(TRIM(SUBSTITUTE(H80,CHAR(160),""))),0)),"KO : Le montant retenu est supérieur au montant présenté. Merci de revoir la ligne de contribution ou plafonner son montant.",(IFERROR(VALUE(TRIM(SUBSTITUTE(H80,CHAR(160),""))),0))=0,"",(IFERROR(VALUE(TRIM(SUBSTITUTE(Q80,CHAR(160),""))),0))=(IFERROR(VALUE(TRIM(SUBSTITUTE(H80,CHAR(160),""))),0)),"OK",(IFERROR(VALUE(TRIM(SUBSTITUTE(Q80,CHAR(160),""))),0))&lt;(IFERROR(VALUE(TRIM(SUBSTITUTE(H80,CHAR(160),""))),0)),"Montant instruit inférieur au montant présenté.",TRUE,""))</f>
        <v/>
      </c>
      <c r="T80" s="325" t="str">
        <f t="shared" si="19"/>
        <v/>
      </c>
    </row>
    <row r="81" spans="1:20" ht="20.149999999999999" customHeight="1">
      <c r="A81" s="318">
        <v>73</v>
      </c>
      <c r="B81" s="1"/>
      <c r="C81" s="89" t="str">
        <f>IF(B81&lt;&gt;"",IF('0-Présentation poste-typeaction'!$B$12&lt;&gt;"",'0-Présentation poste-typeaction'!$B$12,""),"")</f>
        <v/>
      </c>
      <c r="D81" s="40"/>
      <c r="E81" s="1"/>
      <c r="F81" s="3"/>
      <c r="G81" s="1"/>
      <c r="H81" s="211" t="str">
        <f t="shared" si="16"/>
        <v/>
      </c>
      <c r="I81" s="373"/>
      <c r="J81" s="371" t="str">
        <f t="shared" si="17"/>
        <v/>
      </c>
      <c r="K81" s="320" t="str">
        <f t="shared" si="12"/>
        <v/>
      </c>
      <c r="L81" s="321" t="str">
        <f t="shared" si="13"/>
        <v/>
      </c>
      <c r="M81" s="320" t="str">
        <f t="shared" si="13"/>
        <v/>
      </c>
      <c r="N81" s="322" t="str">
        <f t="shared" si="13"/>
        <v/>
      </c>
      <c r="O81" s="320" t="str">
        <f t="shared" si="13"/>
        <v/>
      </c>
      <c r="P81" s="322" t="str">
        <f t="shared" si="15"/>
        <v/>
      </c>
      <c r="Q81" s="323" t="str">
        <f t="shared" si="18"/>
        <v/>
      </c>
      <c r="R81" s="319"/>
      <c r="S81" s="324" t="str" cm="1">
        <f t="array" ref="S81">IF(OR(H81="",Q81=""),"",_xlfn.IFS((IFERROR(VALUE(TRIM(SUBSTITUTE(Q81,CHAR(160),""))),0))&gt;(IFERROR(VALUE(TRIM(SUBSTITUTE(H81,CHAR(160),""))),0)),"KO : Le montant retenu est supérieur au montant présenté. Merci de revoir la ligne de contribution ou plafonner son montant.",(IFERROR(VALUE(TRIM(SUBSTITUTE(H81,CHAR(160),""))),0))=0,"",(IFERROR(VALUE(TRIM(SUBSTITUTE(Q81,CHAR(160),""))),0))=(IFERROR(VALUE(TRIM(SUBSTITUTE(H81,CHAR(160),""))),0)),"OK",(IFERROR(VALUE(TRIM(SUBSTITUTE(Q81,CHAR(160),""))),0))&lt;(IFERROR(VALUE(TRIM(SUBSTITUTE(H81,CHAR(160),""))),0)),"Montant instruit inférieur au montant présenté.",TRUE,""))</f>
        <v/>
      </c>
      <c r="T81" s="325" t="str">
        <f t="shared" si="19"/>
        <v/>
      </c>
    </row>
    <row r="82" spans="1:20" ht="20.149999999999999" customHeight="1">
      <c r="A82" s="318">
        <v>74</v>
      </c>
      <c r="B82" s="1"/>
      <c r="C82" s="89" t="str">
        <f>IF(B82&lt;&gt;"",IF('0-Présentation poste-typeaction'!$B$12&lt;&gt;"",'0-Présentation poste-typeaction'!$B$12,""),"")</f>
        <v/>
      </c>
      <c r="D82" s="40"/>
      <c r="E82" s="1"/>
      <c r="F82" s="3"/>
      <c r="G82" s="1"/>
      <c r="H82" s="211" t="str">
        <f t="shared" si="16"/>
        <v/>
      </c>
      <c r="I82" s="373"/>
      <c r="J82" s="371" t="str">
        <f t="shared" si="17"/>
        <v/>
      </c>
      <c r="K82" s="320" t="str">
        <f t="shared" si="12"/>
        <v/>
      </c>
      <c r="L82" s="321" t="str">
        <f t="shared" si="13"/>
        <v/>
      </c>
      <c r="M82" s="320" t="str">
        <f t="shared" si="13"/>
        <v/>
      </c>
      <c r="N82" s="322" t="str">
        <f t="shared" si="13"/>
        <v/>
      </c>
      <c r="O82" s="320" t="str">
        <f t="shared" si="13"/>
        <v/>
      </c>
      <c r="P82" s="322" t="str">
        <f t="shared" si="15"/>
        <v/>
      </c>
      <c r="Q82" s="323" t="str">
        <f t="shared" si="18"/>
        <v/>
      </c>
      <c r="R82" s="319"/>
      <c r="S82" s="324" t="str" cm="1">
        <f t="array" ref="S82">IF(OR(H82="",Q82=""),"",_xlfn.IFS((IFERROR(VALUE(TRIM(SUBSTITUTE(Q82,CHAR(160),""))),0))&gt;(IFERROR(VALUE(TRIM(SUBSTITUTE(H82,CHAR(160),""))),0)),"KO : Le montant retenu est supérieur au montant présenté. Merci de revoir la ligne de contribution ou plafonner son montant.",(IFERROR(VALUE(TRIM(SUBSTITUTE(H82,CHAR(160),""))),0))=0,"",(IFERROR(VALUE(TRIM(SUBSTITUTE(Q82,CHAR(160),""))),0))=(IFERROR(VALUE(TRIM(SUBSTITUTE(H82,CHAR(160),""))),0)),"OK",(IFERROR(VALUE(TRIM(SUBSTITUTE(Q82,CHAR(160),""))),0))&lt;(IFERROR(VALUE(TRIM(SUBSTITUTE(H82,CHAR(160),""))),0)),"Montant instruit inférieur au montant présenté.",TRUE,""))</f>
        <v/>
      </c>
      <c r="T82" s="325" t="str">
        <f t="shared" si="19"/>
        <v/>
      </c>
    </row>
    <row r="83" spans="1:20" ht="20.149999999999999" customHeight="1">
      <c r="A83" s="318">
        <v>75</v>
      </c>
      <c r="B83" s="1"/>
      <c r="C83" s="89" t="str">
        <f>IF(B83&lt;&gt;"",IF('0-Présentation poste-typeaction'!$B$12&lt;&gt;"",'0-Présentation poste-typeaction'!$B$12,""),"")</f>
        <v/>
      </c>
      <c r="D83" s="40"/>
      <c r="E83" s="1"/>
      <c r="F83" s="3"/>
      <c r="G83" s="1"/>
      <c r="H83" s="211" t="str">
        <f t="shared" si="16"/>
        <v/>
      </c>
      <c r="I83" s="373"/>
      <c r="J83" s="371" t="str">
        <f t="shared" si="17"/>
        <v/>
      </c>
      <c r="K83" s="320" t="str">
        <f t="shared" si="12"/>
        <v/>
      </c>
      <c r="L83" s="321" t="str">
        <f t="shared" si="13"/>
        <v/>
      </c>
      <c r="M83" s="320" t="str">
        <f t="shared" si="13"/>
        <v/>
      </c>
      <c r="N83" s="322" t="str">
        <f t="shared" si="13"/>
        <v/>
      </c>
      <c r="O83" s="320" t="str">
        <f t="shared" si="13"/>
        <v/>
      </c>
      <c r="P83" s="322" t="str">
        <f t="shared" si="15"/>
        <v/>
      </c>
      <c r="Q83" s="323" t="str">
        <f t="shared" si="18"/>
        <v/>
      </c>
      <c r="R83" s="319"/>
      <c r="S83" s="324" t="str" cm="1">
        <f t="array" ref="S83">IF(OR(H83="",Q83=""),"",_xlfn.IFS((IFERROR(VALUE(TRIM(SUBSTITUTE(Q83,CHAR(160),""))),0))&gt;(IFERROR(VALUE(TRIM(SUBSTITUTE(H83,CHAR(160),""))),0)),"KO : Le montant retenu est supérieur au montant présenté. Merci de revoir la ligne de contribution ou plafonner son montant.",(IFERROR(VALUE(TRIM(SUBSTITUTE(H83,CHAR(160),""))),0))=0,"",(IFERROR(VALUE(TRIM(SUBSTITUTE(Q83,CHAR(160),""))),0))=(IFERROR(VALUE(TRIM(SUBSTITUTE(H83,CHAR(160),""))),0)),"OK",(IFERROR(VALUE(TRIM(SUBSTITUTE(Q83,CHAR(160),""))),0))&lt;(IFERROR(VALUE(TRIM(SUBSTITUTE(H83,CHAR(160),""))),0)),"Montant instruit inférieur au montant présenté.",TRUE,""))</f>
        <v/>
      </c>
      <c r="T83" s="325" t="str">
        <f t="shared" si="19"/>
        <v/>
      </c>
    </row>
    <row r="84" spans="1:20" ht="20.149999999999999" customHeight="1">
      <c r="A84" s="318">
        <v>76</v>
      </c>
      <c r="B84" s="1"/>
      <c r="C84" s="89" t="str">
        <f>IF(B84&lt;&gt;"",IF('0-Présentation poste-typeaction'!$B$12&lt;&gt;"",'0-Présentation poste-typeaction'!$B$12,""),"")</f>
        <v/>
      </c>
      <c r="D84" s="40"/>
      <c r="E84" s="1"/>
      <c r="F84" s="3"/>
      <c r="G84" s="1"/>
      <c r="H84" s="211" t="str">
        <f t="shared" si="16"/>
        <v/>
      </c>
      <c r="I84" s="373"/>
      <c r="J84" s="371" t="str">
        <f t="shared" si="17"/>
        <v/>
      </c>
      <c r="K84" s="320" t="str">
        <f t="shared" si="12"/>
        <v/>
      </c>
      <c r="L84" s="321" t="str">
        <f t="shared" si="13"/>
        <v/>
      </c>
      <c r="M84" s="320" t="str">
        <f t="shared" si="13"/>
        <v/>
      </c>
      <c r="N84" s="322" t="str">
        <f t="shared" si="13"/>
        <v/>
      </c>
      <c r="O84" s="320" t="str">
        <f t="shared" si="13"/>
        <v/>
      </c>
      <c r="P84" s="322" t="str">
        <f t="shared" si="15"/>
        <v/>
      </c>
      <c r="Q84" s="323" t="str">
        <f t="shared" si="18"/>
        <v/>
      </c>
      <c r="R84" s="319"/>
      <c r="S84" s="324" t="str" cm="1">
        <f t="array" ref="S84">IF(OR(H84="",Q84=""),"",_xlfn.IFS((IFERROR(VALUE(TRIM(SUBSTITUTE(Q84,CHAR(160),""))),0))&gt;(IFERROR(VALUE(TRIM(SUBSTITUTE(H84,CHAR(160),""))),0)),"KO : Le montant retenu est supérieur au montant présenté. Merci de revoir la ligne de contribution ou plafonner son montant.",(IFERROR(VALUE(TRIM(SUBSTITUTE(H84,CHAR(160),""))),0))=0,"",(IFERROR(VALUE(TRIM(SUBSTITUTE(Q84,CHAR(160),""))),0))=(IFERROR(VALUE(TRIM(SUBSTITUTE(H84,CHAR(160),""))),0)),"OK",(IFERROR(VALUE(TRIM(SUBSTITUTE(Q84,CHAR(160),""))),0))&lt;(IFERROR(VALUE(TRIM(SUBSTITUTE(H84,CHAR(160),""))),0)),"Montant instruit inférieur au montant présenté.",TRUE,""))</f>
        <v/>
      </c>
      <c r="T84" s="325" t="str">
        <f t="shared" si="19"/>
        <v/>
      </c>
    </row>
    <row r="85" spans="1:20" ht="20.149999999999999" customHeight="1">
      <c r="A85" s="318">
        <v>77</v>
      </c>
      <c r="B85" s="1"/>
      <c r="C85" s="89" t="str">
        <f>IF(B85&lt;&gt;"",IF('0-Présentation poste-typeaction'!$B$12&lt;&gt;"",'0-Présentation poste-typeaction'!$B$12,""),"")</f>
        <v/>
      </c>
      <c r="D85" s="40"/>
      <c r="E85" s="1"/>
      <c r="F85" s="3"/>
      <c r="G85" s="1"/>
      <c r="H85" s="211" t="str">
        <f t="shared" si="16"/>
        <v/>
      </c>
      <c r="I85" s="373"/>
      <c r="J85" s="371" t="str">
        <f t="shared" si="17"/>
        <v/>
      </c>
      <c r="K85" s="320" t="str">
        <f t="shared" si="12"/>
        <v/>
      </c>
      <c r="L85" s="321" t="str">
        <f t="shared" si="13"/>
        <v/>
      </c>
      <c r="M85" s="320" t="str">
        <f t="shared" si="13"/>
        <v/>
      </c>
      <c r="N85" s="322" t="str">
        <f t="shared" si="13"/>
        <v/>
      </c>
      <c r="O85" s="320" t="str">
        <f t="shared" si="13"/>
        <v/>
      </c>
      <c r="P85" s="322" t="str">
        <f t="shared" si="15"/>
        <v/>
      </c>
      <c r="Q85" s="323" t="str">
        <f t="shared" si="18"/>
        <v/>
      </c>
      <c r="R85" s="319"/>
      <c r="S85" s="324" t="str" cm="1">
        <f t="array" ref="S85">IF(OR(H85="",Q85=""),"",_xlfn.IFS((IFERROR(VALUE(TRIM(SUBSTITUTE(Q85,CHAR(160),""))),0))&gt;(IFERROR(VALUE(TRIM(SUBSTITUTE(H85,CHAR(160),""))),0)),"KO : Le montant retenu est supérieur au montant présenté. Merci de revoir la ligne de contribution ou plafonner son montant.",(IFERROR(VALUE(TRIM(SUBSTITUTE(H85,CHAR(160),""))),0))=0,"",(IFERROR(VALUE(TRIM(SUBSTITUTE(Q85,CHAR(160),""))),0))=(IFERROR(VALUE(TRIM(SUBSTITUTE(H85,CHAR(160),""))),0)),"OK",(IFERROR(VALUE(TRIM(SUBSTITUTE(Q85,CHAR(160),""))),0))&lt;(IFERROR(VALUE(TRIM(SUBSTITUTE(H85,CHAR(160),""))),0)),"Montant instruit inférieur au montant présenté.",TRUE,""))</f>
        <v/>
      </c>
      <c r="T85" s="325" t="str">
        <f t="shared" si="19"/>
        <v/>
      </c>
    </row>
    <row r="86" spans="1:20" ht="20.149999999999999" customHeight="1">
      <c r="A86" s="318">
        <v>78</v>
      </c>
      <c r="B86" s="1"/>
      <c r="C86" s="89" t="str">
        <f>IF(B86&lt;&gt;"",IF('0-Présentation poste-typeaction'!$B$12&lt;&gt;"",'0-Présentation poste-typeaction'!$B$12,""),"")</f>
        <v/>
      </c>
      <c r="D86" s="40"/>
      <c r="E86" s="1"/>
      <c r="F86" s="3"/>
      <c r="G86" s="1"/>
      <c r="H86" s="211" t="str">
        <f t="shared" si="16"/>
        <v/>
      </c>
      <c r="I86" s="373"/>
      <c r="J86" s="371" t="str">
        <f t="shared" si="17"/>
        <v/>
      </c>
      <c r="K86" s="320" t="str">
        <f t="shared" si="12"/>
        <v/>
      </c>
      <c r="L86" s="321" t="str">
        <f t="shared" si="13"/>
        <v/>
      </c>
      <c r="M86" s="320" t="str">
        <f t="shared" si="13"/>
        <v/>
      </c>
      <c r="N86" s="322" t="str">
        <f t="shared" si="13"/>
        <v/>
      </c>
      <c r="O86" s="320" t="str">
        <f t="shared" si="13"/>
        <v/>
      </c>
      <c r="P86" s="322" t="str">
        <f t="shared" si="15"/>
        <v/>
      </c>
      <c r="Q86" s="323" t="str">
        <f t="shared" si="18"/>
        <v/>
      </c>
      <c r="R86" s="319"/>
      <c r="S86" s="324" t="str" cm="1">
        <f t="array" ref="S86">IF(OR(H86="",Q86=""),"",_xlfn.IFS((IFERROR(VALUE(TRIM(SUBSTITUTE(Q86,CHAR(160),""))),0))&gt;(IFERROR(VALUE(TRIM(SUBSTITUTE(H86,CHAR(160),""))),0)),"KO : Le montant retenu est supérieur au montant présenté. Merci de revoir la ligne de contribution ou plafonner son montant.",(IFERROR(VALUE(TRIM(SUBSTITUTE(H86,CHAR(160),""))),0))=0,"",(IFERROR(VALUE(TRIM(SUBSTITUTE(Q86,CHAR(160),""))),0))=(IFERROR(VALUE(TRIM(SUBSTITUTE(H86,CHAR(160),""))),0)),"OK",(IFERROR(VALUE(TRIM(SUBSTITUTE(Q86,CHAR(160),""))),0))&lt;(IFERROR(VALUE(TRIM(SUBSTITUTE(H86,CHAR(160),""))),0)),"Montant instruit inférieur au montant présenté.",TRUE,""))</f>
        <v/>
      </c>
      <c r="T86" s="325" t="str">
        <f t="shared" si="19"/>
        <v/>
      </c>
    </row>
    <row r="87" spans="1:20" ht="20.149999999999999" customHeight="1">
      <c r="A87" s="318">
        <v>79</v>
      </c>
      <c r="B87" s="1"/>
      <c r="C87" s="89" t="str">
        <f>IF(B87&lt;&gt;"",IF('0-Présentation poste-typeaction'!$B$12&lt;&gt;"",'0-Présentation poste-typeaction'!$B$12,""),"")</f>
        <v/>
      </c>
      <c r="D87" s="40"/>
      <c r="E87" s="1"/>
      <c r="F87" s="3"/>
      <c r="G87" s="1"/>
      <c r="H87" s="211" t="str">
        <f t="shared" si="16"/>
        <v/>
      </c>
      <c r="I87" s="373"/>
      <c r="J87" s="371" t="str">
        <f t="shared" si="17"/>
        <v/>
      </c>
      <c r="K87" s="320" t="str">
        <f t="shared" si="12"/>
        <v/>
      </c>
      <c r="L87" s="321" t="str">
        <f t="shared" si="13"/>
        <v/>
      </c>
      <c r="M87" s="320" t="str">
        <f t="shared" si="13"/>
        <v/>
      </c>
      <c r="N87" s="322" t="str">
        <f t="shared" si="13"/>
        <v/>
      </c>
      <c r="O87" s="320" t="str">
        <f t="shared" si="13"/>
        <v/>
      </c>
      <c r="P87" s="322" t="str">
        <f t="shared" si="15"/>
        <v/>
      </c>
      <c r="Q87" s="323" t="str">
        <f t="shared" si="18"/>
        <v/>
      </c>
      <c r="R87" s="319"/>
      <c r="S87" s="324" t="str" cm="1">
        <f t="array" ref="S87">IF(OR(H87="",Q87=""),"",_xlfn.IFS((IFERROR(VALUE(TRIM(SUBSTITUTE(Q87,CHAR(160),""))),0))&gt;(IFERROR(VALUE(TRIM(SUBSTITUTE(H87,CHAR(160),""))),0)),"KO : Le montant retenu est supérieur au montant présenté. Merci de revoir la ligne de contribution ou plafonner son montant.",(IFERROR(VALUE(TRIM(SUBSTITUTE(H87,CHAR(160),""))),0))=0,"",(IFERROR(VALUE(TRIM(SUBSTITUTE(Q87,CHAR(160),""))),0))=(IFERROR(VALUE(TRIM(SUBSTITUTE(H87,CHAR(160),""))),0)),"OK",(IFERROR(VALUE(TRIM(SUBSTITUTE(Q87,CHAR(160),""))),0))&lt;(IFERROR(VALUE(TRIM(SUBSTITUTE(H87,CHAR(160),""))),0)),"Montant instruit inférieur au montant présenté.",TRUE,""))</f>
        <v/>
      </c>
      <c r="T87" s="325" t="str">
        <f t="shared" si="19"/>
        <v/>
      </c>
    </row>
    <row r="88" spans="1:20" ht="20.149999999999999" customHeight="1">
      <c r="A88" s="318">
        <v>80</v>
      </c>
      <c r="B88" s="1"/>
      <c r="C88" s="89" t="str">
        <f>IF(B88&lt;&gt;"",IF('0-Présentation poste-typeaction'!$B$12&lt;&gt;"",'0-Présentation poste-typeaction'!$B$12,""),"")</f>
        <v/>
      </c>
      <c r="D88" s="40"/>
      <c r="E88" s="1"/>
      <c r="F88" s="3"/>
      <c r="G88" s="1"/>
      <c r="H88" s="211" t="str">
        <f t="shared" si="16"/>
        <v/>
      </c>
      <c r="I88" s="373"/>
      <c r="J88" s="371" t="str">
        <f t="shared" si="17"/>
        <v/>
      </c>
      <c r="K88" s="320" t="str">
        <f t="shared" si="12"/>
        <v/>
      </c>
      <c r="L88" s="321" t="str">
        <f t="shared" si="13"/>
        <v/>
      </c>
      <c r="M88" s="320" t="str">
        <f t="shared" si="13"/>
        <v/>
      </c>
      <c r="N88" s="322" t="str">
        <f t="shared" si="13"/>
        <v/>
      </c>
      <c r="O88" s="320" t="str">
        <f t="shared" ref="O88:O108" si="20">IF(G88="","",G88)</f>
        <v/>
      </c>
      <c r="P88" s="322" t="str">
        <f t="shared" si="15"/>
        <v/>
      </c>
      <c r="Q88" s="323" t="str">
        <f t="shared" si="18"/>
        <v/>
      </c>
      <c r="R88" s="319"/>
      <c r="S88" s="324" t="str" cm="1">
        <f t="array" ref="S88">IF(OR(H88="",Q88=""),"",_xlfn.IFS((IFERROR(VALUE(TRIM(SUBSTITUTE(Q88,CHAR(160),""))),0))&gt;(IFERROR(VALUE(TRIM(SUBSTITUTE(H88,CHAR(160),""))),0)),"KO : Le montant retenu est supérieur au montant présenté. Merci de revoir la ligne de contribution ou plafonner son montant.",(IFERROR(VALUE(TRIM(SUBSTITUTE(H88,CHAR(160),""))),0))=0,"",(IFERROR(VALUE(TRIM(SUBSTITUTE(Q88,CHAR(160),""))),0))=(IFERROR(VALUE(TRIM(SUBSTITUTE(H88,CHAR(160),""))),0)),"OK",(IFERROR(VALUE(TRIM(SUBSTITUTE(Q88,CHAR(160),""))),0))&lt;(IFERROR(VALUE(TRIM(SUBSTITUTE(H88,CHAR(160),""))),0)),"Montant instruit inférieur au montant présenté.",TRUE,""))</f>
        <v/>
      </c>
      <c r="T88" s="325" t="str">
        <f t="shared" si="19"/>
        <v/>
      </c>
    </row>
    <row r="89" spans="1:20" ht="20.149999999999999" customHeight="1">
      <c r="A89" s="318">
        <v>81</v>
      </c>
      <c r="B89" s="1"/>
      <c r="C89" s="89" t="str">
        <f>IF(B89&lt;&gt;"",IF('0-Présentation poste-typeaction'!$B$12&lt;&gt;"",'0-Présentation poste-typeaction'!$B$12,""),"")</f>
        <v/>
      </c>
      <c r="D89" s="40"/>
      <c r="E89" s="1"/>
      <c r="F89" s="3"/>
      <c r="G89" s="1"/>
      <c r="H89" s="211" t="str">
        <f t="shared" si="16"/>
        <v/>
      </c>
      <c r="I89" s="373"/>
      <c r="J89" s="371" t="str">
        <f t="shared" si="17"/>
        <v/>
      </c>
      <c r="K89" s="320" t="str">
        <f t="shared" ref="K89:K108" si="21">IF(C89="","",C89)</f>
        <v/>
      </c>
      <c r="L89" s="321" t="str">
        <f t="shared" ref="L89:N108" si="22">IF(D89="","",D89)</f>
        <v/>
      </c>
      <c r="M89" s="320" t="str">
        <f t="shared" si="22"/>
        <v/>
      </c>
      <c r="N89" s="322" t="str">
        <f t="shared" si="22"/>
        <v/>
      </c>
      <c r="O89" s="320" t="str">
        <f t="shared" si="20"/>
        <v/>
      </c>
      <c r="P89" s="322" t="str">
        <f t="shared" si="15"/>
        <v/>
      </c>
      <c r="Q89" s="323" t="str">
        <f t="shared" si="18"/>
        <v/>
      </c>
      <c r="R89" s="319"/>
      <c r="S89" s="324" t="str" cm="1">
        <f t="array" ref="S89">IF(OR(H89="",Q89=""),"",_xlfn.IFS((IFERROR(VALUE(TRIM(SUBSTITUTE(Q89,CHAR(160),""))),0))&gt;(IFERROR(VALUE(TRIM(SUBSTITUTE(H89,CHAR(160),""))),0)),"KO : Le montant retenu est supérieur au montant présenté. Merci de revoir la ligne de contribution ou plafonner son montant.",(IFERROR(VALUE(TRIM(SUBSTITUTE(H89,CHAR(160),""))),0))=0,"",(IFERROR(VALUE(TRIM(SUBSTITUTE(Q89,CHAR(160),""))),0))=(IFERROR(VALUE(TRIM(SUBSTITUTE(H89,CHAR(160),""))),0)),"OK",(IFERROR(VALUE(TRIM(SUBSTITUTE(Q89,CHAR(160),""))),0))&lt;(IFERROR(VALUE(TRIM(SUBSTITUTE(H89,CHAR(160),""))),0)),"Montant instruit inférieur au montant présenté.",TRUE,""))</f>
        <v/>
      </c>
      <c r="T89" s="325" t="str">
        <f t="shared" si="19"/>
        <v/>
      </c>
    </row>
    <row r="90" spans="1:20" ht="20.149999999999999" customHeight="1">
      <c r="A90" s="318">
        <v>82</v>
      </c>
      <c r="B90" s="1"/>
      <c r="C90" s="89" t="str">
        <f>IF(B90&lt;&gt;"",IF('0-Présentation poste-typeaction'!$B$12&lt;&gt;"",'0-Présentation poste-typeaction'!$B$12,""),"")</f>
        <v/>
      </c>
      <c r="D90" s="40"/>
      <c r="E90" s="1"/>
      <c r="F90" s="3"/>
      <c r="G90" s="1"/>
      <c r="H90" s="211" t="str">
        <f t="shared" si="16"/>
        <v/>
      </c>
      <c r="I90" s="373"/>
      <c r="J90" s="371" t="str">
        <f t="shared" si="17"/>
        <v/>
      </c>
      <c r="K90" s="320" t="str">
        <f t="shared" si="21"/>
        <v/>
      </c>
      <c r="L90" s="321" t="str">
        <f t="shared" si="22"/>
        <v/>
      </c>
      <c r="M90" s="320" t="str">
        <f t="shared" si="22"/>
        <v/>
      </c>
      <c r="N90" s="322" t="str">
        <f t="shared" si="22"/>
        <v/>
      </c>
      <c r="O90" s="320" t="str">
        <f t="shared" si="20"/>
        <v/>
      </c>
      <c r="P90" s="322" t="str">
        <f t="shared" si="15"/>
        <v/>
      </c>
      <c r="Q90" s="323" t="str">
        <f t="shared" si="18"/>
        <v/>
      </c>
      <c r="R90" s="319"/>
      <c r="S90" s="324" t="str" cm="1">
        <f t="array" ref="S90">IF(OR(H90="",Q90=""),"",_xlfn.IFS((IFERROR(VALUE(TRIM(SUBSTITUTE(Q90,CHAR(160),""))),0))&gt;(IFERROR(VALUE(TRIM(SUBSTITUTE(H90,CHAR(160),""))),0)),"KO : Le montant retenu est supérieur au montant présenté. Merci de revoir la ligne de contribution ou plafonner son montant.",(IFERROR(VALUE(TRIM(SUBSTITUTE(H90,CHAR(160),""))),0))=0,"",(IFERROR(VALUE(TRIM(SUBSTITUTE(Q90,CHAR(160),""))),0))=(IFERROR(VALUE(TRIM(SUBSTITUTE(H90,CHAR(160),""))),0)),"OK",(IFERROR(VALUE(TRIM(SUBSTITUTE(Q90,CHAR(160),""))),0))&lt;(IFERROR(VALUE(TRIM(SUBSTITUTE(H90,CHAR(160),""))),0)),"Montant instruit inférieur au montant présenté.",TRUE,""))</f>
        <v/>
      </c>
      <c r="T90" s="325" t="str">
        <f t="shared" si="19"/>
        <v/>
      </c>
    </row>
    <row r="91" spans="1:20" ht="20.149999999999999" customHeight="1">
      <c r="A91" s="318">
        <v>83</v>
      </c>
      <c r="B91" s="1"/>
      <c r="C91" s="89" t="str">
        <f>IF(B91&lt;&gt;"",IF('0-Présentation poste-typeaction'!$B$12&lt;&gt;"",'0-Présentation poste-typeaction'!$B$12,""),"")</f>
        <v/>
      </c>
      <c r="D91" s="40"/>
      <c r="E91" s="1"/>
      <c r="F91" s="3"/>
      <c r="G91" s="1"/>
      <c r="H91" s="211" t="str">
        <f t="shared" si="16"/>
        <v/>
      </c>
      <c r="I91" s="373"/>
      <c r="J91" s="371" t="str">
        <f t="shared" si="17"/>
        <v/>
      </c>
      <c r="K91" s="320" t="str">
        <f t="shared" si="21"/>
        <v/>
      </c>
      <c r="L91" s="321" t="str">
        <f t="shared" si="22"/>
        <v/>
      </c>
      <c r="M91" s="320" t="str">
        <f t="shared" si="22"/>
        <v/>
      </c>
      <c r="N91" s="322" t="str">
        <f t="shared" si="22"/>
        <v/>
      </c>
      <c r="O91" s="320" t="str">
        <f t="shared" si="20"/>
        <v/>
      </c>
      <c r="P91" s="322" t="str">
        <f t="shared" si="15"/>
        <v/>
      </c>
      <c r="Q91" s="323" t="str">
        <f t="shared" si="18"/>
        <v/>
      </c>
      <c r="R91" s="319"/>
      <c r="S91" s="324" t="str" cm="1">
        <f t="array" ref="S91">IF(OR(H91="",Q91=""),"",_xlfn.IFS((IFERROR(VALUE(TRIM(SUBSTITUTE(Q91,CHAR(160),""))),0))&gt;(IFERROR(VALUE(TRIM(SUBSTITUTE(H91,CHAR(160),""))),0)),"KO : Le montant retenu est supérieur au montant présenté. Merci de revoir la ligne de contribution ou plafonner son montant.",(IFERROR(VALUE(TRIM(SUBSTITUTE(H91,CHAR(160),""))),0))=0,"",(IFERROR(VALUE(TRIM(SUBSTITUTE(Q91,CHAR(160),""))),0))=(IFERROR(VALUE(TRIM(SUBSTITUTE(H91,CHAR(160),""))),0)),"OK",(IFERROR(VALUE(TRIM(SUBSTITUTE(Q91,CHAR(160),""))),0))&lt;(IFERROR(VALUE(TRIM(SUBSTITUTE(H91,CHAR(160),""))),0)),"Montant instruit inférieur au montant présenté.",TRUE,""))</f>
        <v/>
      </c>
      <c r="T91" s="325" t="str">
        <f t="shared" si="19"/>
        <v/>
      </c>
    </row>
    <row r="92" spans="1:20" ht="20.149999999999999" customHeight="1">
      <c r="A92" s="318">
        <v>84</v>
      </c>
      <c r="B92" s="1"/>
      <c r="C92" s="89" t="str">
        <f>IF(B92&lt;&gt;"",IF('0-Présentation poste-typeaction'!$B$12&lt;&gt;"",'0-Présentation poste-typeaction'!$B$12,""),"")</f>
        <v/>
      </c>
      <c r="D92" s="40"/>
      <c r="E92" s="1"/>
      <c r="F92" s="3"/>
      <c r="G92" s="1"/>
      <c r="H92" s="211" t="str">
        <f t="shared" si="16"/>
        <v/>
      </c>
      <c r="I92" s="373"/>
      <c r="J92" s="371" t="str">
        <f t="shared" si="17"/>
        <v/>
      </c>
      <c r="K92" s="320" t="str">
        <f t="shared" si="21"/>
        <v/>
      </c>
      <c r="L92" s="321" t="str">
        <f t="shared" si="22"/>
        <v/>
      </c>
      <c r="M92" s="320" t="str">
        <f t="shared" si="22"/>
        <v/>
      </c>
      <c r="N92" s="322" t="str">
        <f t="shared" si="22"/>
        <v/>
      </c>
      <c r="O92" s="320" t="str">
        <f t="shared" si="20"/>
        <v/>
      </c>
      <c r="P92" s="322" t="str">
        <f t="shared" si="15"/>
        <v/>
      </c>
      <c r="Q92" s="323" t="str">
        <f t="shared" si="18"/>
        <v/>
      </c>
      <c r="R92" s="319"/>
      <c r="S92" s="324" t="str" cm="1">
        <f t="array" ref="S92">IF(OR(H92="",Q92=""),"",_xlfn.IFS((IFERROR(VALUE(TRIM(SUBSTITUTE(Q92,CHAR(160),""))),0))&gt;(IFERROR(VALUE(TRIM(SUBSTITUTE(H92,CHAR(160),""))),0)),"KO : Le montant retenu est supérieur au montant présenté. Merci de revoir la ligne de contribution ou plafonner son montant.",(IFERROR(VALUE(TRIM(SUBSTITUTE(H92,CHAR(160),""))),0))=0,"",(IFERROR(VALUE(TRIM(SUBSTITUTE(Q92,CHAR(160),""))),0))=(IFERROR(VALUE(TRIM(SUBSTITUTE(H92,CHAR(160),""))),0)),"OK",(IFERROR(VALUE(TRIM(SUBSTITUTE(Q92,CHAR(160),""))),0))&lt;(IFERROR(VALUE(TRIM(SUBSTITUTE(H92,CHAR(160),""))),0)),"Montant instruit inférieur au montant présenté.",TRUE,""))</f>
        <v/>
      </c>
      <c r="T92" s="325" t="str">
        <f t="shared" si="19"/>
        <v/>
      </c>
    </row>
    <row r="93" spans="1:20" ht="20.149999999999999" customHeight="1">
      <c r="A93" s="318">
        <v>85</v>
      </c>
      <c r="B93" s="1"/>
      <c r="C93" s="89" t="str">
        <f>IF(B93&lt;&gt;"",IF('0-Présentation poste-typeaction'!$B$12&lt;&gt;"",'0-Présentation poste-typeaction'!$B$12,""),"")</f>
        <v/>
      </c>
      <c r="D93" s="40"/>
      <c r="E93" s="1"/>
      <c r="F93" s="3"/>
      <c r="G93" s="1"/>
      <c r="H93" s="211" t="str">
        <f t="shared" si="16"/>
        <v/>
      </c>
      <c r="I93" s="373"/>
      <c r="J93" s="371" t="str">
        <f t="shared" si="17"/>
        <v/>
      </c>
      <c r="K93" s="320" t="str">
        <f t="shared" si="21"/>
        <v/>
      </c>
      <c r="L93" s="321" t="str">
        <f t="shared" si="22"/>
        <v/>
      </c>
      <c r="M93" s="320" t="str">
        <f t="shared" si="22"/>
        <v/>
      </c>
      <c r="N93" s="322" t="str">
        <f t="shared" si="22"/>
        <v/>
      </c>
      <c r="O93" s="320" t="str">
        <f t="shared" si="20"/>
        <v/>
      </c>
      <c r="P93" s="322" t="str">
        <f t="shared" si="15"/>
        <v/>
      </c>
      <c r="Q93" s="323" t="str">
        <f t="shared" si="18"/>
        <v/>
      </c>
      <c r="R93" s="319"/>
      <c r="S93" s="324" t="str" cm="1">
        <f t="array" ref="S93">IF(OR(H93="",Q93=""),"",_xlfn.IFS((IFERROR(VALUE(TRIM(SUBSTITUTE(Q93,CHAR(160),""))),0))&gt;(IFERROR(VALUE(TRIM(SUBSTITUTE(H93,CHAR(160),""))),0)),"KO : Le montant retenu est supérieur au montant présenté. Merci de revoir la ligne de contribution ou plafonner son montant.",(IFERROR(VALUE(TRIM(SUBSTITUTE(H93,CHAR(160),""))),0))=0,"",(IFERROR(VALUE(TRIM(SUBSTITUTE(Q93,CHAR(160),""))),0))=(IFERROR(VALUE(TRIM(SUBSTITUTE(H93,CHAR(160),""))),0)),"OK",(IFERROR(VALUE(TRIM(SUBSTITUTE(Q93,CHAR(160),""))),0))&lt;(IFERROR(VALUE(TRIM(SUBSTITUTE(H93,CHAR(160),""))),0)),"Montant instruit inférieur au montant présenté.",TRUE,""))</f>
        <v/>
      </c>
      <c r="T93" s="325" t="str">
        <f t="shared" si="19"/>
        <v/>
      </c>
    </row>
    <row r="94" spans="1:20" ht="20.149999999999999" customHeight="1">
      <c r="A94" s="318">
        <v>86</v>
      </c>
      <c r="B94" s="1"/>
      <c r="C94" s="89" t="str">
        <f>IF(B94&lt;&gt;"",IF('0-Présentation poste-typeaction'!$B$12&lt;&gt;"",'0-Présentation poste-typeaction'!$B$12,""),"")</f>
        <v/>
      </c>
      <c r="D94" s="40"/>
      <c r="E94" s="1"/>
      <c r="F94" s="3"/>
      <c r="G94" s="1"/>
      <c r="H94" s="211" t="str">
        <f t="shared" si="16"/>
        <v/>
      </c>
      <c r="I94" s="373"/>
      <c r="J94" s="371" t="str">
        <f t="shared" si="17"/>
        <v/>
      </c>
      <c r="K94" s="320" t="str">
        <f t="shared" si="21"/>
        <v/>
      </c>
      <c r="L94" s="321" t="str">
        <f t="shared" si="22"/>
        <v/>
      </c>
      <c r="M94" s="320" t="str">
        <f t="shared" si="22"/>
        <v/>
      </c>
      <c r="N94" s="322" t="str">
        <f t="shared" si="22"/>
        <v/>
      </c>
      <c r="O94" s="320" t="str">
        <f t="shared" si="20"/>
        <v/>
      </c>
      <c r="P94" s="322" t="str">
        <f t="shared" si="15"/>
        <v/>
      </c>
      <c r="Q94" s="323" t="str">
        <f t="shared" si="18"/>
        <v/>
      </c>
      <c r="R94" s="319"/>
      <c r="S94" s="324" t="str" cm="1">
        <f t="array" ref="S94">IF(OR(H94="",Q94=""),"",_xlfn.IFS((IFERROR(VALUE(TRIM(SUBSTITUTE(Q94,CHAR(160),""))),0))&gt;(IFERROR(VALUE(TRIM(SUBSTITUTE(H94,CHAR(160),""))),0)),"KO : Le montant retenu est supérieur au montant présenté. Merci de revoir la ligne de contribution ou plafonner son montant.",(IFERROR(VALUE(TRIM(SUBSTITUTE(H94,CHAR(160),""))),0))=0,"",(IFERROR(VALUE(TRIM(SUBSTITUTE(Q94,CHAR(160),""))),0))=(IFERROR(VALUE(TRIM(SUBSTITUTE(H94,CHAR(160),""))),0)),"OK",(IFERROR(VALUE(TRIM(SUBSTITUTE(Q94,CHAR(160),""))),0))&lt;(IFERROR(VALUE(TRIM(SUBSTITUTE(H94,CHAR(160),""))),0)),"Montant instruit inférieur au montant présenté.",TRUE,""))</f>
        <v/>
      </c>
      <c r="T94" s="325" t="str">
        <f t="shared" si="19"/>
        <v/>
      </c>
    </row>
    <row r="95" spans="1:20" ht="20.149999999999999" customHeight="1">
      <c r="A95" s="318">
        <v>87</v>
      </c>
      <c r="B95" s="1"/>
      <c r="C95" s="89" t="str">
        <f>IF(B95&lt;&gt;"",IF('0-Présentation poste-typeaction'!$B$12&lt;&gt;"",'0-Présentation poste-typeaction'!$B$12,""),"")</f>
        <v/>
      </c>
      <c r="D95" s="40"/>
      <c r="E95" s="1"/>
      <c r="F95" s="3"/>
      <c r="G95" s="1"/>
      <c r="H95" s="211" t="str">
        <f t="shared" si="16"/>
        <v/>
      </c>
      <c r="I95" s="373"/>
      <c r="J95" s="371" t="str">
        <f t="shared" si="17"/>
        <v/>
      </c>
      <c r="K95" s="320" t="str">
        <f t="shared" si="21"/>
        <v/>
      </c>
      <c r="L95" s="321" t="str">
        <f t="shared" si="22"/>
        <v/>
      </c>
      <c r="M95" s="320" t="str">
        <f t="shared" si="22"/>
        <v/>
      </c>
      <c r="N95" s="322" t="str">
        <f t="shared" si="22"/>
        <v/>
      </c>
      <c r="O95" s="320" t="str">
        <f t="shared" si="20"/>
        <v/>
      </c>
      <c r="P95" s="322" t="str">
        <f t="shared" si="15"/>
        <v/>
      </c>
      <c r="Q95" s="323" t="str">
        <f t="shared" si="18"/>
        <v/>
      </c>
      <c r="R95" s="319"/>
      <c r="S95" s="324" t="str" cm="1">
        <f t="array" ref="S95">IF(OR(H95="",Q95=""),"",_xlfn.IFS((IFERROR(VALUE(TRIM(SUBSTITUTE(Q95,CHAR(160),""))),0))&gt;(IFERROR(VALUE(TRIM(SUBSTITUTE(H95,CHAR(160),""))),0)),"KO : Le montant retenu est supérieur au montant présenté. Merci de revoir la ligne de contribution ou plafonner son montant.",(IFERROR(VALUE(TRIM(SUBSTITUTE(H95,CHAR(160),""))),0))=0,"",(IFERROR(VALUE(TRIM(SUBSTITUTE(Q95,CHAR(160),""))),0))=(IFERROR(VALUE(TRIM(SUBSTITUTE(H95,CHAR(160),""))),0)),"OK",(IFERROR(VALUE(TRIM(SUBSTITUTE(Q95,CHAR(160),""))),0))&lt;(IFERROR(VALUE(TRIM(SUBSTITUTE(H95,CHAR(160),""))),0)),"Montant instruit inférieur au montant présenté.",TRUE,""))</f>
        <v/>
      </c>
      <c r="T95" s="325" t="str">
        <f t="shared" si="19"/>
        <v/>
      </c>
    </row>
    <row r="96" spans="1:20" ht="20.149999999999999" customHeight="1">
      <c r="A96" s="318">
        <v>88</v>
      </c>
      <c r="B96" s="1"/>
      <c r="C96" s="89" t="str">
        <f>IF(B96&lt;&gt;"",IF('0-Présentation poste-typeaction'!$B$12&lt;&gt;"",'0-Présentation poste-typeaction'!$B$12,""),"")</f>
        <v/>
      </c>
      <c r="D96" s="40"/>
      <c r="E96" s="1"/>
      <c r="F96" s="3"/>
      <c r="G96" s="1"/>
      <c r="H96" s="211" t="str">
        <f t="shared" si="16"/>
        <v/>
      </c>
      <c r="I96" s="373"/>
      <c r="J96" s="371" t="str">
        <f t="shared" si="17"/>
        <v/>
      </c>
      <c r="K96" s="320" t="str">
        <f t="shared" si="21"/>
        <v/>
      </c>
      <c r="L96" s="321" t="str">
        <f t="shared" si="22"/>
        <v/>
      </c>
      <c r="M96" s="320" t="str">
        <f t="shared" si="22"/>
        <v/>
      </c>
      <c r="N96" s="322" t="str">
        <f t="shared" si="22"/>
        <v/>
      </c>
      <c r="O96" s="320" t="str">
        <f t="shared" si="20"/>
        <v/>
      </c>
      <c r="P96" s="322" t="str">
        <f t="shared" si="15"/>
        <v/>
      </c>
      <c r="Q96" s="323" t="str">
        <f t="shared" si="18"/>
        <v/>
      </c>
      <c r="R96" s="319"/>
      <c r="S96" s="324" t="str" cm="1">
        <f t="array" ref="S96">IF(OR(H96="",Q96=""),"",_xlfn.IFS((IFERROR(VALUE(TRIM(SUBSTITUTE(Q96,CHAR(160),""))),0))&gt;(IFERROR(VALUE(TRIM(SUBSTITUTE(H96,CHAR(160),""))),0)),"KO : Le montant retenu est supérieur au montant présenté. Merci de revoir la ligne de contribution ou plafonner son montant.",(IFERROR(VALUE(TRIM(SUBSTITUTE(H96,CHAR(160),""))),0))=0,"",(IFERROR(VALUE(TRIM(SUBSTITUTE(Q96,CHAR(160),""))),0))=(IFERROR(VALUE(TRIM(SUBSTITUTE(H96,CHAR(160),""))),0)),"OK",(IFERROR(VALUE(TRIM(SUBSTITUTE(Q96,CHAR(160),""))),0))&lt;(IFERROR(VALUE(TRIM(SUBSTITUTE(H96,CHAR(160),""))),0)),"Montant instruit inférieur au montant présenté.",TRUE,""))</f>
        <v/>
      </c>
      <c r="T96" s="325" t="str">
        <f t="shared" si="19"/>
        <v/>
      </c>
    </row>
    <row r="97" spans="1:20" ht="20.149999999999999" customHeight="1">
      <c r="A97" s="318">
        <v>89</v>
      </c>
      <c r="B97" s="1"/>
      <c r="C97" s="89" t="str">
        <f>IF(B97&lt;&gt;"",IF('0-Présentation poste-typeaction'!$B$12&lt;&gt;"",'0-Présentation poste-typeaction'!$B$12,""),"")</f>
        <v/>
      </c>
      <c r="D97" s="40"/>
      <c r="E97" s="1"/>
      <c r="F97" s="3"/>
      <c r="G97" s="1"/>
      <c r="H97" s="211" t="str">
        <f t="shared" si="16"/>
        <v/>
      </c>
      <c r="I97" s="373"/>
      <c r="J97" s="371" t="str">
        <f t="shared" si="17"/>
        <v/>
      </c>
      <c r="K97" s="320" t="str">
        <f t="shared" si="21"/>
        <v/>
      </c>
      <c r="L97" s="321" t="str">
        <f t="shared" si="22"/>
        <v/>
      </c>
      <c r="M97" s="320" t="str">
        <f t="shared" si="22"/>
        <v/>
      </c>
      <c r="N97" s="322" t="str">
        <f t="shared" si="22"/>
        <v/>
      </c>
      <c r="O97" s="320" t="str">
        <f t="shared" si="20"/>
        <v/>
      </c>
      <c r="P97" s="322" t="str">
        <f t="shared" si="15"/>
        <v/>
      </c>
      <c r="Q97" s="323" t="str">
        <f t="shared" si="18"/>
        <v/>
      </c>
      <c r="R97" s="319"/>
      <c r="S97" s="324" t="str" cm="1">
        <f t="array" ref="S97">IF(OR(H97="",Q97=""),"",_xlfn.IFS((IFERROR(VALUE(TRIM(SUBSTITUTE(Q97,CHAR(160),""))),0))&gt;(IFERROR(VALUE(TRIM(SUBSTITUTE(H97,CHAR(160),""))),0)),"KO : Le montant retenu est supérieur au montant présenté. Merci de revoir la ligne de contribution ou plafonner son montant.",(IFERROR(VALUE(TRIM(SUBSTITUTE(H97,CHAR(160),""))),0))=0,"",(IFERROR(VALUE(TRIM(SUBSTITUTE(Q97,CHAR(160),""))),0))=(IFERROR(VALUE(TRIM(SUBSTITUTE(H97,CHAR(160),""))),0)),"OK",(IFERROR(VALUE(TRIM(SUBSTITUTE(Q97,CHAR(160),""))),0))&lt;(IFERROR(VALUE(TRIM(SUBSTITUTE(H97,CHAR(160),""))),0)),"Montant instruit inférieur au montant présenté.",TRUE,""))</f>
        <v/>
      </c>
      <c r="T97" s="325" t="str">
        <f t="shared" si="19"/>
        <v/>
      </c>
    </row>
    <row r="98" spans="1:20" ht="20.149999999999999" customHeight="1">
      <c r="A98" s="318">
        <v>90</v>
      </c>
      <c r="B98" s="1"/>
      <c r="C98" s="89" t="str">
        <f>IF(B98&lt;&gt;"",IF('0-Présentation poste-typeaction'!$B$12&lt;&gt;"",'0-Présentation poste-typeaction'!$B$12,""),"")</f>
        <v/>
      </c>
      <c r="D98" s="40"/>
      <c r="E98" s="1"/>
      <c r="F98" s="3"/>
      <c r="G98" s="1"/>
      <c r="H98" s="211" t="str">
        <f t="shared" si="16"/>
        <v/>
      </c>
      <c r="I98" s="373"/>
      <c r="J98" s="371" t="str">
        <f t="shared" si="17"/>
        <v/>
      </c>
      <c r="K98" s="320" t="str">
        <f t="shared" si="21"/>
        <v/>
      </c>
      <c r="L98" s="321" t="str">
        <f t="shared" si="22"/>
        <v/>
      </c>
      <c r="M98" s="320" t="str">
        <f t="shared" si="22"/>
        <v/>
      </c>
      <c r="N98" s="322" t="str">
        <f t="shared" si="22"/>
        <v/>
      </c>
      <c r="O98" s="320" t="str">
        <f t="shared" si="20"/>
        <v/>
      </c>
      <c r="P98" s="322" t="str">
        <f t="shared" si="15"/>
        <v/>
      </c>
      <c r="Q98" s="323" t="str">
        <f t="shared" si="18"/>
        <v/>
      </c>
      <c r="R98" s="319"/>
      <c r="S98" s="324" t="str" cm="1">
        <f t="array" ref="S98">IF(OR(H98="",Q98=""),"",_xlfn.IFS((IFERROR(VALUE(TRIM(SUBSTITUTE(Q98,CHAR(160),""))),0))&gt;(IFERROR(VALUE(TRIM(SUBSTITUTE(H98,CHAR(160),""))),0)),"KO : Le montant retenu est supérieur au montant présenté. Merci de revoir la ligne de contribution ou plafonner son montant.",(IFERROR(VALUE(TRIM(SUBSTITUTE(H98,CHAR(160),""))),0))=0,"",(IFERROR(VALUE(TRIM(SUBSTITUTE(Q98,CHAR(160),""))),0))=(IFERROR(VALUE(TRIM(SUBSTITUTE(H98,CHAR(160),""))),0)),"OK",(IFERROR(VALUE(TRIM(SUBSTITUTE(Q98,CHAR(160),""))),0))&lt;(IFERROR(VALUE(TRIM(SUBSTITUTE(H98,CHAR(160),""))),0)),"Montant instruit inférieur au montant présenté.",TRUE,""))</f>
        <v/>
      </c>
      <c r="T98" s="325" t="str">
        <f t="shared" si="19"/>
        <v/>
      </c>
    </row>
    <row r="99" spans="1:20" ht="20.149999999999999" customHeight="1">
      <c r="A99" s="318">
        <v>91</v>
      </c>
      <c r="B99" s="1"/>
      <c r="C99" s="89" t="str">
        <f>IF(B99&lt;&gt;"",IF('0-Présentation poste-typeaction'!$B$12&lt;&gt;"",'0-Présentation poste-typeaction'!$B$12,""),"")</f>
        <v/>
      </c>
      <c r="D99" s="40"/>
      <c r="E99" s="1"/>
      <c r="F99" s="3"/>
      <c r="G99" s="1"/>
      <c r="H99" s="211" t="str">
        <f t="shared" si="16"/>
        <v/>
      </c>
      <c r="I99" s="373"/>
      <c r="J99" s="371" t="str">
        <f t="shared" si="17"/>
        <v/>
      </c>
      <c r="K99" s="320" t="str">
        <f t="shared" si="21"/>
        <v/>
      </c>
      <c r="L99" s="321" t="str">
        <f t="shared" si="22"/>
        <v/>
      </c>
      <c r="M99" s="320" t="str">
        <f t="shared" si="22"/>
        <v/>
      </c>
      <c r="N99" s="322" t="str">
        <f t="shared" si="22"/>
        <v/>
      </c>
      <c r="O99" s="320" t="str">
        <f t="shared" si="20"/>
        <v/>
      </c>
      <c r="P99" s="322" t="str">
        <f t="shared" si="15"/>
        <v/>
      </c>
      <c r="Q99" s="323" t="str">
        <f t="shared" si="18"/>
        <v/>
      </c>
      <c r="R99" s="319"/>
      <c r="S99" s="324" t="str" cm="1">
        <f t="array" ref="S99">IF(OR(H99="",Q99=""),"",_xlfn.IFS((IFERROR(VALUE(TRIM(SUBSTITUTE(Q99,CHAR(160),""))),0))&gt;(IFERROR(VALUE(TRIM(SUBSTITUTE(H99,CHAR(160),""))),0)),"KO : Le montant retenu est supérieur au montant présenté. Merci de revoir la ligne de contribution ou plafonner son montant.",(IFERROR(VALUE(TRIM(SUBSTITUTE(H99,CHAR(160),""))),0))=0,"",(IFERROR(VALUE(TRIM(SUBSTITUTE(Q99,CHAR(160),""))),0))=(IFERROR(VALUE(TRIM(SUBSTITUTE(H99,CHAR(160),""))),0)),"OK",(IFERROR(VALUE(TRIM(SUBSTITUTE(Q99,CHAR(160),""))),0))&lt;(IFERROR(VALUE(TRIM(SUBSTITUTE(H99,CHAR(160),""))),0)),"Montant instruit inférieur au montant présenté.",TRUE,""))</f>
        <v/>
      </c>
      <c r="T99" s="325" t="str">
        <f t="shared" si="19"/>
        <v/>
      </c>
    </row>
    <row r="100" spans="1:20" ht="20.149999999999999" customHeight="1">
      <c r="A100" s="318">
        <v>92</v>
      </c>
      <c r="B100" s="1"/>
      <c r="C100" s="89" t="str">
        <f>IF(B100&lt;&gt;"",IF('0-Présentation poste-typeaction'!$B$12&lt;&gt;"",'0-Présentation poste-typeaction'!$B$12,""),"")</f>
        <v/>
      </c>
      <c r="D100" s="40"/>
      <c r="E100" s="1"/>
      <c r="F100" s="3"/>
      <c r="G100" s="1"/>
      <c r="H100" s="211" t="str">
        <f t="shared" si="16"/>
        <v/>
      </c>
      <c r="I100" s="373"/>
      <c r="J100" s="371" t="str">
        <f t="shared" si="17"/>
        <v/>
      </c>
      <c r="K100" s="320" t="str">
        <f t="shared" si="21"/>
        <v/>
      </c>
      <c r="L100" s="321" t="str">
        <f t="shared" si="22"/>
        <v/>
      </c>
      <c r="M100" s="320" t="str">
        <f t="shared" si="22"/>
        <v/>
      </c>
      <c r="N100" s="322" t="str">
        <f t="shared" si="22"/>
        <v/>
      </c>
      <c r="O100" s="320" t="str">
        <f t="shared" si="20"/>
        <v/>
      </c>
      <c r="P100" s="322" t="str">
        <f t="shared" si="15"/>
        <v/>
      </c>
      <c r="Q100" s="323" t="str">
        <f t="shared" si="18"/>
        <v/>
      </c>
      <c r="R100" s="319"/>
      <c r="S100" s="324" t="str" cm="1">
        <f t="array" ref="S100">IF(OR(H100="",Q100=""),"",_xlfn.IFS((IFERROR(VALUE(TRIM(SUBSTITUTE(Q100,CHAR(160),""))),0))&gt;(IFERROR(VALUE(TRIM(SUBSTITUTE(H100,CHAR(160),""))),0)),"KO : Le montant retenu est supérieur au montant présenté. Merci de revoir la ligne de contribution ou plafonner son montant.",(IFERROR(VALUE(TRIM(SUBSTITUTE(H100,CHAR(160),""))),0))=0,"",(IFERROR(VALUE(TRIM(SUBSTITUTE(Q100,CHAR(160),""))),0))=(IFERROR(VALUE(TRIM(SUBSTITUTE(H100,CHAR(160),""))),0)),"OK",(IFERROR(VALUE(TRIM(SUBSTITUTE(Q100,CHAR(160),""))),0))&lt;(IFERROR(VALUE(TRIM(SUBSTITUTE(H100,CHAR(160),""))),0)),"Montant instruit inférieur au montant présenté.",TRUE,""))</f>
        <v/>
      </c>
      <c r="T100" s="325" t="str">
        <f t="shared" si="19"/>
        <v/>
      </c>
    </row>
    <row r="101" spans="1:20" ht="20.149999999999999" customHeight="1">
      <c r="A101" s="318">
        <v>93</v>
      </c>
      <c r="B101" s="1"/>
      <c r="C101" s="89" t="str">
        <f>IF(B101&lt;&gt;"",IF('0-Présentation poste-typeaction'!$B$12&lt;&gt;"",'0-Présentation poste-typeaction'!$B$12,""),"")</f>
        <v/>
      </c>
      <c r="D101" s="40"/>
      <c r="E101" s="1"/>
      <c r="F101" s="3"/>
      <c r="G101" s="1"/>
      <c r="H101" s="211" t="str">
        <f t="shared" si="16"/>
        <v/>
      </c>
      <c r="I101" s="373"/>
      <c r="J101" s="371" t="str">
        <f t="shared" si="17"/>
        <v/>
      </c>
      <c r="K101" s="320" t="str">
        <f t="shared" si="21"/>
        <v/>
      </c>
      <c r="L101" s="321" t="str">
        <f t="shared" si="22"/>
        <v/>
      </c>
      <c r="M101" s="320" t="str">
        <f t="shared" si="22"/>
        <v/>
      </c>
      <c r="N101" s="322" t="str">
        <f t="shared" si="22"/>
        <v/>
      </c>
      <c r="O101" s="320" t="str">
        <f t="shared" si="20"/>
        <v/>
      </c>
      <c r="P101" s="322" t="str">
        <f t="shared" si="15"/>
        <v/>
      </c>
      <c r="Q101" s="323" t="str">
        <f t="shared" si="18"/>
        <v/>
      </c>
      <c r="R101" s="319"/>
      <c r="S101" s="324" t="str" cm="1">
        <f t="array" ref="S101">IF(OR(H101="",Q101=""),"",_xlfn.IFS((IFERROR(VALUE(TRIM(SUBSTITUTE(Q101,CHAR(160),""))),0))&gt;(IFERROR(VALUE(TRIM(SUBSTITUTE(H101,CHAR(160),""))),0)),"KO : Le montant retenu est supérieur au montant présenté. Merci de revoir la ligne de contribution ou plafonner son montant.",(IFERROR(VALUE(TRIM(SUBSTITUTE(H101,CHAR(160),""))),0))=0,"",(IFERROR(VALUE(TRIM(SUBSTITUTE(Q101,CHAR(160),""))),0))=(IFERROR(VALUE(TRIM(SUBSTITUTE(H101,CHAR(160),""))),0)),"OK",(IFERROR(VALUE(TRIM(SUBSTITUTE(Q101,CHAR(160),""))),0))&lt;(IFERROR(VALUE(TRIM(SUBSTITUTE(H101,CHAR(160),""))),0)),"Montant instruit inférieur au montant présenté.",TRUE,""))</f>
        <v/>
      </c>
      <c r="T101" s="325" t="str">
        <f t="shared" si="19"/>
        <v/>
      </c>
    </row>
    <row r="102" spans="1:20" ht="20.149999999999999" customHeight="1">
      <c r="A102" s="318">
        <v>94</v>
      </c>
      <c r="B102" s="1"/>
      <c r="C102" s="89" t="str">
        <f>IF(B102&lt;&gt;"",IF('0-Présentation poste-typeaction'!$B$12&lt;&gt;"",'0-Présentation poste-typeaction'!$B$12,""),"")</f>
        <v/>
      </c>
      <c r="D102" s="40"/>
      <c r="E102" s="1"/>
      <c r="F102" s="3"/>
      <c r="G102" s="1"/>
      <c r="H102" s="211" t="str">
        <f t="shared" si="16"/>
        <v/>
      </c>
      <c r="I102" s="373"/>
      <c r="J102" s="371" t="str">
        <f t="shared" si="17"/>
        <v/>
      </c>
      <c r="K102" s="320" t="str">
        <f t="shared" si="21"/>
        <v/>
      </c>
      <c r="L102" s="321" t="str">
        <f t="shared" si="22"/>
        <v/>
      </c>
      <c r="M102" s="320" t="str">
        <f t="shared" si="22"/>
        <v/>
      </c>
      <c r="N102" s="322" t="str">
        <f t="shared" si="22"/>
        <v/>
      </c>
      <c r="O102" s="320" t="str">
        <f t="shared" si="20"/>
        <v/>
      </c>
      <c r="P102" s="322" t="str">
        <f t="shared" si="15"/>
        <v/>
      </c>
      <c r="Q102" s="323" t="str">
        <f t="shared" si="18"/>
        <v/>
      </c>
      <c r="R102" s="319"/>
      <c r="S102" s="324" t="str" cm="1">
        <f t="array" ref="S102">IF(OR(H102="",Q102=""),"",_xlfn.IFS((IFERROR(VALUE(TRIM(SUBSTITUTE(Q102,CHAR(160),""))),0))&gt;(IFERROR(VALUE(TRIM(SUBSTITUTE(H102,CHAR(160),""))),0)),"KO : Le montant retenu est supérieur au montant présenté. Merci de revoir la ligne de contribution ou plafonner son montant.",(IFERROR(VALUE(TRIM(SUBSTITUTE(H102,CHAR(160),""))),0))=0,"",(IFERROR(VALUE(TRIM(SUBSTITUTE(Q102,CHAR(160),""))),0))=(IFERROR(VALUE(TRIM(SUBSTITUTE(H102,CHAR(160),""))),0)),"OK",(IFERROR(VALUE(TRIM(SUBSTITUTE(Q102,CHAR(160),""))),0))&lt;(IFERROR(VALUE(TRIM(SUBSTITUTE(H102,CHAR(160),""))),0)),"Montant instruit inférieur au montant présenté.",TRUE,""))</f>
        <v/>
      </c>
      <c r="T102" s="325" t="str">
        <f t="shared" si="19"/>
        <v/>
      </c>
    </row>
    <row r="103" spans="1:20" ht="20.149999999999999" customHeight="1">
      <c r="A103" s="318">
        <v>95</v>
      </c>
      <c r="B103" s="1"/>
      <c r="C103" s="89" t="str">
        <f>IF(B103&lt;&gt;"",IF('0-Présentation poste-typeaction'!$B$12&lt;&gt;"",'0-Présentation poste-typeaction'!$B$12,""),"")</f>
        <v/>
      </c>
      <c r="D103" s="40"/>
      <c r="E103" s="1"/>
      <c r="F103" s="3"/>
      <c r="G103" s="1"/>
      <c r="H103" s="211" t="str">
        <f t="shared" si="16"/>
        <v/>
      </c>
      <c r="I103" s="373"/>
      <c r="J103" s="371" t="str">
        <f t="shared" si="17"/>
        <v/>
      </c>
      <c r="K103" s="320" t="str">
        <f t="shared" si="21"/>
        <v/>
      </c>
      <c r="L103" s="321" t="str">
        <f t="shared" si="22"/>
        <v/>
      </c>
      <c r="M103" s="320" t="str">
        <f t="shared" si="22"/>
        <v/>
      </c>
      <c r="N103" s="322" t="str">
        <f t="shared" si="22"/>
        <v/>
      </c>
      <c r="O103" s="320" t="str">
        <f t="shared" si="20"/>
        <v/>
      </c>
      <c r="P103" s="322" t="str">
        <f t="shared" si="15"/>
        <v/>
      </c>
      <c r="Q103" s="323" t="str">
        <f t="shared" si="18"/>
        <v/>
      </c>
      <c r="R103" s="319"/>
      <c r="S103" s="324" t="str" cm="1">
        <f t="array" ref="S103">IF(OR(H103="",Q103=""),"",_xlfn.IFS((IFERROR(VALUE(TRIM(SUBSTITUTE(Q103,CHAR(160),""))),0))&gt;(IFERROR(VALUE(TRIM(SUBSTITUTE(H103,CHAR(160),""))),0)),"KO : Le montant retenu est supérieur au montant présenté. Merci de revoir la ligne de contribution ou plafonner son montant.",(IFERROR(VALUE(TRIM(SUBSTITUTE(H103,CHAR(160),""))),0))=0,"",(IFERROR(VALUE(TRIM(SUBSTITUTE(Q103,CHAR(160),""))),0))=(IFERROR(VALUE(TRIM(SUBSTITUTE(H103,CHAR(160),""))),0)),"OK",(IFERROR(VALUE(TRIM(SUBSTITUTE(Q103,CHAR(160),""))),0))&lt;(IFERROR(VALUE(TRIM(SUBSTITUTE(H103,CHAR(160),""))),0)),"Montant instruit inférieur au montant présenté.",TRUE,""))</f>
        <v/>
      </c>
      <c r="T103" s="325" t="str">
        <f t="shared" si="19"/>
        <v/>
      </c>
    </row>
    <row r="104" spans="1:20" ht="20.149999999999999" customHeight="1">
      <c r="A104" s="318">
        <v>96</v>
      </c>
      <c r="B104" s="1"/>
      <c r="C104" s="89" t="str">
        <f>IF(B104&lt;&gt;"",IF('0-Présentation poste-typeaction'!$B$12&lt;&gt;"",'0-Présentation poste-typeaction'!$B$12,""),"")</f>
        <v/>
      </c>
      <c r="D104" s="40"/>
      <c r="E104" s="1"/>
      <c r="F104" s="3"/>
      <c r="G104" s="1"/>
      <c r="H104" s="211" t="str">
        <f t="shared" si="16"/>
        <v/>
      </c>
      <c r="I104" s="373"/>
      <c r="J104" s="371" t="str">
        <f t="shared" si="17"/>
        <v/>
      </c>
      <c r="K104" s="320" t="str">
        <f t="shared" si="21"/>
        <v/>
      </c>
      <c r="L104" s="321" t="str">
        <f t="shared" si="22"/>
        <v/>
      </c>
      <c r="M104" s="320" t="str">
        <f t="shared" si="22"/>
        <v/>
      </c>
      <c r="N104" s="322" t="str">
        <f t="shared" si="22"/>
        <v/>
      </c>
      <c r="O104" s="320" t="str">
        <f t="shared" si="20"/>
        <v/>
      </c>
      <c r="P104" s="322" t="str">
        <f t="shared" si="15"/>
        <v/>
      </c>
      <c r="Q104" s="323" t="str">
        <f t="shared" si="18"/>
        <v/>
      </c>
      <c r="R104" s="319"/>
      <c r="S104" s="324" t="str" cm="1">
        <f t="array" ref="S104">IF(OR(H104="",Q104=""),"",_xlfn.IFS((IFERROR(VALUE(TRIM(SUBSTITUTE(Q104,CHAR(160),""))),0))&gt;(IFERROR(VALUE(TRIM(SUBSTITUTE(H104,CHAR(160),""))),0)),"KO : Le montant retenu est supérieur au montant présenté. Merci de revoir la ligne de contribution ou plafonner son montant.",(IFERROR(VALUE(TRIM(SUBSTITUTE(H104,CHAR(160),""))),0))=0,"",(IFERROR(VALUE(TRIM(SUBSTITUTE(Q104,CHAR(160),""))),0))=(IFERROR(VALUE(TRIM(SUBSTITUTE(H104,CHAR(160),""))),0)),"OK",(IFERROR(VALUE(TRIM(SUBSTITUTE(Q104,CHAR(160),""))),0))&lt;(IFERROR(VALUE(TRIM(SUBSTITUTE(H104,CHAR(160),""))),0)),"Montant instruit inférieur au montant présenté.",TRUE,""))</f>
        <v/>
      </c>
      <c r="T104" s="325" t="str">
        <f t="shared" si="19"/>
        <v/>
      </c>
    </row>
    <row r="105" spans="1:20" ht="20.149999999999999" customHeight="1">
      <c r="A105" s="318">
        <v>97</v>
      </c>
      <c r="B105" s="1"/>
      <c r="C105" s="89" t="str">
        <f>IF(B105&lt;&gt;"",IF('0-Présentation poste-typeaction'!$B$12&lt;&gt;"",'0-Présentation poste-typeaction'!$B$12,""),"")</f>
        <v/>
      </c>
      <c r="D105" s="40"/>
      <c r="E105" s="1"/>
      <c r="F105" s="3"/>
      <c r="G105" s="1"/>
      <c r="H105" s="211" t="str">
        <f t="shared" si="16"/>
        <v/>
      </c>
      <c r="I105" s="373"/>
      <c r="J105" s="371" t="str">
        <f t="shared" si="17"/>
        <v/>
      </c>
      <c r="K105" s="320" t="str">
        <f t="shared" si="21"/>
        <v/>
      </c>
      <c r="L105" s="321" t="str">
        <f t="shared" si="22"/>
        <v/>
      </c>
      <c r="M105" s="320" t="str">
        <f t="shared" si="22"/>
        <v/>
      </c>
      <c r="N105" s="322" t="str">
        <f t="shared" si="22"/>
        <v/>
      </c>
      <c r="O105" s="320" t="str">
        <f t="shared" si="20"/>
        <v/>
      </c>
      <c r="P105" s="322" t="str">
        <f t="shared" si="15"/>
        <v/>
      </c>
      <c r="Q105" s="323" t="str">
        <f t="shared" si="18"/>
        <v/>
      </c>
      <c r="R105" s="319"/>
      <c r="S105" s="324" t="str" cm="1">
        <f t="array" ref="S105">IF(OR(H105="",Q105=""),"",_xlfn.IFS((IFERROR(VALUE(TRIM(SUBSTITUTE(Q105,CHAR(160),""))),0))&gt;(IFERROR(VALUE(TRIM(SUBSTITUTE(H105,CHAR(160),""))),0)),"KO : Le montant retenu est supérieur au montant présenté. Merci de revoir la ligne de contribution ou plafonner son montant.",(IFERROR(VALUE(TRIM(SUBSTITUTE(H105,CHAR(160),""))),0))=0,"",(IFERROR(VALUE(TRIM(SUBSTITUTE(Q105,CHAR(160),""))),0))=(IFERROR(VALUE(TRIM(SUBSTITUTE(H105,CHAR(160),""))),0)),"OK",(IFERROR(VALUE(TRIM(SUBSTITUTE(Q105,CHAR(160),""))),0))&lt;(IFERROR(VALUE(TRIM(SUBSTITUTE(H105,CHAR(160),""))),0)),"Montant instruit inférieur au montant présenté.",TRUE,""))</f>
        <v/>
      </c>
      <c r="T105" s="325" t="str">
        <f t="shared" si="19"/>
        <v/>
      </c>
    </row>
    <row r="106" spans="1:20" ht="20.149999999999999" customHeight="1">
      <c r="A106" s="318">
        <v>98</v>
      </c>
      <c r="B106" s="1"/>
      <c r="C106" s="89" t="str">
        <f>IF(B106&lt;&gt;"",IF('0-Présentation poste-typeaction'!$B$12&lt;&gt;"",'0-Présentation poste-typeaction'!$B$12,""),"")</f>
        <v/>
      </c>
      <c r="D106" s="40"/>
      <c r="E106" s="1"/>
      <c r="F106" s="3"/>
      <c r="G106" s="1"/>
      <c r="H106" s="211" t="str">
        <f t="shared" si="16"/>
        <v/>
      </c>
      <c r="I106" s="373"/>
      <c r="J106" s="371" t="str">
        <f t="shared" si="17"/>
        <v/>
      </c>
      <c r="K106" s="320" t="str">
        <f t="shared" si="21"/>
        <v/>
      </c>
      <c r="L106" s="321" t="str">
        <f t="shared" si="22"/>
        <v/>
      </c>
      <c r="M106" s="320" t="str">
        <f t="shared" si="22"/>
        <v/>
      </c>
      <c r="N106" s="322" t="str">
        <f t="shared" si="22"/>
        <v/>
      </c>
      <c r="O106" s="320" t="str">
        <f t="shared" si="20"/>
        <v/>
      </c>
      <c r="P106" s="322" t="str">
        <f t="shared" ref="P106" si="23">H106</f>
        <v/>
      </c>
      <c r="Q106" s="323" t="str">
        <f t="shared" si="18"/>
        <v/>
      </c>
      <c r="R106" s="319"/>
      <c r="S106" s="324" t="str" cm="1">
        <f t="array" ref="S106">IF(OR(H106="",Q106=""),"",_xlfn.IFS((IFERROR(VALUE(TRIM(SUBSTITUTE(Q106,CHAR(160),""))),0))&gt;(IFERROR(VALUE(TRIM(SUBSTITUTE(H106,CHAR(160),""))),0)),"KO : Le montant retenu est supérieur au montant présenté. Merci de revoir la ligne de contribution ou plafonner son montant.",(IFERROR(VALUE(TRIM(SUBSTITUTE(H106,CHAR(160),""))),0))=0,"",(IFERROR(VALUE(TRIM(SUBSTITUTE(Q106,CHAR(160),""))),0))=(IFERROR(VALUE(TRIM(SUBSTITUTE(H106,CHAR(160),""))),0)),"OK",(IFERROR(VALUE(TRIM(SUBSTITUTE(Q106,CHAR(160),""))),0))&lt;(IFERROR(VALUE(TRIM(SUBSTITUTE(H106,CHAR(160),""))),0)),"Montant instruit inférieur au montant présenté.",TRUE,""))</f>
        <v/>
      </c>
      <c r="T106" s="325" t="str">
        <f t="shared" si="19"/>
        <v/>
      </c>
    </row>
    <row r="107" spans="1:20" ht="20.149999999999999" customHeight="1">
      <c r="A107" s="318">
        <v>99</v>
      </c>
      <c r="B107" s="1"/>
      <c r="C107" s="89" t="str">
        <f>IF(B107&lt;&gt;"",IF('0-Présentation poste-typeaction'!$B$12&lt;&gt;"",'0-Présentation poste-typeaction'!$B$12,""),"")</f>
        <v/>
      </c>
      <c r="D107" s="40"/>
      <c r="E107" s="1"/>
      <c r="F107" s="3"/>
      <c r="G107" s="1"/>
      <c r="H107" s="211" t="str">
        <f t="shared" si="16"/>
        <v/>
      </c>
      <c r="I107" s="373"/>
      <c r="J107" s="371" t="str">
        <f t="shared" si="17"/>
        <v/>
      </c>
      <c r="K107" s="320" t="str">
        <f t="shared" si="21"/>
        <v/>
      </c>
      <c r="L107" s="321" t="str">
        <f t="shared" si="22"/>
        <v/>
      </c>
      <c r="M107" s="320" t="str">
        <f t="shared" si="22"/>
        <v/>
      </c>
      <c r="N107" s="322" t="str">
        <f t="shared" si="22"/>
        <v/>
      </c>
      <c r="O107" s="320" t="str">
        <f t="shared" si="20"/>
        <v/>
      </c>
      <c r="P107" s="322" t="str">
        <f>H107</f>
        <v/>
      </c>
      <c r="Q107" s="323" t="str">
        <f t="shared" si="18"/>
        <v/>
      </c>
      <c r="R107" s="319"/>
      <c r="S107" s="324" t="str" cm="1">
        <f t="array" ref="S107">IF(OR(H107="",Q107=""),"",_xlfn.IFS((IFERROR(VALUE(TRIM(SUBSTITUTE(Q107,CHAR(160),""))),0))&gt;(IFERROR(VALUE(TRIM(SUBSTITUTE(H107,CHAR(160),""))),0)),"KO : Le montant retenu est supérieur au montant présenté. Merci de revoir la ligne de contribution ou plafonner son montant.",(IFERROR(VALUE(TRIM(SUBSTITUTE(H107,CHAR(160),""))),0))=0,"",(IFERROR(VALUE(TRIM(SUBSTITUTE(Q107,CHAR(160),""))),0))=(IFERROR(VALUE(TRIM(SUBSTITUTE(H107,CHAR(160),""))),0)),"OK",(IFERROR(VALUE(TRIM(SUBSTITUTE(Q107,CHAR(160),""))),0))&lt;(IFERROR(VALUE(TRIM(SUBSTITUTE(H107,CHAR(160),""))),0)),"Montant instruit inférieur au montant présenté.",TRUE,""))</f>
        <v/>
      </c>
      <c r="T107" s="325" t="str">
        <f t="shared" si="19"/>
        <v/>
      </c>
    </row>
    <row r="108" spans="1:20" ht="20.149999999999999" customHeight="1">
      <c r="A108" s="318">
        <v>100</v>
      </c>
      <c r="B108" s="1"/>
      <c r="C108" s="89" t="str">
        <f>IF(B108&lt;&gt;"",IF('0-Présentation poste-typeaction'!$B$12&lt;&gt;"",'0-Présentation poste-typeaction'!$B$12,""),"")</f>
        <v/>
      </c>
      <c r="D108" s="40"/>
      <c r="E108" s="1"/>
      <c r="F108" s="3"/>
      <c r="G108" s="1"/>
      <c r="H108" s="211" t="str">
        <f t="shared" si="16"/>
        <v/>
      </c>
      <c r="I108" s="373"/>
      <c r="J108" s="371" t="str">
        <f t="shared" si="17"/>
        <v/>
      </c>
      <c r="K108" s="320" t="str">
        <f t="shared" si="21"/>
        <v/>
      </c>
      <c r="L108" s="321" t="str">
        <f t="shared" si="22"/>
        <v/>
      </c>
      <c r="M108" s="320" t="str">
        <f t="shared" si="22"/>
        <v/>
      </c>
      <c r="N108" s="322" t="str">
        <f t="shared" si="22"/>
        <v/>
      </c>
      <c r="O108" s="320" t="str">
        <f t="shared" si="20"/>
        <v/>
      </c>
      <c r="P108" s="322" t="str">
        <f>H108</f>
        <v/>
      </c>
      <c r="Q108" s="323" t="str">
        <f t="shared" si="18"/>
        <v/>
      </c>
      <c r="R108" s="319"/>
      <c r="S108" s="324" t="str" cm="1">
        <f t="array" ref="S108">IF(OR(H108="",Q108=""),"",_xlfn.IFS((IFERROR(VALUE(TRIM(SUBSTITUTE(Q108,CHAR(160),""))),0))&gt;(IFERROR(VALUE(TRIM(SUBSTITUTE(H108,CHAR(160),""))),0)),"KO : Le montant retenu est supérieur au montant présenté. Merci de revoir la ligne de contribution ou plafonner son montant.",(IFERROR(VALUE(TRIM(SUBSTITUTE(H108,CHAR(160),""))),0))=0,"",(IFERROR(VALUE(TRIM(SUBSTITUTE(Q108,CHAR(160),""))),0))=(IFERROR(VALUE(TRIM(SUBSTITUTE(H108,CHAR(160),""))),0)),"OK",(IFERROR(VALUE(TRIM(SUBSTITUTE(Q108,CHAR(160),""))),0))&lt;(IFERROR(VALUE(TRIM(SUBSTITUTE(H108,CHAR(160),""))),0)),"Montant instruit inférieur au montant présenté.",TRUE,""))</f>
        <v/>
      </c>
      <c r="T108" s="325" t="str">
        <f t="shared" si="19"/>
        <v/>
      </c>
    </row>
    <row r="109" spans="1:20" ht="20.149999999999999" customHeight="1">
      <c r="A109" s="326"/>
      <c r="B109" s="327"/>
      <c r="C109" s="327"/>
      <c r="D109" s="327"/>
      <c r="E109" s="327"/>
      <c r="F109" s="327"/>
      <c r="G109" s="328" t="s">
        <v>27</v>
      </c>
      <c r="H109" s="329">
        <f>SUM(H9:H108)</f>
        <v>0</v>
      </c>
      <c r="I109" s="374"/>
      <c r="J109" s="327"/>
      <c r="K109" s="327"/>
      <c r="L109" s="327"/>
      <c r="M109" s="327"/>
      <c r="N109" s="327"/>
      <c r="O109" s="330"/>
      <c r="P109" s="328" t="s">
        <v>28</v>
      </c>
      <c r="Q109" s="329">
        <f>SUM(Q9:Q108)</f>
        <v>0</v>
      </c>
      <c r="R109" s="331"/>
      <c r="S109" s="328" t="s">
        <v>333</v>
      </c>
      <c r="T109" s="329">
        <f>SUM(T9:T108)</f>
        <v>0</v>
      </c>
    </row>
  </sheetData>
  <sheetProtection algorithmName="SHA-512" hashValue="YSih1cHzki8riXTJjQxSWNeU+lw3h7da2EAuVCYWHE0TTj9MRNPH/hCgfSmU0cGrqk2oeGotGUoSKucVEp2tCA==" saltValue="FZv7cVJCgNVgxlspjTNd8A==" spinCount="100000" sheet="1" formatCells="0" formatColumns="0" formatRows="0" insertColumns="0" insertRows="0" insertHyperlinks="0" deleteColumns="0" deleteRows="0" sort="0" autoFilter="0" pivotTables="0"/>
  <mergeCells count="5">
    <mergeCell ref="A5:I5"/>
    <mergeCell ref="J5:T5"/>
    <mergeCell ref="A6:A7"/>
    <mergeCell ref="D3:H3"/>
    <mergeCell ref="D2:H2"/>
  </mergeCells>
  <conditionalFormatting sqref="J8:P108">
    <cfRule type="expression" dxfId="30" priority="1">
      <formula>B8&lt;&gt;J8</formula>
    </cfRule>
  </conditionalFormatting>
  <conditionalFormatting sqref="S8:S108">
    <cfRule type="containsText" dxfId="29" priority="2" operator="containsText" text="OK">
      <formula>NOT(ISERROR(SEARCH("OK",S8)))</formula>
    </cfRule>
    <cfRule type="containsText" dxfId="28" priority="3" operator="containsText" text="KO">
      <formula>NOT(ISERROR(SEARCH("KO",S8)))</formula>
    </cfRule>
    <cfRule type="containsText" dxfId="27" priority="4" operator="containsText" text="Attention">
      <formula>NOT(ISERROR(SEARCH("Attention",S8)))</formula>
    </cfRule>
  </conditionalFormatting>
  <dataValidations count="2">
    <dataValidation type="list" allowBlank="1" showInputMessage="1" showErrorMessage="1" promptTitle="Sélectionnez un type d'action" prompt="Cliquez sur le menu déroulant et associez un type d'action au poste choisi" sqref="C8" xr:uid="{699EC6CA-2F0C-4240-B6E8-33854DAB88F2}">
      <formula1>"Soutien préparatoire , Mise en œuvre de la stratégie , Fonctionnement et animation , Coopération entre les GAL"</formula1>
    </dataValidation>
    <dataValidation allowBlank="1" showErrorMessage="1" promptTitle="Sélectionnez un type d'action" prompt="Cliquez sur le menu déroulant et associez un type d'action au poste choisi tel que présenté dans les lignes 4 à 7" sqref="C9:C108" xr:uid="{E4ACAE41-2CBC-46C7-A930-5B6175602F61}"/>
  </dataValidations>
  <pageMargins left="0.7" right="0.7" top="0.75" bottom="0.75" header="0.3" footer="0.3"/>
  <pageSetup paperSize="9" scale="15"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prompt="Cliquez sur le menu déroulant et associez un type d'action au poste choisi tel que présenté dans les lignes 4 à 7" xr:uid="{EE46D692-A43E-4C9A-BBE7-187B1EE56663}">
          <x14:formula1>
            <xm:f>'0-Présentation poste-typeaction'!$J$4:$J$7</xm:f>
          </x14:formula1>
          <xm:sqref>K8:K108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D42-FA84-47FC-9BD2-A0B48510B1EA}">
  <sheetPr>
    <pageSetUpPr fitToPage="1"/>
  </sheetPr>
  <dimension ref="A1:AN109"/>
  <sheetViews>
    <sheetView zoomScale="60" zoomScaleNormal="60" workbookViewId="0">
      <selection activeCell="B9" sqref="B9"/>
    </sheetView>
  </sheetViews>
  <sheetFormatPr baseColWidth="10" defaultColWidth="11.453125" defaultRowHeight="14.5" outlineLevelCol="1"/>
  <cols>
    <col min="1" max="1" width="10.453125" style="126" customWidth="1"/>
    <col min="2" max="2" width="27.453125" style="126" customWidth="1"/>
    <col min="3" max="3" width="38.26953125" style="126" customWidth="1"/>
    <col min="4" max="5" width="27.453125" style="126" customWidth="1"/>
    <col min="6" max="6" width="22.453125" style="126" customWidth="1"/>
    <col min="7" max="10" width="19.453125" style="126" customWidth="1"/>
    <col min="11" max="11" width="23.453125" style="126" customWidth="1"/>
    <col min="12" max="12" width="16.54296875" style="126" customWidth="1"/>
    <col min="13" max="14" width="19.1796875" style="126" customWidth="1"/>
    <col min="15" max="15" width="19.81640625" style="126" customWidth="1"/>
    <col min="16" max="16" width="27.453125" style="126" customWidth="1"/>
    <col min="17" max="17" width="19.453125" style="126" customWidth="1"/>
    <col min="18" max="18" width="21.81640625" style="126" customWidth="1"/>
    <col min="19" max="19" width="19.453125" style="126" hidden="1" customWidth="1" outlineLevel="1"/>
    <col min="20" max="20" width="34.81640625" style="126" hidden="1" customWidth="1" outlineLevel="1"/>
    <col min="21" max="22" width="19.453125" style="126" hidden="1" customWidth="1" outlineLevel="1"/>
    <col min="23" max="23" width="22.1796875" style="126" hidden="1" customWidth="1" outlineLevel="1"/>
    <col min="24" max="24" width="20.453125" style="126" hidden="1" customWidth="1" outlineLevel="1"/>
    <col min="25" max="25" width="26.453125" style="126" hidden="1" customWidth="1" outlineLevel="1"/>
    <col min="26" max="26" width="17" style="126" hidden="1" customWidth="1" outlineLevel="1"/>
    <col min="27" max="27" width="15.54296875" style="126" hidden="1" customWidth="1" outlineLevel="1"/>
    <col min="28" max="28" width="20.1796875" style="126" hidden="1" customWidth="1" outlineLevel="1"/>
    <col min="29" max="30" width="0" style="126" hidden="1" customWidth="1" outlineLevel="1"/>
    <col min="31" max="31" width="16.26953125" style="126" hidden="1" customWidth="1" outlineLevel="1"/>
    <col min="32" max="32" width="16.81640625" style="126" hidden="1" customWidth="1" outlineLevel="1"/>
    <col min="33" max="33" width="18" style="126" hidden="1" customWidth="1" outlineLevel="1"/>
    <col min="34" max="34" width="18.7265625" style="126" hidden="1" customWidth="1" outlineLevel="1"/>
    <col min="35" max="35" width="18" style="126" hidden="1" customWidth="1" outlineLevel="1"/>
    <col min="36" max="36" width="15.81640625" style="126" hidden="1" customWidth="1" outlineLevel="1"/>
    <col min="37" max="37" width="32.54296875" style="126" hidden="1" customWidth="1" outlineLevel="1"/>
    <col min="38" max="38" width="23.453125" style="126" hidden="1" customWidth="1" outlineLevel="1"/>
    <col min="39" max="39" width="18.54296875" style="126" hidden="1" customWidth="1" outlineLevel="1"/>
    <col min="40" max="40" width="11.453125" style="126" collapsed="1"/>
    <col min="41" max="16384" width="11.453125" style="126"/>
  </cols>
  <sheetData>
    <row r="1" spans="1:39" ht="15" thickBot="1"/>
    <row r="2" spans="1:39" ht="18.5">
      <c r="D2" s="588" t="s">
        <v>296</v>
      </c>
      <c r="E2" s="589"/>
      <c r="F2" s="589"/>
      <c r="G2" s="589"/>
      <c r="H2" s="589"/>
      <c r="I2" s="589"/>
      <c r="J2" s="590"/>
    </row>
    <row r="3" spans="1:39" ht="104" customHeight="1" thickBot="1">
      <c r="D3" s="591" t="s">
        <v>345</v>
      </c>
      <c r="E3" s="592"/>
      <c r="F3" s="592"/>
      <c r="G3" s="592"/>
      <c r="H3" s="592"/>
      <c r="I3" s="592"/>
      <c r="J3" s="593"/>
    </row>
    <row r="4" spans="1:39" ht="15" thickBot="1"/>
    <row r="5" spans="1:39" s="67" customFormat="1" ht="73.5" customHeight="1" thickBot="1">
      <c r="A5" s="617" t="s">
        <v>215</v>
      </c>
      <c r="B5" s="618"/>
      <c r="C5" s="618"/>
      <c r="D5" s="618"/>
      <c r="E5" s="618"/>
      <c r="F5" s="618"/>
      <c r="G5" s="618"/>
      <c r="H5" s="618"/>
      <c r="I5" s="618"/>
      <c r="J5" s="618"/>
      <c r="K5" s="618"/>
      <c r="L5" s="618"/>
      <c r="M5" s="618"/>
      <c r="N5" s="618"/>
      <c r="O5" s="618"/>
      <c r="P5" s="618"/>
      <c r="Q5" s="618"/>
      <c r="R5" s="619"/>
      <c r="S5" s="620" t="s">
        <v>216</v>
      </c>
      <c r="T5" s="621"/>
      <c r="U5" s="621"/>
      <c r="V5" s="621"/>
      <c r="W5" s="621"/>
      <c r="X5" s="621"/>
      <c r="Y5" s="621"/>
      <c r="Z5" s="621"/>
      <c r="AA5" s="621"/>
      <c r="AB5" s="621"/>
      <c r="AC5" s="621"/>
      <c r="AD5" s="621"/>
      <c r="AE5" s="621"/>
      <c r="AF5" s="621"/>
      <c r="AG5" s="621"/>
      <c r="AH5" s="621"/>
      <c r="AI5" s="621"/>
      <c r="AJ5" s="621"/>
      <c r="AK5" s="621"/>
      <c r="AL5" s="621"/>
      <c r="AM5" s="622"/>
    </row>
    <row r="6" spans="1:39" s="67" customFormat="1" ht="58">
      <c r="A6" s="632" t="s">
        <v>35</v>
      </c>
      <c r="B6" s="69" t="s">
        <v>36</v>
      </c>
      <c r="C6" s="69" t="s">
        <v>165</v>
      </c>
      <c r="D6" s="127" t="s">
        <v>217</v>
      </c>
      <c r="E6" s="69" t="s">
        <v>218</v>
      </c>
      <c r="F6" s="69" t="s">
        <v>219</v>
      </c>
      <c r="G6" s="69" t="s">
        <v>220</v>
      </c>
      <c r="H6" s="127" t="s">
        <v>221</v>
      </c>
      <c r="I6" s="614" t="s">
        <v>222</v>
      </c>
      <c r="J6" s="616"/>
      <c r="K6" s="69" t="s">
        <v>223</v>
      </c>
      <c r="L6" s="614" t="s">
        <v>224</v>
      </c>
      <c r="M6" s="616"/>
      <c r="N6" s="69" t="s">
        <v>225</v>
      </c>
      <c r="O6" s="69" t="s">
        <v>226</v>
      </c>
      <c r="P6" s="69" t="s">
        <v>227</v>
      </c>
      <c r="Q6" s="69" t="s">
        <v>228</v>
      </c>
      <c r="R6" s="365" t="s">
        <v>15</v>
      </c>
      <c r="S6" s="145" t="s">
        <v>36</v>
      </c>
      <c r="T6" s="72" t="s">
        <v>165</v>
      </c>
      <c r="U6" s="72" t="s">
        <v>217</v>
      </c>
      <c r="V6" s="72" t="s">
        <v>218</v>
      </c>
      <c r="W6" s="72" t="s">
        <v>219</v>
      </c>
      <c r="X6" s="72" t="s">
        <v>37</v>
      </c>
      <c r="Y6" s="72" t="s">
        <v>221</v>
      </c>
      <c r="Z6" s="634" t="s">
        <v>222</v>
      </c>
      <c r="AA6" s="634"/>
      <c r="AB6" s="72" t="s">
        <v>223</v>
      </c>
      <c r="AC6" s="634" t="s">
        <v>224</v>
      </c>
      <c r="AD6" s="634"/>
      <c r="AE6" s="72" t="s">
        <v>225</v>
      </c>
      <c r="AF6" s="72" t="s">
        <v>369</v>
      </c>
      <c r="AG6" s="72" t="s">
        <v>229</v>
      </c>
      <c r="AH6" s="72" t="s">
        <v>228</v>
      </c>
      <c r="AI6" s="72" t="s">
        <v>230</v>
      </c>
      <c r="AJ6" s="72" t="s">
        <v>87</v>
      </c>
      <c r="AK6" s="72" t="s">
        <v>54</v>
      </c>
      <c r="AL6" s="72" t="s">
        <v>17</v>
      </c>
      <c r="AM6" s="72" t="s">
        <v>8</v>
      </c>
    </row>
    <row r="7" spans="1:39" s="67" customFormat="1" ht="145">
      <c r="A7" s="633"/>
      <c r="B7" s="74" t="s">
        <v>231</v>
      </c>
      <c r="C7" s="74" t="s">
        <v>232</v>
      </c>
      <c r="D7" s="74" t="s">
        <v>233</v>
      </c>
      <c r="E7" s="74" t="s">
        <v>234</v>
      </c>
      <c r="F7" s="74" t="s">
        <v>118</v>
      </c>
      <c r="G7" s="74" t="s">
        <v>235</v>
      </c>
      <c r="H7" s="74" t="s">
        <v>236</v>
      </c>
      <c r="I7" s="74" t="s">
        <v>237</v>
      </c>
      <c r="J7" s="74" t="s">
        <v>238</v>
      </c>
      <c r="K7" s="74" t="s">
        <v>239</v>
      </c>
      <c r="L7" s="263" t="s">
        <v>237</v>
      </c>
      <c r="M7" s="263" t="s">
        <v>240</v>
      </c>
      <c r="N7" s="74" t="s">
        <v>241</v>
      </c>
      <c r="O7" s="74" t="s">
        <v>242</v>
      </c>
      <c r="P7" s="75" t="s">
        <v>243</v>
      </c>
      <c r="Q7" s="75" t="s">
        <v>244</v>
      </c>
      <c r="R7" s="232" t="s">
        <v>21</v>
      </c>
      <c r="S7" s="362" t="s">
        <v>22</v>
      </c>
      <c r="T7" s="78" t="s">
        <v>25</v>
      </c>
      <c r="U7" s="78" t="s">
        <v>69</v>
      </c>
      <c r="V7" s="78" t="s">
        <v>69</v>
      </c>
      <c r="W7" s="78" t="s">
        <v>69</v>
      </c>
      <c r="X7" s="78" t="s">
        <v>69</v>
      </c>
      <c r="Y7" s="78" t="s">
        <v>69</v>
      </c>
      <c r="Z7" s="78" t="s">
        <v>237</v>
      </c>
      <c r="AA7" s="78" t="s">
        <v>238</v>
      </c>
      <c r="AB7" s="78" t="s">
        <v>69</v>
      </c>
      <c r="AC7" s="78" t="s">
        <v>237</v>
      </c>
      <c r="AD7" s="78" t="s">
        <v>240</v>
      </c>
      <c r="AE7" s="78" t="s">
        <v>69</v>
      </c>
      <c r="AF7" s="78" t="s">
        <v>69</v>
      </c>
      <c r="AG7" s="78" t="s">
        <v>69</v>
      </c>
      <c r="AH7" s="78" t="s">
        <v>69</v>
      </c>
      <c r="AI7" s="78" t="s">
        <v>245</v>
      </c>
      <c r="AJ7" s="78" t="s">
        <v>69</v>
      </c>
      <c r="AK7" s="78" t="s">
        <v>23</v>
      </c>
      <c r="AL7" s="78" t="s">
        <v>24</v>
      </c>
      <c r="AM7" s="78" t="s">
        <v>25</v>
      </c>
    </row>
    <row r="8" spans="1:39" s="67" customFormat="1" ht="15" thickBot="1">
      <c r="A8" s="332" t="s">
        <v>26</v>
      </c>
      <c r="B8" s="333"/>
      <c r="C8" s="334"/>
      <c r="D8" s="335"/>
      <c r="E8" s="335"/>
      <c r="F8" s="335"/>
      <c r="G8" s="336"/>
      <c r="H8" s="335"/>
      <c r="I8" s="335"/>
      <c r="J8" s="28"/>
      <c r="K8" s="335"/>
      <c r="L8" s="335"/>
      <c r="M8" s="28"/>
      <c r="N8" s="335"/>
      <c r="O8" s="29"/>
      <c r="P8" s="29"/>
      <c r="Q8" s="28"/>
      <c r="R8" s="366"/>
      <c r="S8" s="363"/>
      <c r="T8" s="337"/>
      <c r="U8" s="337"/>
      <c r="V8" s="337"/>
      <c r="W8" s="337"/>
      <c r="X8" s="35"/>
      <c r="Y8" s="337"/>
      <c r="Z8" s="338"/>
      <c r="AA8" s="337"/>
      <c r="AB8" s="337"/>
      <c r="AC8" s="338"/>
      <c r="AD8" s="337"/>
      <c r="AE8" s="338"/>
      <c r="AF8" s="339"/>
      <c r="AG8" s="339"/>
      <c r="AH8" s="337"/>
      <c r="AI8" s="333"/>
      <c r="AJ8" s="340"/>
      <c r="AK8" s="341"/>
      <c r="AL8" s="342"/>
      <c r="AM8" s="340"/>
    </row>
    <row r="9" spans="1:39" s="67" customFormat="1">
      <c r="A9" s="343">
        <v>1</v>
      </c>
      <c r="B9" s="22"/>
      <c r="C9" s="89" t="str">
        <f>IF(B9&lt;&gt;"",IF('0-Présentation poste-typeaction'!$B$12&lt;&gt;"",'0-Présentation poste-typeaction'!$B$12,""),"")</f>
        <v/>
      </c>
      <c r="D9" s="27"/>
      <c r="E9" s="23"/>
      <c r="F9" s="27"/>
      <c r="G9" s="41"/>
      <c r="H9" s="27"/>
      <c r="I9" s="24"/>
      <c r="J9" s="27"/>
      <c r="K9" s="25"/>
      <c r="L9" s="24"/>
      <c r="M9" s="27"/>
      <c r="N9" s="24"/>
      <c r="O9" s="26"/>
      <c r="P9" s="345" t="str">
        <f>IF(L9=0,"",((O9/L9)*N9)*G9)</f>
        <v/>
      </c>
      <c r="Q9" s="27"/>
      <c r="R9" s="367"/>
      <c r="S9" s="364" t="str">
        <f>IF(B9="","",B9)</f>
        <v/>
      </c>
      <c r="T9" s="346" t="str">
        <f t="shared" ref="T9:AH24" si="0">IF(C9="","",C9)</f>
        <v/>
      </c>
      <c r="U9" s="346" t="str">
        <f t="shared" si="0"/>
        <v/>
      </c>
      <c r="V9" s="346" t="str">
        <f t="shared" si="0"/>
        <v/>
      </c>
      <c r="W9" s="346" t="str">
        <f t="shared" si="0"/>
        <v/>
      </c>
      <c r="X9" s="347" t="str">
        <f t="shared" si="0"/>
        <v/>
      </c>
      <c r="Y9" s="346" t="str">
        <f t="shared" si="0"/>
        <v/>
      </c>
      <c r="Z9" s="348" t="str">
        <f t="shared" si="0"/>
        <v/>
      </c>
      <c r="AA9" s="346" t="str">
        <f t="shared" si="0"/>
        <v/>
      </c>
      <c r="AB9" s="349" t="str">
        <f t="shared" si="0"/>
        <v/>
      </c>
      <c r="AC9" s="348" t="str">
        <f t="shared" si="0"/>
        <v/>
      </c>
      <c r="AD9" s="349" t="str">
        <f t="shared" si="0"/>
        <v/>
      </c>
      <c r="AE9" s="348" t="str">
        <f t="shared" si="0"/>
        <v/>
      </c>
      <c r="AF9" s="350" t="str">
        <f>IF(O9="","",O9)</f>
        <v/>
      </c>
      <c r="AG9" s="350" t="str">
        <f>IF(P9="","",((AF9/AC9)*AE9)*X9)</f>
        <v/>
      </c>
      <c r="AH9" s="346" t="str">
        <f t="shared" si="0"/>
        <v/>
      </c>
      <c r="AI9" s="344"/>
      <c r="AJ9" s="351" t="str">
        <f t="shared" ref="AJ9:AJ73" si="1">AG9</f>
        <v/>
      </c>
      <c r="AK9" s="352"/>
      <c r="AL9" s="353" t="str" cm="1">
        <f t="array" ref="AL9">IF(OR(AJ9="",P9=""),"",_xlfn.IFS(ROUND(IFERROR(VALUE(TRIM(SUBSTITUTE(AJ9,CHAR(160),""))),0),2)&gt;ROUND(IFERROR(VALUE(TRIM(SUBSTITUTE(P9,CHAR(160),""))),0),2),"KO : Le montant retenu est supérieur au montant présenté. Merci de revoir la ligne de contributions ou plafonner son montant.",ROUND(IFERROR(VALUE(TRIM(SUBSTITUTE(P9,CHAR(160),""))),0),2)=0,"",ROUND(IFERROR(VALUE(TRIM(SUBSTITUTE(AJ9,CHAR(160),""))),0),2)=ROUND(IFERROR(VALUE(TRIM(SUBSTITUTE(P9,CHAR(160),""))),0),2),"OK",ROUND(IFERROR(VALUE(TRIM(SUBSTITUTE(AJ9,CHAR(160),""))),0),2)&lt;ROUND(IFERROR(VALUE(TRIM(SUBSTITUTE(P9,CHAR(160),""))),0),2),"Montant instruit inférieur au montant présenté.",TRUE,""))</f>
        <v/>
      </c>
      <c r="AM9" s="350" t="str">
        <f>IF(OR(P9="",AJ9=""),"",ROUND(IFERROR(VALUE(TRIM(SUBSTITUTE(P9,CHAR(160),""))),0),2)-ROUND(IFERROR(VALUE(TRIM(SUBSTITUTE(AJ9,CHAR(160),""))),0),2))</f>
        <v/>
      </c>
    </row>
    <row r="10" spans="1:39" s="67" customFormat="1">
      <c r="A10" s="354">
        <v>2</v>
      </c>
      <c r="B10" s="22"/>
      <c r="C10" s="89" t="str">
        <f>IF(B10&lt;&gt;"",IF('0-Présentation poste-typeaction'!$B$12&lt;&gt;"",'0-Présentation poste-typeaction'!$B$12,""),"")</f>
        <v/>
      </c>
      <c r="D10" s="27"/>
      <c r="E10" s="23"/>
      <c r="F10" s="27"/>
      <c r="G10" s="41"/>
      <c r="H10" s="2"/>
      <c r="I10" s="24"/>
      <c r="J10" s="27"/>
      <c r="K10" s="25"/>
      <c r="L10" s="24"/>
      <c r="M10" s="2"/>
      <c r="N10" s="24"/>
      <c r="O10" s="26"/>
      <c r="P10" s="345" t="str">
        <f t="shared" ref="P10:P73" si="2">IF(L10=0,"",((O10/L10)*N10)*G10)</f>
        <v/>
      </c>
      <c r="Q10" s="2"/>
      <c r="R10" s="368"/>
      <c r="S10" s="208" t="str">
        <f t="shared" ref="S10:AH39" si="3">IF(B10="","",B10)</f>
        <v/>
      </c>
      <c r="T10" s="89" t="str">
        <f t="shared" si="0"/>
        <v/>
      </c>
      <c r="U10" s="89" t="str">
        <f t="shared" si="0"/>
        <v/>
      </c>
      <c r="V10" s="89" t="str">
        <f t="shared" si="0"/>
        <v/>
      </c>
      <c r="W10" s="89" t="str">
        <f t="shared" si="0"/>
        <v/>
      </c>
      <c r="X10" s="201" t="str">
        <f t="shared" si="0"/>
        <v/>
      </c>
      <c r="Y10" s="89" t="str">
        <f t="shared" si="0"/>
        <v/>
      </c>
      <c r="Z10" s="355" t="str">
        <f t="shared" si="0"/>
        <v/>
      </c>
      <c r="AA10" s="89" t="str">
        <f t="shared" si="0"/>
        <v/>
      </c>
      <c r="AB10" s="356" t="str">
        <f t="shared" si="0"/>
        <v/>
      </c>
      <c r="AC10" s="355" t="str">
        <f t="shared" si="0"/>
        <v/>
      </c>
      <c r="AD10" s="356" t="str">
        <f t="shared" si="0"/>
        <v/>
      </c>
      <c r="AE10" s="355" t="str">
        <f t="shared" si="0"/>
        <v/>
      </c>
      <c r="AF10" s="90" t="str">
        <f t="shared" si="0"/>
        <v/>
      </c>
      <c r="AG10" s="350" t="str">
        <f t="shared" ref="AG10:AG73" si="4">IF(P10="","",((AF10/AC10)*AE10)*X10)</f>
        <v/>
      </c>
      <c r="AH10" s="89" t="str">
        <f t="shared" si="0"/>
        <v/>
      </c>
      <c r="AI10" s="91"/>
      <c r="AJ10" s="357" t="str">
        <f t="shared" si="1"/>
        <v/>
      </c>
      <c r="AK10" s="358"/>
      <c r="AL10" s="92" t="str" cm="1">
        <f t="array" ref="AL10">IF(OR(AJ10="",P10=""),"",_xlfn.IFS(ROUND(IFERROR(VALUE(TRIM(SUBSTITUTE(AJ10,CHAR(160),""))),0),2)&gt;ROUND(IFERROR(VALUE(TRIM(SUBSTITUTE(P10,CHAR(160),""))),0),2),"KO : Le montant retenu est supérieur au montant présenté. Merci de revoir la ligne de contributions ou plafonner son montant.",ROUND(IFERROR(VALUE(TRIM(SUBSTITUTE(P10,CHAR(160),""))),0),2)=0,"",ROUND(IFERROR(VALUE(TRIM(SUBSTITUTE(AJ10,CHAR(160),""))),0),2)=ROUND(IFERROR(VALUE(TRIM(SUBSTITUTE(P10,CHAR(160),""))),0),2),"OK",ROUND(IFERROR(VALUE(TRIM(SUBSTITUTE(AJ10,CHAR(160),""))),0),2)&lt;ROUND(IFERROR(VALUE(TRIM(SUBSTITUTE(P10,CHAR(160),""))),0),2),"Montant instruit inférieur au montant présenté.",TRUE,""))</f>
        <v/>
      </c>
      <c r="AM10" s="90" t="str">
        <f t="shared" ref="AM10:AM73" si="5">IF(OR(P10="",AJ10=""),"",ROUND(IFERROR(VALUE(TRIM(SUBSTITUTE(P10,CHAR(160),""))),0),2)-ROUND(IFERROR(VALUE(TRIM(SUBSTITUTE(AJ10,CHAR(160),""))),0),2))</f>
        <v/>
      </c>
    </row>
    <row r="11" spans="1:39" s="67" customFormat="1">
      <c r="A11" s="354">
        <v>3</v>
      </c>
      <c r="B11" s="22"/>
      <c r="C11" s="89" t="str">
        <f>IF(B11&lt;&gt;"",IF('0-Présentation poste-typeaction'!$B$12&lt;&gt;"",'0-Présentation poste-typeaction'!$B$12,""),"")</f>
        <v/>
      </c>
      <c r="D11" s="27"/>
      <c r="E11" s="23"/>
      <c r="F11" s="27"/>
      <c r="G11" s="41"/>
      <c r="H11" s="2"/>
      <c r="I11" s="24"/>
      <c r="J11" s="27"/>
      <c r="K11" s="25"/>
      <c r="L11" s="24"/>
      <c r="M11" s="2"/>
      <c r="N11" s="24"/>
      <c r="O11" s="26"/>
      <c r="P11" s="345" t="str">
        <f t="shared" si="2"/>
        <v/>
      </c>
      <c r="Q11" s="2"/>
      <c r="R11" s="368"/>
      <c r="S11" s="208" t="str">
        <f t="shared" si="3"/>
        <v/>
      </c>
      <c r="T11" s="89" t="str">
        <f t="shared" si="0"/>
        <v/>
      </c>
      <c r="U11" s="89" t="str">
        <f t="shared" si="0"/>
        <v/>
      </c>
      <c r="V11" s="89" t="str">
        <f t="shared" si="0"/>
        <v/>
      </c>
      <c r="W11" s="89" t="str">
        <f t="shared" si="0"/>
        <v/>
      </c>
      <c r="X11" s="201" t="str">
        <f t="shared" si="0"/>
        <v/>
      </c>
      <c r="Y11" s="89" t="str">
        <f t="shared" si="0"/>
        <v/>
      </c>
      <c r="Z11" s="355" t="str">
        <f t="shared" si="0"/>
        <v/>
      </c>
      <c r="AA11" s="89" t="str">
        <f t="shared" si="0"/>
        <v/>
      </c>
      <c r="AB11" s="356" t="str">
        <f t="shared" si="0"/>
        <v/>
      </c>
      <c r="AC11" s="355" t="str">
        <f t="shared" si="0"/>
        <v/>
      </c>
      <c r="AD11" s="356" t="str">
        <f t="shared" si="0"/>
        <v/>
      </c>
      <c r="AE11" s="355" t="str">
        <f t="shared" si="0"/>
        <v/>
      </c>
      <c r="AF11" s="90" t="str">
        <f t="shared" si="0"/>
        <v/>
      </c>
      <c r="AG11" s="350" t="str">
        <f t="shared" si="4"/>
        <v/>
      </c>
      <c r="AH11" s="89" t="str">
        <f t="shared" si="0"/>
        <v/>
      </c>
      <c r="AI11" s="91"/>
      <c r="AJ11" s="357" t="str">
        <f t="shared" si="1"/>
        <v/>
      </c>
      <c r="AK11" s="358"/>
      <c r="AL11" s="92" t="str" cm="1">
        <f t="array" ref="AL11">IF(OR(AJ11="",P11=""),"",_xlfn.IFS(ROUND(IFERROR(VALUE(TRIM(SUBSTITUTE(AJ11,CHAR(160),""))),0),2)&gt;ROUND(IFERROR(VALUE(TRIM(SUBSTITUTE(P11,CHAR(160),""))),0),2),"KO : Le montant retenu est supérieur au montant présenté. Merci de revoir la ligne de contributions ou plafonner son montant.",ROUND(IFERROR(VALUE(TRIM(SUBSTITUTE(P11,CHAR(160),""))),0),2)=0,"",ROUND(IFERROR(VALUE(TRIM(SUBSTITUTE(AJ11,CHAR(160),""))),0),2)=ROUND(IFERROR(VALUE(TRIM(SUBSTITUTE(P11,CHAR(160),""))),0),2),"OK",ROUND(IFERROR(VALUE(TRIM(SUBSTITUTE(AJ11,CHAR(160),""))),0),2)&lt;ROUND(IFERROR(VALUE(TRIM(SUBSTITUTE(P11,CHAR(160),""))),0),2),"Montant instruit inférieur au montant présenté.",TRUE,""))</f>
        <v/>
      </c>
      <c r="AM11" s="90" t="str">
        <f t="shared" si="5"/>
        <v/>
      </c>
    </row>
    <row r="12" spans="1:39" s="67" customFormat="1">
      <c r="A12" s="354">
        <v>4</v>
      </c>
      <c r="B12" s="22"/>
      <c r="C12" s="89" t="str">
        <f>IF(B12&lt;&gt;"",IF('0-Présentation poste-typeaction'!$B$12&lt;&gt;"",'0-Présentation poste-typeaction'!$B$12,""),"")</f>
        <v/>
      </c>
      <c r="D12" s="27"/>
      <c r="E12" s="23"/>
      <c r="F12" s="27"/>
      <c r="G12" s="41"/>
      <c r="H12" s="2"/>
      <c r="I12" s="24"/>
      <c r="J12" s="27"/>
      <c r="K12" s="25"/>
      <c r="L12" s="24"/>
      <c r="M12" s="2"/>
      <c r="N12" s="24"/>
      <c r="O12" s="26"/>
      <c r="P12" s="345" t="str">
        <f t="shared" si="2"/>
        <v/>
      </c>
      <c r="Q12" s="2"/>
      <c r="R12" s="368"/>
      <c r="S12" s="208" t="str">
        <f t="shared" si="3"/>
        <v/>
      </c>
      <c r="T12" s="89" t="str">
        <f t="shared" si="0"/>
        <v/>
      </c>
      <c r="U12" s="89" t="str">
        <f t="shared" si="0"/>
        <v/>
      </c>
      <c r="V12" s="89" t="str">
        <f t="shared" si="0"/>
        <v/>
      </c>
      <c r="W12" s="89" t="str">
        <f t="shared" si="0"/>
        <v/>
      </c>
      <c r="X12" s="201" t="str">
        <f t="shared" si="0"/>
        <v/>
      </c>
      <c r="Y12" s="89" t="str">
        <f t="shared" si="0"/>
        <v/>
      </c>
      <c r="Z12" s="355" t="str">
        <f t="shared" si="0"/>
        <v/>
      </c>
      <c r="AA12" s="89" t="str">
        <f t="shared" si="0"/>
        <v/>
      </c>
      <c r="AB12" s="356" t="str">
        <f t="shared" si="0"/>
        <v/>
      </c>
      <c r="AC12" s="355" t="str">
        <f t="shared" si="0"/>
        <v/>
      </c>
      <c r="AD12" s="356" t="str">
        <f t="shared" si="0"/>
        <v/>
      </c>
      <c r="AE12" s="355" t="str">
        <f t="shared" si="0"/>
        <v/>
      </c>
      <c r="AF12" s="90" t="str">
        <f t="shared" si="0"/>
        <v/>
      </c>
      <c r="AG12" s="350" t="str">
        <f t="shared" si="4"/>
        <v/>
      </c>
      <c r="AH12" s="89" t="str">
        <f t="shared" si="0"/>
        <v/>
      </c>
      <c r="AI12" s="91"/>
      <c r="AJ12" s="357" t="str">
        <f t="shared" si="1"/>
        <v/>
      </c>
      <c r="AK12" s="358"/>
      <c r="AL12" s="92" t="str" cm="1">
        <f t="array" ref="AL12">IF(OR(AJ12="",P12=""),"",_xlfn.IFS(ROUND(IFERROR(VALUE(TRIM(SUBSTITUTE(AJ12,CHAR(160),""))),0),2)&gt;ROUND(IFERROR(VALUE(TRIM(SUBSTITUTE(P12,CHAR(160),""))),0),2),"KO : Le montant retenu est supérieur au montant présenté. Merci de revoir la ligne de contributions ou plafonner son montant.",ROUND(IFERROR(VALUE(TRIM(SUBSTITUTE(P12,CHAR(160),""))),0),2)=0,"",ROUND(IFERROR(VALUE(TRIM(SUBSTITUTE(AJ12,CHAR(160),""))),0),2)=ROUND(IFERROR(VALUE(TRIM(SUBSTITUTE(P12,CHAR(160),""))),0),2),"OK",ROUND(IFERROR(VALUE(TRIM(SUBSTITUTE(AJ12,CHAR(160),""))),0),2)&lt;ROUND(IFERROR(VALUE(TRIM(SUBSTITUTE(P12,CHAR(160),""))),0),2),"Montant instruit inférieur au montant présenté.",TRUE,""))</f>
        <v/>
      </c>
      <c r="AM12" s="90" t="str">
        <f t="shared" si="5"/>
        <v/>
      </c>
    </row>
    <row r="13" spans="1:39" s="67" customFormat="1">
      <c r="A13" s="354">
        <v>5</v>
      </c>
      <c r="B13" s="22"/>
      <c r="C13" s="89" t="str">
        <f>IF(B13&lt;&gt;"",IF('0-Présentation poste-typeaction'!$B$12&lt;&gt;"",'0-Présentation poste-typeaction'!$B$12,""),"")</f>
        <v/>
      </c>
      <c r="D13" s="27"/>
      <c r="E13" s="23"/>
      <c r="F13" s="27"/>
      <c r="G13" s="41"/>
      <c r="H13" s="2"/>
      <c r="I13" s="24"/>
      <c r="J13" s="27"/>
      <c r="K13" s="25"/>
      <c r="L13" s="24"/>
      <c r="M13" s="2"/>
      <c r="N13" s="24"/>
      <c r="O13" s="26"/>
      <c r="P13" s="345" t="str">
        <f t="shared" si="2"/>
        <v/>
      </c>
      <c r="Q13" s="2"/>
      <c r="R13" s="368"/>
      <c r="S13" s="208" t="str">
        <f t="shared" si="3"/>
        <v/>
      </c>
      <c r="T13" s="89" t="str">
        <f t="shared" si="0"/>
        <v/>
      </c>
      <c r="U13" s="89" t="str">
        <f t="shared" si="0"/>
        <v/>
      </c>
      <c r="V13" s="89" t="str">
        <f t="shared" si="0"/>
        <v/>
      </c>
      <c r="W13" s="89" t="str">
        <f t="shared" si="0"/>
        <v/>
      </c>
      <c r="X13" s="201" t="str">
        <f t="shared" si="0"/>
        <v/>
      </c>
      <c r="Y13" s="89" t="str">
        <f t="shared" si="0"/>
        <v/>
      </c>
      <c r="Z13" s="355" t="str">
        <f t="shared" si="0"/>
        <v/>
      </c>
      <c r="AA13" s="89" t="str">
        <f t="shared" si="0"/>
        <v/>
      </c>
      <c r="AB13" s="356" t="str">
        <f t="shared" si="0"/>
        <v/>
      </c>
      <c r="AC13" s="355" t="str">
        <f t="shared" si="0"/>
        <v/>
      </c>
      <c r="AD13" s="356" t="str">
        <f t="shared" si="0"/>
        <v/>
      </c>
      <c r="AE13" s="355" t="str">
        <f t="shared" si="0"/>
        <v/>
      </c>
      <c r="AF13" s="90" t="str">
        <f t="shared" si="0"/>
        <v/>
      </c>
      <c r="AG13" s="350" t="str">
        <f t="shared" si="4"/>
        <v/>
      </c>
      <c r="AH13" s="89" t="str">
        <f t="shared" si="0"/>
        <v/>
      </c>
      <c r="AI13" s="91"/>
      <c r="AJ13" s="357" t="str">
        <f t="shared" si="1"/>
        <v/>
      </c>
      <c r="AK13" s="358"/>
      <c r="AL13" s="92" t="str" cm="1">
        <f t="array" ref="AL13">IF(OR(AJ13="",P13=""),"",_xlfn.IFS(ROUND(IFERROR(VALUE(TRIM(SUBSTITUTE(AJ13,CHAR(160),""))),0),2)&gt;ROUND(IFERROR(VALUE(TRIM(SUBSTITUTE(P13,CHAR(160),""))),0),2),"KO : Le montant retenu est supérieur au montant présenté. Merci de revoir la ligne de contributions ou plafonner son montant.",ROUND(IFERROR(VALUE(TRIM(SUBSTITUTE(P13,CHAR(160),""))),0),2)=0,"",ROUND(IFERROR(VALUE(TRIM(SUBSTITUTE(AJ13,CHAR(160),""))),0),2)=ROUND(IFERROR(VALUE(TRIM(SUBSTITUTE(P13,CHAR(160),""))),0),2),"OK",ROUND(IFERROR(VALUE(TRIM(SUBSTITUTE(AJ13,CHAR(160),""))),0),2)&lt;ROUND(IFERROR(VALUE(TRIM(SUBSTITUTE(P13,CHAR(160),""))),0),2),"Montant instruit inférieur au montant présenté.",TRUE,""))</f>
        <v/>
      </c>
      <c r="AM13" s="90" t="str">
        <f t="shared" si="5"/>
        <v/>
      </c>
    </row>
    <row r="14" spans="1:39" s="67" customFormat="1">
      <c r="A14" s="354">
        <v>6</v>
      </c>
      <c r="B14" s="22"/>
      <c r="C14" s="89" t="str">
        <f>IF(B14&lt;&gt;"",IF('0-Présentation poste-typeaction'!$B$12&lt;&gt;"",'0-Présentation poste-typeaction'!$B$12,""),"")</f>
        <v/>
      </c>
      <c r="D14" s="27"/>
      <c r="E14" s="23"/>
      <c r="F14" s="27"/>
      <c r="G14" s="41"/>
      <c r="H14" s="2"/>
      <c r="I14" s="24"/>
      <c r="J14" s="27"/>
      <c r="K14" s="25"/>
      <c r="L14" s="24"/>
      <c r="M14" s="2"/>
      <c r="N14" s="24"/>
      <c r="O14" s="26"/>
      <c r="P14" s="345" t="str">
        <f t="shared" si="2"/>
        <v/>
      </c>
      <c r="Q14" s="2"/>
      <c r="R14" s="368"/>
      <c r="S14" s="208" t="str">
        <f t="shared" si="3"/>
        <v/>
      </c>
      <c r="T14" s="89" t="str">
        <f t="shared" si="0"/>
        <v/>
      </c>
      <c r="U14" s="89" t="str">
        <f t="shared" si="0"/>
        <v/>
      </c>
      <c r="V14" s="89" t="str">
        <f t="shared" si="0"/>
        <v/>
      </c>
      <c r="W14" s="89" t="str">
        <f t="shared" si="0"/>
        <v/>
      </c>
      <c r="X14" s="201" t="str">
        <f t="shared" si="0"/>
        <v/>
      </c>
      <c r="Y14" s="89" t="str">
        <f t="shared" si="0"/>
        <v/>
      </c>
      <c r="Z14" s="355" t="str">
        <f t="shared" si="0"/>
        <v/>
      </c>
      <c r="AA14" s="89" t="str">
        <f t="shared" si="0"/>
        <v/>
      </c>
      <c r="AB14" s="356" t="str">
        <f t="shared" si="0"/>
        <v/>
      </c>
      <c r="AC14" s="355" t="str">
        <f t="shared" si="0"/>
        <v/>
      </c>
      <c r="AD14" s="356" t="str">
        <f t="shared" si="0"/>
        <v/>
      </c>
      <c r="AE14" s="355" t="str">
        <f t="shared" si="0"/>
        <v/>
      </c>
      <c r="AF14" s="90" t="str">
        <f t="shared" si="0"/>
        <v/>
      </c>
      <c r="AG14" s="350" t="str">
        <f t="shared" si="4"/>
        <v/>
      </c>
      <c r="AH14" s="89" t="str">
        <f t="shared" si="0"/>
        <v/>
      </c>
      <c r="AI14" s="91"/>
      <c r="AJ14" s="357" t="str">
        <f t="shared" si="1"/>
        <v/>
      </c>
      <c r="AK14" s="358"/>
      <c r="AL14" s="92" t="str" cm="1">
        <f t="array" ref="AL14">IF(OR(AJ14="",P14=""),"",_xlfn.IFS(ROUND(IFERROR(VALUE(TRIM(SUBSTITUTE(AJ14,CHAR(160),""))),0),2)&gt;ROUND(IFERROR(VALUE(TRIM(SUBSTITUTE(P14,CHAR(160),""))),0),2),"KO : Le montant retenu est supérieur au montant présenté. Merci de revoir la ligne de contributions ou plafonner son montant.",ROUND(IFERROR(VALUE(TRIM(SUBSTITUTE(P14,CHAR(160),""))),0),2)=0,"",ROUND(IFERROR(VALUE(TRIM(SUBSTITUTE(AJ14,CHAR(160),""))),0),2)=ROUND(IFERROR(VALUE(TRIM(SUBSTITUTE(P14,CHAR(160),""))),0),2),"OK",ROUND(IFERROR(VALUE(TRIM(SUBSTITUTE(AJ14,CHAR(160),""))),0),2)&lt;ROUND(IFERROR(VALUE(TRIM(SUBSTITUTE(P14,CHAR(160),""))),0),2),"Montant instruit inférieur au montant présenté.",TRUE,""))</f>
        <v/>
      </c>
      <c r="AM14" s="90" t="str">
        <f t="shared" si="5"/>
        <v/>
      </c>
    </row>
    <row r="15" spans="1:39" s="67" customFormat="1">
      <c r="A15" s="354">
        <v>7</v>
      </c>
      <c r="B15" s="22"/>
      <c r="C15" s="89" t="str">
        <f>IF(B15&lt;&gt;"",IF('0-Présentation poste-typeaction'!$B$12&lt;&gt;"",'0-Présentation poste-typeaction'!$B$12,""),"")</f>
        <v/>
      </c>
      <c r="D15" s="27"/>
      <c r="E15" s="23"/>
      <c r="F15" s="27"/>
      <c r="G15" s="41"/>
      <c r="H15" s="2"/>
      <c r="I15" s="24"/>
      <c r="J15" s="27"/>
      <c r="K15" s="25"/>
      <c r="L15" s="24"/>
      <c r="M15" s="2"/>
      <c r="N15" s="24"/>
      <c r="O15" s="26"/>
      <c r="P15" s="345" t="str">
        <f t="shared" si="2"/>
        <v/>
      </c>
      <c r="Q15" s="2"/>
      <c r="R15" s="368"/>
      <c r="S15" s="208" t="str">
        <f t="shared" si="3"/>
        <v/>
      </c>
      <c r="T15" s="89" t="str">
        <f t="shared" si="0"/>
        <v/>
      </c>
      <c r="U15" s="89" t="str">
        <f t="shared" si="0"/>
        <v/>
      </c>
      <c r="V15" s="89" t="str">
        <f t="shared" si="0"/>
        <v/>
      </c>
      <c r="W15" s="89" t="str">
        <f t="shared" si="0"/>
        <v/>
      </c>
      <c r="X15" s="201" t="str">
        <f t="shared" si="0"/>
        <v/>
      </c>
      <c r="Y15" s="89" t="str">
        <f t="shared" si="0"/>
        <v/>
      </c>
      <c r="Z15" s="355" t="str">
        <f t="shared" si="0"/>
        <v/>
      </c>
      <c r="AA15" s="89" t="str">
        <f t="shared" si="0"/>
        <v/>
      </c>
      <c r="AB15" s="356" t="str">
        <f t="shared" si="0"/>
        <v/>
      </c>
      <c r="AC15" s="355" t="str">
        <f t="shared" si="0"/>
        <v/>
      </c>
      <c r="AD15" s="356" t="str">
        <f t="shared" si="0"/>
        <v/>
      </c>
      <c r="AE15" s="355" t="str">
        <f t="shared" si="0"/>
        <v/>
      </c>
      <c r="AF15" s="90" t="str">
        <f t="shared" si="0"/>
        <v/>
      </c>
      <c r="AG15" s="350" t="str">
        <f t="shared" si="4"/>
        <v/>
      </c>
      <c r="AH15" s="89" t="str">
        <f t="shared" si="0"/>
        <v/>
      </c>
      <c r="AI15" s="91"/>
      <c r="AJ15" s="357" t="str">
        <f t="shared" si="1"/>
        <v/>
      </c>
      <c r="AK15" s="358"/>
      <c r="AL15" s="92" t="str" cm="1">
        <f t="array" ref="AL15">IF(OR(AJ15="",P15=""),"",_xlfn.IFS(ROUND(IFERROR(VALUE(TRIM(SUBSTITUTE(AJ15,CHAR(160),""))),0),2)&gt;ROUND(IFERROR(VALUE(TRIM(SUBSTITUTE(P15,CHAR(160),""))),0),2),"KO : Le montant retenu est supérieur au montant présenté. Merci de revoir la ligne de contributions ou plafonner son montant.",ROUND(IFERROR(VALUE(TRIM(SUBSTITUTE(P15,CHAR(160),""))),0),2)=0,"",ROUND(IFERROR(VALUE(TRIM(SUBSTITUTE(AJ15,CHAR(160),""))),0),2)=ROUND(IFERROR(VALUE(TRIM(SUBSTITUTE(P15,CHAR(160),""))),0),2),"OK",ROUND(IFERROR(VALUE(TRIM(SUBSTITUTE(AJ15,CHAR(160),""))),0),2)&lt;ROUND(IFERROR(VALUE(TRIM(SUBSTITUTE(P15,CHAR(160),""))),0),2),"Montant instruit inférieur au montant présenté.",TRUE,""))</f>
        <v/>
      </c>
      <c r="AM15" s="90" t="str">
        <f t="shared" si="5"/>
        <v/>
      </c>
    </row>
    <row r="16" spans="1:39" s="67" customFormat="1">
      <c r="A16" s="354">
        <v>8</v>
      </c>
      <c r="B16" s="22"/>
      <c r="C16" s="89" t="str">
        <f>IF(B16&lt;&gt;"",IF('0-Présentation poste-typeaction'!$B$12&lt;&gt;"",'0-Présentation poste-typeaction'!$B$12,""),"")</f>
        <v/>
      </c>
      <c r="D16" s="27"/>
      <c r="E16" s="23"/>
      <c r="F16" s="27"/>
      <c r="G16" s="41"/>
      <c r="H16" s="2"/>
      <c r="I16" s="24"/>
      <c r="J16" s="27"/>
      <c r="K16" s="25"/>
      <c r="L16" s="24"/>
      <c r="M16" s="2"/>
      <c r="N16" s="24"/>
      <c r="O16" s="26"/>
      <c r="P16" s="345" t="str">
        <f t="shared" si="2"/>
        <v/>
      </c>
      <c r="Q16" s="2"/>
      <c r="R16" s="368"/>
      <c r="S16" s="208" t="str">
        <f t="shared" si="3"/>
        <v/>
      </c>
      <c r="T16" s="89" t="str">
        <f t="shared" si="0"/>
        <v/>
      </c>
      <c r="U16" s="89" t="str">
        <f t="shared" si="0"/>
        <v/>
      </c>
      <c r="V16" s="89" t="str">
        <f t="shared" si="0"/>
        <v/>
      </c>
      <c r="W16" s="89" t="str">
        <f t="shared" si="0"/>
        <v/>
      </c>
      <c r="X16" s="201" t="str">
        <f t="shared" si="0"/>
        <v/>
      </c>
      <c r="Y16" s="89" t="str">
        <f t="shared" si="0"/>
        <v/>
      </c>
      <c r="Z16" s="355" t="str">
        <f t="shared" si="0"/>
        <v/>
      </c>
      <c r="AA16" s="89" t="str">
        <f t="shared" si="0"/>
        <v/>
      </c>
      <c r="AB16" s="356" t="str">
        <f t="shared" si="0"/>
        <v/>
      </c>
      <c r="AC16" s="355" t="str">
        <f t="shared" si="0"/>
        <v/>
      </c>
      <c r="AD16" s="356" t="str">
        <f t="shared" si="0"/>
        <v/>
      </c>
      <c r="AE16" s="355" t="str">
        <f t="shared" si="0"/>
        <v/>
      </c>
      <c r="AF16" s="90" t="str">
        <f t="shared" si="0"/>
        <v/>
      </c>
      <c r="AG16" s="350" t="str">
        <f t="shared" si="4"/>
        <v/>
      </c>
      <c r="AH16" s="89" t="str">
        <f t="shared" si="0"/>
        <v/>
      </c>
      <c r="AI16" s="91"/>
      <c r="AJ16" s="357" t="str">
        <f t="shared" si="1"/>
        <v/>
      </c>
      <c r="AK16" s="358"/>
      <c r="AL16" s="92" t="str" cm="1">
        <f t="array" ref="AL16">IF(OR(AJ16="",P16=""),"",_xlfn.IFS(ROUND(IFERROR(VALUE(TRIM(SUBSTITUTE(AJ16,CHAR(160),""))),0),2)&gt;ROUND(IFERROR(VALUE(TRIM(SUBSTITUTE(P16,CHAR(160),""))),0),2),"KO : Le montant retenu est supérieur au montant présenté. Merci de revoir la ligne de contributions ou plafonner son montant.",ROUND(IFERROR(VALUE(TRIM(SUBSTITUTE(P16,CHAR(160),""))),0),2)=0,"",ROUND(IFERROR(VALUE(TRIM(SUBSTITUTE(AJ16,CHAR(160),""))),0),2)=ROUND(IFERROR(VALUE(TRIM(SUBSTITUTE(P16,CHAR(160),""))),0),2),"OK",ROUND(IFERROR(VALUE(TRIM(SUBSTITUTE(AJ16,CHAR(160),""))),0),2)&lt;ROUND(IFERROR(VALUE(TRIM(SUBSTITUTE(P16,CHAR(160),""))),0),2),"Montant instruit inférieur au montant présenté.",TRUE,""))</f>
        <v/>
      </c>
      <c r="AM16" s="90" t="str">
        <f t="shared" si="5"/>
        <v/>
      </c>
    </row>
    <row r="17" spans="1:39" s="67" customFormat="1">
      <c r="A17" s="354">
        <v>9</v>
      </c>
      <c r="B17" s="22"/>
      <c r="C17" s="89" t="str">
        <f>IF(B17&lt;&gt;"",IF('0-Présentation poste-typeaction'!$B$12&lt;&gt;"",'0-Présentation poste-typeaction'!$B$12,""),"")</f>
        <v/>
      </c>
      <c r="D17" s="27"/>
      <c r="E17" s="23"/>
      <c r="F17" s="27"/>
      <c r="G17" s="41"/>
      <c r="H17" s="2"/>
      <c r="I17" s="24"/>
      <c r="J17" s="27"/>
      <c r="K17" s="25"/>
      <c r="L17" s="24"/>
      <c r="M17" s="2"/>
      <c r="N17" s="24"/>
      <c r="O17" s="26"/>
      <c r="P17" s="345" t="str">
        <f t="shared" si="2"/>
        <v/>
      </c>
      <c r="Q17" s="2"/>
      <c r="R17" s="368"/>
      <c r="S17" s="208" t="str">
        <f t="shared" si="3"/>
        <v/>
      </c>
      <c r="T17" s="89" t="str">
        <f t="shared" si="0"/>
        <v/>
      </c>
      <c r="U17" s="89" t="str">
        <f t="shared" si="0"/>
        <v/>
      </c>
      <c r="V17" s="89" t="str">
        <f t="shared" si="0"/>
        <v/>
      </c>
      <c r="W17" s="89" t="str">
        <f t="shared" si="0"/>
        <v/>
      </c>
      <c r="X17" s="201" t="str">
        <f t="shared" si="0"/>
        <v/>
      </c>
      <c r="Y17" s="89" t="str">
        <f t="shared" si="0"/>
        <v/>
      </c>
      <c r="Z17" s="355" t="str">
        <f t="shared" si="0"/>
        <v/>
      </c>
      <c r="AA17" s="89" t="str">
        <f t="shared" si="0"/>
        <v/>
      </c>
      <c r="AB17" s="356" t="str">
        <f t="shared" si="0"/>
        <v/>
      </c>
      <c r="AC17" s="355" t="str">
        <f t="shared" si="0"/>
        <v/>
      </c>
      <c r="AD17" s="356" t="str">
        <f t="shared" si="0"/>
        <v/>
      </c>
      <c r="AE17" s="355" t="str">
        <f t="shared" si="0"/>
        <v/>
      </c>
      <c r="AF17" s="90" t="str">
        <f t="shared" si="0"/>
        <v/>
      </c>
      <c r="AG17" s="350" t="str">
        <f t="shared" si="4"/>
        <v/>
      </c>
      <c r="AH17" s="89" t="str">
        <f t="shared" si="0"/>
        <v/>
      </c>
      <c r="AI17" s="91"/>
      <c r="AJ17" s="357" t="str">
        <f t="shared" si="1"/>
        <v/>
      </c>
      <c r="AK17" s="358"/>
      <c r="AL17" s="92" t="str" cm="1">
        <f t="array" ref="AL17">IF(OR(AJ17="",P17=""),"",_xlfn.IFS(ROUND(IFERROR(VALUE(TRIM(SUBSTITUTE(AJ17,CHAR(160),""))),0),2)&gt;ROUND(IFERROR(VALUE(TRIM(SUBSTITUTE(P17,CHAR(160),""))),0),2),"KO : Le montant retenu est supérieur au montant présenté. Merci de revoir la ligne de contributions ou plafonner son montant.",ROUND(IFERROR(VALUE(TRIM(SUBSTITUTE(P17,CHAR(160),""))),0),2)=0,"",ROUND(IFERROR(VALUE(TRIM(SUBSTITUTE(AJ17,CHAR(160),""))),0),2)=ROUND(IFERROR(VALUE(TRIM(SUBSTITUTE(P17,CHAR(160),""))),0),2),"OK",ROUND(IFERROR(VALUE(TRIM(SUBSTITUTE(AJ17,CHAR(160),""))),0),2)&lt;ROUND(IFERROR(VALUE(TRIM(SUBSTITUTE(P17,CHAR(160),""))),0),2),"Montant instruit inférieur au montant présenté.",TRUE,""))</f>
        <v/>
      </c>
      <c r="AM17" s="90" t="str">
        <f t="shared" si="5"/>
        <v/>
      </c>
    </row>
    <row r="18" spans="1:39" s="67" customFormat="1">
      <c r="A18" s="354">
        <v>10</v>
      </c>
      <c r="B18" s="22"/>
      <c r="C18" s="89" t="str">
        <f>IF(B18&lt;&gt;"",IF('0-Présentation poste-typeaction'!$B$12&lt;&gt;"",'0-Présentation poste-typeaction'!$B$12,""),"")</f>
        <v/>
      </c>
      <c r="D18" s="27"/>
      <c r="E18" s="23"/>
      <c r="F18" s="27"/>
      <c r="G18" s="41"/>
      <c r="H18" s="2"/>
      <c r="I18" s="24"/>
      <c r="J18" s="27"/>
      <c r="K18" s="25"/>
      <c r="L18" s="24"/>
      <c r="M18" s="2"/>
      <c r="N18" s="24"/>
      <c r="O18" s="26"/>
      <c r="P18" s="345" t="str">
        <f t="shared" si="2"/>
        <v/>
      </c>
      <c r="Q18" s="2"/>
      <c r="R18" s="368"/>
      <c r="S18" s="208" t="str">
        <f t="shared" si="3"/>
        <v/>
      </c>
      <c r="T18" s="89" t="str">
        <f t="shared" si="0"/>
        <v/>
      </c>
      <c r="U18" s="89" t="str">
        <f t="shared" si="0"/>
        <v/>
      </c>
      <c r="V18" s="89" t="str">
        <f t="shared" si="0"/>
        <v/>
      </c>
      <c r="W18" s="89" t="str">
        <f t="shared" si="0"/>
        <v/>
      </c>
      <c r="X18" s="201" t="str">
        <f t="shared" si="0"/>
        <v/>
      </c>
      <c r="Y18" s="89" t="str">
        <f t="shared" si="0"/>
        <v/>
      </c>
      <c r="Z18" s="355" t="str">
        <f t="shared" si="0"/>
        <v/>
      </c>
      <c r="AA18" s="89" t="str">
        <f t="shared" si="0"/>
        <v/>
      </c>
      <c r="AB18" s="356" t="str">
        <f t="shared" si="0"/>
        <v/>
      </c>
      <c r="AC18" s="355" t="str">
        <f t="shared" si="0"/>
        <v/>
      </c>
      <c r="AD18" s="356" t="str">
        <f t="shared" si="0"/>
        <v/>
      </c>
      <c r="AE18" s="355" t="str">
        <f t="shared" si="0"/>
        <v/>
      </c>
      <c r="AF18" s="90" t="str">
        <f t="shared" si="0"/>
        <v/>
      </c>
      <c r="AG18" s="350" t="str">
        <f t="shared" si="4"/>
        <v/>
      </c>
      <c r="AH18" s="89" t="str">
        <f t="shared" si="0"/>
        <v/>
      </c>
      <c r="AI18" s="91"/>
      <c r="AJ18" s="357" t="str">
        <f t="shared" si="1"/>
        <v/>
      </c>
      <c r="AK18" s="358"/>
      <c r="AL18" s="92" t="str" cm="1">
        <f t="array" ref="AL18">IF(OR(AJ18="",P18=""),"",_xlfn.IFS(ROUND(IFERROR(VALUE(TRIM(SUBSTITUTE(AJ18,CHAR(160),""))),0),2)&gt;ROUND(IFERROR(VALUE(TRIM(SUBSTITUTE(P18,CHAR(160),""))),0),2),"KO : Le montant retenu est supérieur au montant présenté. Merci de revoir la ligne de contributions ou plafonner son montant.",ROUND(IFERROR(VALUE(TRIM(SUBSTITUTE(P18,CHAR(160),""))),0),2)=0,"",ROUND(IFERROR(VALUE(TRIM(SUBSTITUTE(AJ18,CHAR(160),""))),0),2)=ROUND(IFERROR(VALUE(TRIM(SUBSTITUTE(P18,CHAR(160),""))),0),2),"OK",ROUND(IFERROR(VALUE(TRIM(SUBSTITUTE(AJ18,CHAR(160),""))),0),2)&lt;ROUND(IFERROR(VALUE(TRIM(SUBSTITUTE(P18,CHAR(160),""))),0),2),"Montant instruit inférieur au montant présenté.",TRUE,""))</f>
        <v/>
      </c>
      <c r="AM18" s="90" t="str">
        <f t="shared" si="5"/>
        <v/>
      </c>
    </row>
    <row r="19" spans="1:39" s="67" customFormat="1">
      <c r="A19" s="354">
        <v>11</v>
      </c>
      <c r="B19" s="22"/>
      <c r="C19" s="89" t="str">
        <f>IF(B19&lt;&gt;"",IF('0-Présentation poste-typeaction'!$B$12&lt;&gt;"",'0-Présentation poste-typeaction'!$B$12,""),"")</f>
        <v/>
      </c>
      <c r="D19" s="27"/>
      <c r="E19" s="23"/>
      <c r="F19" s="27"/>
      <c r="G19" s="41"/>
      <c r="H19" s="2"/>
      <c r="I19" s="24"/>
      <c r="J19" s="27"/>
      <c r="K19" s="25"/>
      <c r="L19" s="24"/>
      <c r="M19" s="2"/>
      <c r="N19" s="24"/>
      <c r="O19" s="26"/>
      <c r="P19" s="345" t="str">
        <f t="shared" si="2"/>
        <v/>
      </c>
      <c r="Q19" s="2"/>
      <c r="R19" s="368"/>
      <c r="S19" s="208" t="str">
        <f t="shared" si="3"/>
        <v/>
      </c>
      <c r="T19" s="89" t="str">
        <f t="shared" si="0"/>
        <v/>
      </c>
      <c r="U19" s="89" t="str">
        <f t="shared" si="0"/>
        <v/>
      </c>
      <c r="V19" s="89" t="str">
        <f t="shared" si="0"/>
        <v/>
      </c>
      <c r="W19" s="89" t="str">
        <f t="shared" si="0"/>
        <v/>
      </c>
      <c r="X19" s="201" t="str">
        <f t="shared" si="0"/>
        <v/>
      </c>
      <c r="Y19" s="89" t="str">
        <f t="shared" si="0"/>
        <v/>
      </c>
      <c r="Z19" s="355" t="str">
        <f t="shared" si="0"/>
        <v/>
      </c>
      <c r="AA19" s="89" t="str">
        <f t="shared" si="0"/>
        <v/>
      </c>
      <c r="AB19" s="356" t="str">
        <f t="shared" si="0"/>
        <v/>
      </c>
      <c r="AC19" s="355" t="str">
        <f t="shared" si="0"/>
        <v/>
      </c>
      <c r="AD19" s="356" t="str">
        <f t="shared" si="0"/>
        <v/>
      </c>
      <c r="AE19" s="355" t="str">
        <f t="shared" si="0"/>
        <v/>
      </c>
      <c r="AF19" s="90" t="str">
        <f t="shared" si="0"/>
        <v/>
      </c>
      <c r="AG19" s="350" t="str">
        <f t="shared" si="4"/>
        <v/>
      </c>
      <c r="AH19" s="89" t="str">
        <f t="shared" si="0"/>
        <v/>
      </c>
      <c r="AI19" s="91"/>
      <c r="AJ19" s="357" t="str">
        <f t="shared" si="1"/>
        <v/>
      </c>
      <c r="AK19" s="358"/>
      <c r="AL19" s="92" t="str" cm="1">
        <f t="array" ref="AL19">IF(OR(AJ19="",P19=""),"",_xlfn.IFS(ROUND(IFERROR(VALUE(TRIM(SUBSTITUTE(AJ19,CHAR(160),""))),0),2)&gt;ROUND(IFERROR(VALUE(TRIM(SUBSTITUTE(P19,CHAR(160),""))),0),2),"KO : Le montant retenu est supérieur au montant présenté. Merci de revoir la ligne de contributions ou plafonner son montant.",ROUND(IFERROR(VALUE(TRIM(SUBSTITUTE(P19,CHAR(160),""))),0),2)=0,"",ROUND(IFERROR(VALUE(TRIM(SUBSTITUTE(AJ19,CHAR(160),""))),0),2)=ROUND(IFERROR(VALUE(TRIM(SUBSTITUTE(P19,CHAR(160),""))),0),2),"OK",ROUND(IFERROR(VALUE(TRIM(SUBSTITUTE(AJ19,CHAR(160),""))),0),2)&lt;ROUND(IFERROR(VALUE(TRIM(SUBSTITUTE(P19,CHAR(160),""))),0),2),"Montant instruit inférieur au montant présenté.",TRUE,""))</f>
        <v/>
      </c>
      <c r="AM19" s="90" t="str">
        <f t="shared" si="5"/>
        <v/>
      </c>
    </row>
    <row r="20" spans="1:39" s="67" customFormat="1">
      <c r="A20" s="354">
        <v>12</v>
      </c>
      <c r="B20" s="22"/>
      <c r="C20" s="89" t="str">
        <f>IF(B20&lt;&gt;"",IF('0-Présentation poste-typeaction'!$B$12&lt;&gt;"",'0-Présentation poste-typeaction'!$B$12,""),"")</f>
        <v/>
      </c>
      <c r="D20" s="27"/>
      <c r="E20" s="23"/>
      <c r="F20" s="27"/>
      <c r="G20" s="41"/>
      <c r="H20" s="2"/>
      <c r="I20" s="24"/>
      <c r="J20" s="27"/>
      <c r="K20" s="25"/>
      <c r="L20" s="24"/>
      <c r="M20" s="2"/>
      <c r="N20" s="24"/>
      <c r="O20" s="26"/>
      <c r="P20" s="345" t="str">
        <f t="shared" si="2"/>
        <v/>
      </c>
      <c r="Q20" s="2"/>
      <c r="R20" s="368"/>
      <c r="S20" s="208" t="str">
        <f t="shared" si="3"/>
        <v/>
      </c>
      <c r="T20" s="89" t="str">
        <f t="shared" si="0"/>
        <v/>
      </c>
      <c r="U20" s="89" t="str">
        <f t="shared" si="0"/>
        <v/>
      </c>
      <c r="V20" s="89" t="str">
        <f t="shared" si="0"/>
        <v/>
      </c>
      <c r="W20" s="89" t="str">
        <f t="shared" si="0"/>
        <v/>
      </c>
      <c r="X20" s="201" t="str">
        <f t="shared" si="0"/>
        <v/>
      </c>
      <c r="Y20" s="89" t="str">
        <f t="shared" si="0"/>
        <v/>
      </c>
      <c r="Z20" s="355" t="str">
        <f t="shared" si="0"/>
        <v/>
      </c>
      <c r="AA20" s="89" t="str">
        <f t="shared" si="0"/>
        <v/>
      </c>
      <c r="AB20" s="356" t="str">
        <f t="shared" si="0"/>
        <v/>
      </c>
      <c r="AC20" s="355" t="str">
        <f t="shared" si="0"/>
        <v/>
      </c>
      <c r="AD20" s="356" t="str">
        <f t="shared" si="0"/>
        <v/>
      </c>
      <c r="AE20" s="355" t="str">
        <f t="shared" si="0"/>
        <v/>
      </c>
      <c r="AF20" s="90" t="str">
        <f t="shared" si="0"/>
        <v/>
      </c>
      <c r="AG20" s="350" t="str">
        <f t="shared" si="4"/>
        <v/>
      </c>
      <c r="AH20" s="89" t="str">
        <f t="shared" si="0"/>
        <v/>
      </c>
      <c r="AI20" s="91"/>
      <c r="AJ20" s="357" t="str">
        <f t="shared" si="1"/>
        <v/>
      </c>
      <c r="AK20" s="358"/>
      <c r="AL20" s="92" t="str" cm="1">
        <f t="array" ref="AL20">IF(OR(AJ20="",P20=""),"",_xlfn.IFS(ROUND(IFERROR(VALUE(TRIM(SUBSTITUTE(AJ20,CHAR(160),""))),0),2)&gt;ROUND(IFERROR(VALUE(TRIM(SUBSTITUTE(P20,CHAR(160),""))),0),2),"KO : Le montant retenu est supérieur au montant présenté. Merci de revoir la ligne de contributions ou plafonner son montant.",ROUND(IFERROR(VALUE(TRIM(SUBSTITUTE(P20,CHAR(160),""))),0),2)=0,"",ROUND(IFERROR(VALUE(TRIM(SUBSTITUTE(AJ20,CHAR(160),""))),0),2)=ROUND(IFERROR(VALUE(TRIM(SUBSTITUTE(P20,CHAR(160),""))),0),2),"OK",ROUND(IFERROR(VALUE(TRIM(SUBSTITUTE(AJ20,CHAR(160),""))),0),2)&lt;ROUND(IFERROR(VALUE(TRIM(SUBSTITUTE(P20,CHAR(160),""))),0),2),"Montant instruit inférieur au montant présenté.",TRUE,""))</f>
        <v/>
      </c>
      <c r="AM20" s="90" t="str">
        <f t="shared" si="5"/>
        <v/>
      </c>
    </row>
    <row r="21" spans="1:39" s="67" customFormat="1">
      <c r="A21" s="354">
        <v>13</v>
      </c>
      <c r="B21" s="22"/>
      <c r="C21" s="89" t="str">
        <f>IF(B21&lt;&gt;"",IF('0-Présentation poste-typeaction'!$B$12&lt;&gt;"",'0-Présentation poste-typeaction'!$B$12,""),"")</f>
        <v/>
      </c>
      <c r="D21" s="27"/>
      <c r="E21" s="23"/>
      <c r="F21" s="27"/>
      <c r="G21" s="41"/>
      <c r="H21" s="2"/>
      <c r="I21" s="24"/>
      <c r="J21" s="27"/>
      <c r="K21" s="25"/>
      <c r="L21" s="24"/>
      <c r="M21" s="2"/>
      <c r="N21" s="24"/>
      <c r="O21" s="26"/>
      <c r="P21" s="345" t="str">
        <f t="shared" si="2"/>
        <v/>
      </c>
      <c r="Q21" s="2"/>
      <c r="R21" s="368"/>
      <c r="S21" s="208" t="str">
        <f t="shared" si="3"/>
        <v/>
      </c>
      <c r="T21" s="89" t="str">
        <f t="shared" si="0"/>
        <v/>
      </c>
      <c r="U21" s="89" t="str">
        <f t="shared" si="0"/>
        <v/>
      </c>
      <c r="V21" s="89" t="str">
        <f t="shared" si="0"/>
        <v/>
      </c>
      <c r="W21" s="89" t="str">
        <f t="shared" si="0"/>
        <v/>
      </c>
      <c r="X21" s="201" t="str">
        <f t="shared" si="0"/>
        <v/>
      </c>
      <c r="Y21" s="89" t="str">
        <f t="shared" si="0"/>
        <v/>
      </c>
      <c r="Z21" s="355" t="str">
        <f t="shared" si="0"/>
        <v/>
      </c>
      <c r="AA21" s="89" t="str">
        <f t="shared" si="0"/>
        <v/>
      </c>
      <c r="AB21" s="356" t="str">
        <f t="shared" si="0"/>
        <v/>
      </c>
      <c r="AC21" s="355" t="str">
        <f t="shared" si="0"/>
        <v/>
      </c>
      <c r="AD21" s="356" t="str">
        <f t="shared" si="0"/>
        <v/>
      </c>
      <c r="AE21" s="355" t="str">
        <f t="shared" si="0"/>
        <v/>
      </c>
      <c r="AF21" s="90" t="str">
        <f t="shared" si="0"/>
        <v/>
      </c>
      <c r="AG21" s="350" t="str">
        <f t="shared" si="4"/>
        <v/>
      </c>
      <c r="AH21" s="89" t="str">
        <f t="shared" si="0"/>
        <v/>
      </c>
      <c r="AI21" s="91"/>
      <c r="AJ21" s="357" t="str">
        <f t="shared" si="1"/>
        <v/>
      </c>
      <c r="AK21" s="358"/>
      <c r="AL21" s="92" t="str" cm="1">
        <f t="array" ref="AL21">IF(OR(AJ21="",P21=""),"",_xlfn.IFS(ROUND(IFERROR(VALUE(TRIM(SUBSTITUTE(AJ21,CHAR(160),""))),0),2)&gt;ROUND(IFERROR(VALUE(TRIM(SUBSTITUTE(P21,CHAR(160),""))),0),2),"KO : Le montant retenu est supérieur au montant présenté. Merci de revoir la ligne de contributions ou plafonner son montant.",ROUND(IFERROR(VALUE(TRIM(SUBSTITUTE(P21,CHAR(160),""))),0),2)=0,"",ROUND(IFERROR(VALUE(TRIM(SUBSTITUTE(AJ21,CHAR(160),""))),0),2)=ROUND(IFERROR(VALUE(TRIM(SUBSTITUTE(P21,CHAR(160),""))),0),2),"OK",ROUND(IFERROR(VALUE(TRIM(SUBSTITUTE(AJ21,CHAR(160),""))),0),2)&lt;ROUND(IFERROR(VALUE(TRIM(SUBSTITUTE(P21,CHAR(160),""))),0),2),"Montant instruit inférieur au montant présenté.",TRUE,""))</f>
        <v/>
      </c>
      <c r="AM21" s="90" t="str">
        <f t="shared" si="5"/>
        <v/>
      </c>
    </row>
    <row r="22" spans="1:39" s="67" customFormat="1">
      <c r="A22" s="354">
        <v>14</v>
      </c>
      <c r="B22" s="22"/>
      <c r="C22" s="89" t="str">
        <f>IF(B22&lt;&gt;"",IF('0-Présentation poste-typeaction'!$B$12&lt;&gt;"",'0-Présentation poste-typeaction'!$B$12,""),"")</f>
        <v/>
      </c>
      <c r="D22" s="27"/>
      <c r="E22" s="23"/>
      <c r="F22" s="27"/>
      <c r="G22" s="41"/>
      <c r="H22" s="2"/>
      <c r="I22" s="24"/>
      <c r="J22" s="27"/>
      <c r="K22" s="25"/>
      <c r="L22" s="24"/>
      <c r="M22" s="2"/>
      <c r="N22" s="24"/>
      <c r="O22" s="26"/>
      <c r="P22" s="345" t="str">
        <f t="shared" si="2"/>
        <v/>
      </c>
      <c r="Q22" s="2"/>
      <c r="R22" s="368"/>
      <c r="S22" s="208" t="str">
        <f t="shared" si="3"/>
        <v/>
      </c>
      <c r="T22" s="89" t="str">
        <f t="shared" si="0"/>
        <v/>
      </c>
      <c r="U22" s="89" t="str">
        <f t="shared" si="0"/>
        <v/>
      </c>
      <c r="V22" s="89" t="str">
        <f t="shared" si="0"/>
        <v/>
      </c>
      <c r="W22" s="89" t="str">
        <f t="shared" si="0"/>
        <v/>
      </c>
      <c r="X22" s="201" t="str">
        <f t="shared" si="0"/>
        <v/>
      </c>
      <c r="Y22" s="89" t="str">
        <f t="shared" si="0"/>
        <v/>
      </c>
      <c r="Z22" s="355" t="str">
        <f t="shared" si="0"/>
        <v/>
      </c>
      <c r="AA22" s="89" t="str">
        <f t="shared" si="0"/>
        <v/>
      </c>
      <c r="AB22" s="356" t="str">
        <f t="shared" si="0"/>
        <v/>
      </c>
      <c r="AC22" s="355" t="str">
        <f t="shared" si="0"/>
        <v/>
      </c>
      <c r="AD22" s="356" t="str">
        <f t="shared" si="0"/>
        <v/>
      </c>
      <c r="AE22" s="355" t="str">
        <f t="shared" si="0"/>
        <v/>
      </c>
      <c r="AF22" s="90" t="str">
        <f t="shared" si="0"/>
        <v/>
      </c>
      <c r="AG22" s="350" t="str">
        <f t="shared" si="4"/>
        <v/>
      </c>
      <c r="AH22" s="89" t="str">
        <f t="shared" si="0"/>
        <v/>
      </c>
      <c r="AI22" s="91"/>
      <c r="AJ22" s="357" t="str">
        <f t="shared" si="1"/>
        <v/>
      </c>
      <c r="AK22" s="358"/>
      <c r="AL22" s="92" t="str" cm="1">
        <f t="array" ref="AL22">IF(OR(AJ22="",P22=""),"",_xlfn.IFS(ROUND(IFERROR(VALUE(TRIM(SUBSTITUTE(AJ22,CHAR(160),""))),0),2)&gt;ROUND(IFERROR(VALUE(TRIM(SUBSTITUTE(P22,CHAR(160),""))),0),2),"KO : Le montant retenu est supérieur au montant présenté. Merci de revoir la ligne de contributions ou plafonner son montant.",ROUND(IFERROR(VALUE(TRIM(SUBSTITUTE(P22,CHAR(160),""))),0),2)=0,"",ROUND(IFERROR(VALUE(TRIM(SUBSTITUTE(AJ22,CHAR(160),""))),0),2)=ROUND(IFERROR(VALUE(TRIM(SUBSTITUTE(P22,CHAR(160),""))),0),2),"OK",ROUND(IFERROR(VALUE(TRIM(SUBSTITUTE(AJ22,CHAR(160),""))),0),2)&lt;ROUND(IFERROR(VALUE(TRIM(SUBSTITUTE(P22,CHAR(160),""))),0),2),"Montant instruit inférieur au montant présenté.",TRUE,""))</f>
        <v/>
      </c>
      <c r="AM22" s="90" t="str">
        <f t="shared" si="5"/>
        <v/>
      </c>
    </row>
    <row r="23" spans="1:39" s="67" customFormat="1">
      <c r="A23" s="354">
        <v>15</v>
      </c>
      <c r="B23" s="22"/>
      <c r="C23" s="89" t="str">
        <f>IF(B23&lt;&gt;"",IF('0-Présentation poste-typeaction'!$B$12&lt;&gt;"",'0-Présentation poste-typeaction'!$B$12,""),"")</f>
        <v/>
      </c>
      <c r="D23" s="27"/>
      <c r="E23" s="23"/>
      <c r="F23" s="27"/>
      <c r="G23" s="41"/>
      <c r="H23" s="2"/>
      <c r="I23" s="24"/>
      <c r="J23" s="27"/>
      <c r="K23" s="25"/>
      <c r="L23" s="24"/>
      <c r="M23" s="2"/>
      <c r="N23" s="24"/>
      <c r="O23" s="26"/>
      <c r="P23" s="345" t="str">
        <f t="shared" si="2"/>
        <v/>
      </c>
      <c r="Q23" s="2"/>
      <c r="R23" s="368"/>
      <c r="S23" s="208" t="str">
        <f t="shared" si="3"/>
        <v/>
      </c>
      <c r="T23" s="89" t="str">
        <f t="shared" si="0"/>
        <v/>
      </c>
      <c r="U23" s="89" t="str">
        <f t="shared" si="0"/>
        <v/>
      </c>
      <c r="V23" s="89" t="str">
        <f t="shared" si="0"/>
        <v/>
      </c>
      <c r="W23" s="89" t="str">
        <f t="shared" si="0"/>
        <v/>
      </c>
      <c r="X23" s="201" t="str">
        <f t="shared" si="0"/>
        <v/>
      </c>
      <c r="Y23" s="89" t="str">
        <f t="shared" si="0"/>
        <v/>
      </c>
      <c r="Z23" s="355" t="str">
        <f t="shared" si="0"/>
        <v/>
      </c>
      <c r="AA23" s="89" t="str">
        <f t="shared" si="0"/>
        <v/>
      </c>
      <c r="AB23" s="356" t="str">
        <f t="shared" si="0"/>
        <v/>
      </c>
      <c r="AC23" s="355" t="str">
        <f t="shared" si="0"/>
        <v/>
      </c>
      <c r="AD23" s="356" t="str">
        <f t="shared" si="0"/>
        <v/>
      </c>
      <c r="AE23" s="355" t="str">
        <f t="shared" si="0"/>
        <v/>
      </c>
      <c r="AF23" s="90" t="str">
        <f t="shared" si="0"/>
        <v/>
      </c>
      <c r="AG23" s="350" t="str">
        <f t="shared" si="4"/>
        <v/>
      </c>
      <c r="AH23" s="89" t="str">
        <f t="shared" si="0"/>
        <v/>
      </c>
      <c r="AI23" s="91"/>
      <c r="AJ23" s="357" t="str">
        <f t="shared" si="1"/>
        <v/>
      </c>
      <c r="AK23" s="358"/>
      <c r="AL23" s="92" t="str" cm="1">
        <f t="array" ref="AL23">IF(OR(AJ23="",P23=""),"",_xlfn.IFS(ROUND(IFERROR(VALUE(TRIM(SUBSTITUTE(AJ23,CHAR(160),""))),0),2)&gt;ROUND(IFERROR(VALUE(TRIM(SUBSTITUTE(P23,CHAR(160),""))),0),2),"KO : Le montant retenu est supérieur au montant présenté. Merci de revoir la ligne de contributions ou plafonner son montant.",ROUND(IFERROR(VALUE(TRIM(SUBSTITUTE(P23,CHAR(160),""))),0),2)=0,"",ROUND(IFERROR(VALUE(TRIM(SUBSTITUTE(AJ23,CHAR(160),""))),0),2)=ROUND(IFERROR(VALUE(TRIM(SUBSTITUTE(P23,CHAR(160),""))),0),2),"OK",ROUND(IFERROR(VALUE(TRIM(SUBSTITUTE(AJ23,CHAR(160),""))),0),2)&lt;ROUND(IFERROR(VALUE(TRIM(SUBSTITUTE(P23,CHAR(160),""))),0),2),"Montant instruit inférieur au montant présenté.",TRUE,""))</f>
        <v/>
      </c>
      <c r="AM23" s="90" t="str">
        <f t="shared" si="5"/>
        <v/>
      </c>
    </row>
    <row r="24" spans="1:39" s="67" customFormat="1">
      <c r="A24" s="354">
        <v>16</v>
      </c>
      <c r="B24" s="22"/>
      <c r="C24" s="89" t="str">
        <f>IF(B24&lt;&gt;"",IF('0-Présentation poste-typeaction'!$B$12&lt;&gt;"",'0-Présentation poste-typeaction'!$B$12,""),"")</f>
        <v/>
      </c>
      <c r="D24" s="27"/>
      <c r="E24" s="23"/>
      <c r="F24" s="27"/>
      <c r="G24" s="41"/>
      <c r="H24" s="2"/>
      <c r="I24" s="24"/>
      <c r="J24" s="27"/>
      <c r="K24" s="25"/>
      <c r="L24" s="24"/>
      <c r="M24" s="2"/>
      <c r="N24" s="24"/>
      <c r="O24" s="26"/>
      <c r="P24" s="345" t="str">
        <f t="shared" si="2"/>
        <v/>
      </c>
      <c r="Q24" s="2"/>
      <c r="R24" s="368"/>
      <c r="S24" s="208" t="str">
        <f t="shared" si="3"/>
        <v/>
      </c>
      <c r="T24" s="89" t="str">
        <f t="shared" si="0"/>
        <v/>
      </c>
      <c r="U24" s="89" t="str">
        <f t="shared" si="0"/>
        <v/>
      </c>
      <c r="V24" s="89" t="str">
        <f t="shared" si="0"/>
        <v/>
      </c>
      <c r="W24" s="89" t="str">
        <f t="shared" si="0"/>
        <v/>
      </c>
      <c r="X24" s="201" t="str">
        <f t="shared" si="0"/>
        <v/>
      </c>
      <c r="Y24" s="89" t="str">
        <f t="shared" si="0"/>
        <v/>
      </c>
      <c r="Z24" s="355" t="str">
        <f t="shared" si="0"/>
        <v/>
      </c>
      <c r="AA24" s="89" t="str">
        <f t="shared" si="0"/>
        <v/>
      </c>
      <c r="AB24" s="356" t="str">
        <f t="shared" si="0"/>
        <v/>
      </c>
      <c r="AC24" s="355" t="str">
        <f t="shared" si="0"/>
        <v/>
      </c>
      <c r="AD24" s="356" t="str">
        <f t="shared" si="0"/>
        <v/>
      </c>
      <c r="AE24" s="355" t="str">
        <f t="shared" si="0"/>
        <v/>
      </c>
      <c r="AF24" s="90" t="str">
        <f t="shared" si="0"/>
        <v/>
      </c>
      <c r="AG24" s="350" t="str">
        <f t="shared" si="4"/>
        <v/>
      </c>
      <c r="AH24" s="89" t="str">
        <f t="shared" si="0"/>
        <v/>
      </c>
      <c r="AI24" s="91"/>
      <c r="AJ24" s="357" t="str">
        <f t="shared" si="1"/>
        <v/>
      </c>
      <c r="AK24" s="358"/>
      <c r="AL24" s="92" t="str" cm="1">
        <f t="array" ref="AL24">IF(OR(AJ24="",P24=""),"",_xlfn.IFS(ROUND(IFERROR(VALUE(TRIM(SUBSTITUTE(AJ24,CHAR(160),""))),0),2)&gt;ROUND(IFERROR(VALUE(TRIM(SUBSTITUTE(P24,CHAR(160),""))),0),2),"KO : Le montant retenu est supérieur au montant présenté. Merci de revoir la ligne de contributions ou plafonner son montant.",ROUND(IFERROR(VALUE(TRIM(SUBSTITUTE(P24,CHAR(160),""))),0),2)=0,"",ROUND(IFERROR(VALUE(TRIM(SUBSTITUTE(AJ24,CHAR(160),""))),0),2)=ROUND(IFERROR(VALUE(TRIM(SUBSTITUTE(P24,CHAR(160),""))),0),2),"OK",ROUND(IFERROR(VALUE(TRIM(SUBSTITUTE(AJ24,CHAR(160),""))),0),2)&lt;ROUND(IFERROR(VALUE(TRIM(SUBSTITUTE(P24,CHAR(160),""))),0),2),"Montant instruit inférieur au montant présenté.",TRUE,""))</f>
        <v/>
      </c>
      <c r="AM24" s="90" t="str">
        <f t="shared" si="5"/>
        <v/>
      </c>
    </row>
    <row r="25" spans="1:39" s="67" customFormat="1">
      <c r="A25" s="354">
        <v>17</v>
      </c>
      <c r="B25" s="22"/>
      <c r="C25" s="89" t="str">
        <f>IF(B25&lt;&gt;"",IF('0-Présentation poste-typeaction'!$B$12&lt;&gt;"",'0-Présentation poste-typeaction'!$B$12,""),"")</f>
        <v/>
      </c>
      <c r="D25" s="27"/>
      <c r="E25" s="23"/>
      <c r="F25" s="27"/>
      <c r="G25" s="41"/>
      <c r="H25" s="2"/>
      <c r="I25" s="24"/>
      <c r="J25" s="27"/>
      <c r="K25" s="25"/>
      <c r="L25" s="24"/>
      <c r="M25" s="2"/>
      <c r="N25" s="24"/>
      <c r="O25" s="26"/>
      <c r="P25" s="345" t="str">
        <f t="shared" si="2"/>
        <v/>
      </c>
      <c r="Q25" s="2"/>
      <c r="R25" s="368"/>
      <c r="S25" s="208" t="str">
        <f t="shared" si="3"/>
        <v/>
      </c>
      <c r="T25" s="89" t="str">
        <f t="shared" si="3"/>
        <v/>
      </c>
      <c r="U25" s="89" t="str">
        <f t="shared" si="3"/>
        <v/>
      </c>
      <c r="V25" s="89" t="str">
        <f t="shared" si="3"/>
        <v/>
      </c>
      <c r="W25" s="89" t="str">
        <f t="shared" si="3"/>
        <v/>
      </c>
      <c r="X25" s="201" t="str">
        <f t="shared" si="3"/>
        <v/>
      </c>
      <c r="Y25" s="89" t="str">
        <f t="shared" si="3"/>
        <v/>
      </c>
      <c r="Z25" s="355" t="str">
        <f t="shared" si="3"/>
        <v/>
      </c>
      <c r="AA25" s="89" t="str">
        <f t="shared" si="3"/>
        <v/>
      </c>
      <c r="AB25" s="356" t="str">
        <f t="shared" si="3"/>
        <v/>
      </c>
      <c r="AC25" s="355" t="str">
        <f t="shared" si="3"/>
        <v/>
      </c>
      <c r="AD25" s="356" t="str">
        <f t="shared" si="3"/>
        <v/>
      </c>
      <c r="AE25" s="355" t="str">
        <f t="shared" si="3"/>
        <v/>
      </c>
      <c r="AF25" s="90" t="str">
        <f t="shared" si="3"/>
        <v/>
      </c>
      <c r="AG25" s="350" t="str">
        <f t="shared" si="4"/>
        <v/>
      </c>
      <c r="AH25" s="89" t="str">
        <f t="shared" si="3"/>
        <v/>
      </c>
      <c r="AI25" s="91"/>
      <c r="AJ25" s="357" t="str">
        <f t="shared" si="1"/>
        <v/>
      </c>
      <c r="AK25" s="358"/>
      <c r="AL25" s="92" t="str" cm="1">
        <f t="array" ref="AL25">IF(OR(AJ25="",P25=""),"",_xlfn.IFS(ROUND(IFERROR(VALUE(TRIM(SUBSTITUTE(AJ25,CHAR(160),""))),0),2)&gt;ROUND(IFERROR(VALUE(TRIM(SUBSTITUTE(P25,CHAR(160),""))),0),2),"KO : Le montant retenu est supérieur au montant présenté. Merci de revoir la ligne de contributions ou plafonner son montant.",ROUND(IFERROR(VALUE(TRIM(SUBSTITUTE(P25,CHAR(160),""))),0),2)=0,"",ROUND(IFERROR(VALUE(TRIM(SUBSTITUTE(AJ25,CHAR(160),""))),0),2)=ROUND(IFERROR(VALUE(TRIM(SUBSTITUTE(P25,CHAR(160),""))),0),2),"OK",ROUND(IFERROR(VALUE(TRIM(SUBSTITUTE(AJ25,CHAR(160),""))),0),2)&lt;ROUND(IFERROR(VALUE(TRIM(SUBSTITUTE(P25,CHAR(160),""))),0),2),"Montant instruit inférieur au montant présenté.",TRUE,""))</f>
        <v/>
      </c>
      <c r="AM25" s="90" t="str">
        <f t="shared" si="5"/>
        <v/>
      </c>
    </row>
    <row r="26" spans="1:39" s="67" customFormat="1">
      <c r="A26" s="354">
        <v>18</v>
      </c>
      <c r="B26" s="22"/>
      <c r="C26" s="89" t="str">
        <f>IF(B26&lt;&gt;"",IF('0-Présentation poste-typeaction'!$B$12&lt;&gt;"",'0-Présentation poste-typeaction'!$B$12,""),"")</f>
        <v/>
      </c>
      <c r="D26" s="27"/>
      <c r="E26" s="23"/>
      <c r="F26" s="27"/>
      <c r="G26" s="41"/>
      <c r="H26" s="2"/>
      <c r="I26" s="24"/>
      <c r="J26" s="27"/>
      <c r="K26" s="25"/>
      <c r="L26" s="24"/>
      <c r="M26" s="2"/>
      <c r="N26" s="24"/>
      <c r="O26" s="26"/>
      <c r="P26" s="345" t="str">
        <f t="shared" si="2"/>
        <v/>
      </c>
      <c r="Q26" s="2"/>
      <c r="R26" s="368"/>
      <c r="S26" s="208" t="str">
        <f t="shared" si="3"/>
        <v/>
      </c>
      <c r="T26" s="89" t="str">
        <f t="shared" si="3"/>
        <v/>
      </c>
      <c r="U26" s="89" t="str">
        <f t="shared" si="3"/>
        <v/>
      </c>
      <c r="V26" s="89" t="str">
        <f t="shared" si="3"/>
        <v/>
      </c>
      <c r="W26" s="89" t="str">
        <f t="shared" si="3"/>
        <v/>
      </c>
      <c r="X26" s="201" t="str">
        <f t="shared" si="3"/>
        <v/>
      </c>
      <c r="Y26" s="89" t="str">
        <f t="shared" si="3"/>
        <v/>
      </c>
      <c r="Z26" s="355" t="str">
        <f t="shared" si="3"/>
        <v/>
      </c>
      <c r="AA26" s="89" t="str">
        <f t="shared" si="3"/>
        <v/>
      </c>
      <c r="AB26" s="356" t="str">
        <f t="shared" si="3"/>
        <v/>
      </c>
      <c r="AC26" s="355" t="str">
        <f t="shared" si="3"/>
        <v/>
      </c>
      <c r="AD26" s="356" t="str">
        <f t="shared" si="3"/>
        <v/>
      </c>
      <c r="AE26" s="355" t="str">
        <f t="shared" si="3"/>
        <v/>
      </c>
      <c r="AF26" s="90" t="str">
        <f t="shared" si="3"/>
        <v/>
      </c>
      <c r="AG26" s="350" t="str">
        <f t="shared" si="4"/>
        <v/>
      </c>
      <c r="AH26" s="89" t="str">
        <f t="shared" si="3"/>
        <v/>
      </c>
      <c r="AI26" s="91"/>
      <c r="AJ26" s="357" t="str">
        <f t="shared" si="1"/>
        <v/>
      </c>
      <c r="AK26" s="358"/>
      <c r="AL26" s="92" t="str" cm="1">
        <f t="array" ref="AL26">IF(OR(AJ26="",P26=""),"",_xlfn.IFS(ROUND(IFERROR(VALUE(TRIM(SUBSTITUTE(AJ26,CHAR(160),""))),0),2)&gt;ROUND(IFERROR(VALUE(TRIM(SUBSTITUTE(P26,CHAR(160),""))),0),2),"KO : Le montant retenu est supérieur au montant présenté. Merci de revoir la ligne de contributions ou plafonner son montant.",ROUND(IFERROR(VALUE(TRIM(SUBSTITUTE(P26,CHAR(160),""))),0),2)=0,"",ROUND(IFERROR(VALUE(TRIM(SUBSTITUTE(AJ26,CHAR(160),""))),0),2)=ROUND(IFERROR(VALUE(TRIM(SUBSTITUTE(P26,CHAR(160),""))),0),2),"OK",ROUND(IFERROR(VALUE(TRIM(SUBSTITUTE(AJ26,CHAR(160),""))),0),2)&lt;ROUND(IFERROR(VALUE(TRIM(SUBSTITUTE(P26,CHAR(160),""))),0),2),"Montant instruit inférieur au montant présenté.",TRUE,""))</f>
        <v/>
      </c>
      <c r="AM26" s="90" t="str">
        <f t="shared" si="5"/>
        <v/>
      </c>
    </row>
    <row r="27" spans="1:39" s="67" customFormat="1">
      <c r="A27" s="354">
        <v>19</v>
      </c>
      <c r="B27" s="22"/>
      <c r="C27" s="89" t="str">
        <f>IF(B27&lt;&gt;"",IF('0-Présentation poste-typeaction'!$B$12&lt;&gt;"",'0-Présentation poste-typeaction'!$B$12,""),"")</f>
        <v/>
      </c>
      <c r="D27" s="27"/>
      <c r="E27" s="23"/>
      <c r="F27" s="27"/>
      <c r="G27" s="41"/>
      <c r="H27" s="2"/>
      <c r="I27" s="24"/>
      <c r="J27" s="27"/>
      <c r="K27" s="25"/>
      <c r="L27" s="24"/>
      <c r="M27" s="2"/>
      <c r="N27" s="24"/>
      <c r="O27" s="26"/>
      <c r="P27" s="345" t="str">
        <f t="shared" si="2"/>
        <v/>
      </c>
      <c r="Q27" s="2"/>
      <c r="R27" s="368"/>
      <c r="S27" s="208" t="str">
        <f t="shared" si="3"/>
        <v/>
      </c>
      <c r="T27" s="89" t="str">
        <f t="shared" si="3"/>
        <v/>
      </c>
      <c r="U27" s="89" t="str">
        <f t="shared" si="3"/>
        <v/>
      </c>
      <c r="V27" s="89" t="str">
        <f t="shared" si="3"/>
        <v/>
      </c>
      <c r="W27" s="89" t="str">
        <f t="shared" si="3"/>
        <v/>
      </c>
      <c r="X27" s="201" t="str">
        <f t="shared" si="3"/>
        <v/>
      </c>
      <c r="Y27" s="89" t="str">
        <f t="shared" si="3"/>
        <v/>
      </c>
      <c r="Z27" s="355" t="str">
        <f t="shared" si="3"/>
        <v/>
      </c>
      <c r="AA27" s="89" t="str">
        <f t="shared" si="3"/>
        <v/>
      </c>
      <c r="AB27" s="356" t="str">
        <f t="shared" si="3"/>
        <v/>
      </c>
      <c r="AC27" s="355" t="str">
        <f t="shared" si="3"/>
        <v/>
      </c>
      <c r="AD27" s="356" t="str">
        <f t="shared" si="3"/>
        <v/>
      </c>
      <c r="AE27" s="355" t="str">
        <f t="shared" si="3"/>
        <v/>
      </c>
      <c r="AF27" s="90" t="str">
        <f t="shared" si="3"/>
        <v/>
      </c>
      <c r="AG27" s="350" t="str">
        <f t="shared" si="4"/>
        <v/>
      </c>
      <c r="AH27" s="89" t="str">
        <f t="shared" si="3"/>
        <v/>
      </c>
      <c r="AI27" s="91"/>
      <c r="AJ27" s="357" t="str">
        <f t="shared" si="1"/>
        <v/>
      </c>
      <c r="AK27" s="358"/>
      <c r="AL27" s="92" t="str" cm="1">
        <f t="array" ref="AL27">IF(OR(AJ27="",P27=""),"",_xlfn.IFS(ROUND(IFERROR(VALUE(TRIM(SUBSTITUTE(AJ27,CHAR(160),""))),0),2)&gt;ROUND(IFERROR(VALUE(TRIM(SUBSTITUTE(P27,CHAR(160),""))),0),2),"KO : Le montant retenu est supérieur au montant présenté. Merci de revoir la ligne de contributions ou plafonner son montant.",ROUND(IFERROR(VALUE(TRIM(SUBSTITUTE(P27,CHAR(160),""))),0),2)=0,"",ROUND(IFERROR(VALUE(TRIM(SUBSTITUTE(AJ27,CHAR(160),""))),0),2)=ROUND(IFERROR(VALUE(TRIM(SUBSTITUTE(P27,CHAR(160),""))),0),2),"OK",ROUND(IFERROR(VALUE(TRIM(SUBSTITUTE(AJ27,CHAR(160),""))),0),2)&lt;ROUND(IFERROR(VALUE(TRIM(SUBSTITUTE(P27,CHAR(160),""))),0),2),"Montant instruit inférieur au montant présenté.",TRUE,""))</f>
        <v/>
      </c>
      <c r="AM27" s="90" t="str">
        <f t="shared" si="5"/>
        <v/>
      </c>
    </row>
    <row r="28" spans="1:39" s="67" customFormat="1">
      <c r="A28" s="354">
        <v>20</v>
      </c>
      <c r="B28" s="22"/>
      <c r="C28" s="89" t="str">
        <f>IF(B28&lt;&gt;"",IF('0-Présentation poste-typeaction'!$B$12&lt;&gt;"",'0-Présentation poste-typeaction'!$B$12,""),"")</f>
        <v/>
      </c>
      <c r="D28" s="27"/>
      <c r="E28" s="23"/>
      <c r="F28" s="27"/>
      <c r="G28" s="41"/>
      <c r="H28" s="2"/>
      <c r="I28" s="24"/>
      <c r="J28" s="27"/>
      <c r="K28" s="25"/>
      <c r="L28" s="24"/>
      <c r="M28" s="2"/>
      <c r="N28" s="24"/>
      <c r="O28" s="26"/>
      <c r="P28" s="345" t="str">
        <f t="shared" si="2"/>
        <v/>
      </c>
      <c r="Q28" s="2"/>
      <c r="R28" s="368"/>
      <c r="S28" s="208" t="str">
        <f t="shared" si="3"/>
        <v/>
      </c>
      <c r="T28" s="89" t="str">
        <f t="shared" si="3"/>
        <v/>
      </c>
      <c r="U28" s="89" t="str">
        <f t="shared" si="3"/>
        <v/>
      </c>
      <c r="V28" s="89" t="str">
        <f t="shared" si="3"/>
        <v/>
      </c>
      <c r="W28" s="89" t="str">
        <f t="shared" si="3"/>
        <v/>
      </c>
      <c r="X28" s="201" t="str">
        <f t="shared" si="3"/>
        <v/>
      </c>
      <c r="Y28" s="89" t="str">
        <f t="shared" si="3"/>
        <v/>
      </c>
      <c r="Z28" s="355" t="str">
        <f t="shared" si="3"/>
        <v/>
      </c>
      <c r="AA28" s="89" t="str">
        <f t="shared" si="3"/>
        <v/>
      </c>
      <c r="AB28" s="356" t="str">
        <f t="shared" si="3"/>
        <v/>
      </c>
      <c r="AC28" s="355" t="str">
        <f t="shared" si="3"/>
        <v/>
      </c>
      <c r="AD28" s="356" t="str">
        <f t="shared" si="3"/>
        <v/>
      </c>
      <c r="AE28" s="355" t="str">
        <f t="shared" si="3"/>
        <v/>
      </c>
      <c r="AF28" s="90" t="str">
        <f t="shared" si="3"/>
        <v/>
      </c>
      <c r="AG28" s="350" t="str">
        <f t="shared" si="4"/>
        <v/>
      </c>
      <c r="AH28" s="89" t="str">
        <f t="shared" si="3"/>
        <v/>
      </c>
      <c r="AI28" s="91"/>
      <c r="AJ28" s="357" t="str">
        <f t="shared" si="1"/>
        <v/>
      </c>
      <c r="AK28" s="358"/>
      <c r="AL28" s="92" t="str" cm="1">
        <f t="array" ref="AL28">IF(OR(AJ28="",P28=""),"",_xlfn.IFS(ROUND(IFERROR(VALUE(TRIM(SUBSTITUTE(AJ28,CHAR(160),""))),0),2)&gt;ROUND(IFERROR(VALUE(TRIM(SUBSTITUTE(P28,CHAR(160),""))),0),2),"KO : Le montant retenu est supérieur au montant présenté. Merci de revoir la ligne de contributions ou plafonner son montant.",ROUND(IFERROR(VALUE(TRIM(SUBSTITUTE(P28,CHAR(160),""))),0),2)=0,"",ROUND(IFERROR(VALUE(TRIM(SUBSTITUTE(AJ28,CHAR(160),""))),0),2)=ROUND(IFERROR(VALUE(TRIM(SUBSTITUTE(P28,CHAR(160),""))),0),2),"OK",ROUND(IFERROR(VALUE(TRIM(SUBSTITUTE(AJ28,CHAR(160),""))),0),2)&lt;ROUND(IFERROR(VALUE(TRIM(SUBSTITUTE(P28,CHAR(160),""))),0),2),"Montant instruit inférieur au montant présenté.",TRUE,""))</f>
        <v/>
      </c>
      <c r="AM28" s="90" t="str">
        <f t="shared" si="5"/>
        <v/>
      </c>
    </row>
    <row r="29" spans="1:39" s="67" customFormat="1">
      <c r="A29" s="354">
        <v>21</v>
      </c>
      <c r="B29" s="22"/>
      <c r="C29" s="89" t="str">
        <f>IF(B29&lt;&gt;"",IF('0-Présentation poste-typeaction'!$B$12&lt;&gt;"",'0-Présentation poste-typeaction'!$B$12,""),"")</f>
        <v/>
      </c>
      <c r="D29" s="27"/>
      <c r="E29" s="23"/>
      <c r="F29" s="27"/>
      <c r="G29" s="41"/>
      <c r="H29" s="2"/>
      <c r="I29" s="24"/>
      <c r="J29" s="27"/>
      <c r="K29" s="25"/>
      <c r="L29" s="24"/>
      <c r="M29" s="2"/>
      <c r="N29" s="24"/>
      <c r="O29" s="26"/>
      <c r="P29" s="345" t="str">
        <f t="shared" si="2"/>
        <v/>
      </c>
      <c r="Q29" s="2"/>
      <c r="R29" s="368"/>
      <c r="S29" s="208" t="str">
        <f t="shared" si="3"/>
        <v/>
      </c>
      <c r="T29" s="89" t="str">
        <f t="shared" si="3"/>
        <v/>
      </c>
      <c r="U29" s="89" t="str">
        <f t="shared" si="3"/>
        <v/>
      </c>
      <c r="V29" s="89" t="str">
        <f t="shared" si="3"/>
        <v/>
      </c>
      <c r="W29" s="89" t="str">
        <f t="shared" si="3"/>
        <v/>
      </c>
      <c r="X29" s="201" t="str">
        <f t="shared" si="3"/>
        <v/>
      </c>
      <c r="Y29" s="89" t="str">
        <f t="shared" si="3"/>
        <v/>
      </c>
      <c r="Z29" s="355" t="str">
        <f t="shared" si="3"/>
        <v/>
      </c>
      <c r="AA29" s="89" t="str">
        <f t="shared" si="3"/>
        <v/>
      </c>
      <c r="AB29" s="356" t="str">
        <f t="shared" si="3"/>
        <v/>
      </c>
      <c r="AC29" s="355" t="str">
        <f t="shared" si="3"/>
        <v/>
      </c>
      <c r="AD29" s="356" t="str">
        <f t="shared" si="3"/>
        <v/>
      </c>
      <c r="AE29" s="355" t="str">
        <f t="shared" si="3"/>
        <v/>
      </c>
      <c r="AF29" s="90" t="str">
        <f t="shared" si="3"/>
        <v/>
      </c>
      <c r="AG29" s="350" t="str">
        <f t="shared" si="4"/>
        <v/>
      </c>
      <c r="AH29" s="89" t="str">
        <f t="shared" si="3"/>
        <v/>
      </c>
      <c r="AI29" s="91"/>
      <c r="AJ29" s="357" t="str">
        <f t="shared" si="1"/>
        <v/>
      </c>
      <c r="AK29" s="358"/>
      <c r="AL29" s="92" t="str" cm="1">
        <f t="array" ref="AL29">IF(OR(AJ29="",P29=""),"",_xlfn.IFS(ROUND(IFERROR(VALUE(TRIM(SUBSTITUTE(AJ29,CHAR(160),""))),0),2)&gt;ROUND(IFERROR(VALUE(TRIM(SUBSTITUTE(P29,CHAR(160),""))),0),2),"KO : Le montant retenu est supérieur au montant présenté. Merci de revoir la ligne de contributions ou plafonner son montant.",ROUND(IFERROR(VALUE(TRIM(SUBSTITUTE(P29,CHAR(160),""))),0),2)=0,"",ROUND(IFERROR(VALUE(TRIM(SUBSTITUTE(AJ29,CHAR(160),""))),0),2)=ROUND(IFERROR(VALUE(TRIM(SUBSTITUTE(P29,CHAR(160),""))),0),2),"OK",ROUND(IFERROR(VALUE(TRIM(SUBSTITUTE(AJ29,CHAR(160),""))),0),2)&lt;ROUND(IFERROR(VALUE(TRIM(SUBSTITUTE(P29,CHAR(160),""))),0),2),"Montant instruit inférieur au montant présenté.",TRUE,""))</f>
        <v/>
      </c>
      <c r="AM29" s="90" t="str">
        <f t="shared" si="5"/>
        <v/>
      </c>
    </row>
    <row r="30" spans="1:39" s="67" customFormat="1">
      <c r="A30" s="354">
        <v>22</v>
      </c>
      <c r="B30" s="22"/>
      <c r="C30" s="89" t="str">
        <f>IF(B30&lt;&gt;"",IF('0-Présentation poste-typeaction'!$B$12&lt;&gt;"",'0-Présentation poste-typeaction'!$B$12,""),"")</f>
        <v/>
      </c>
      <c r="D30" s="27"/>
      <c r="E30" s="23"/>
      <c r="F30" s="27"/>
      <c r="G30" s="41"/>
      <c r="H30" s="2"/>
      <c r="I30" s="24"/>
      <c r="J30" s="27"/>
      <c r="K30" s="25"/>
      <c r="L30" s="24"/>
      <c r="M30" s="2"/>
      <c r="N30" s="24"/>
      <c r="O30" s="26"/>
      <c r="P30" s="345" t="str">
        <f t="shared" si="2"/>
        <v/>
      </c>
      <c r="Q30" s="2"/>
      <c r="R30" s="368"/>
      <c r="S30" s="208" t="str">
        <f t="shared" si="3"/>
        <v/>
      </c>
      <c r="T30" s="89" t="str">
        <f t="shared" si="3"/>
        <v/>
      </c>
      <c r="U30" s="89" t="str">
        <f t="shared" si="3"/>
        <v/>
      </c>
      <c r="V30" s="89" t="str">
        <f t="shared" si="3"/>
        <v/>
      </c>
      <c r="W30" s="89" t="str">
        <f t="shared" si="3"/>
        <v/>
      </c>
      <c r="X30" s="201" t="str">
        <f t="shared" si="3"/>
        <v/>
      </c>
      <c r="Y30" s="89" t="str">
        <f t="shared" si="3"/>
        <v/>
      </c>
      <c r="Z30" s="355" t="str">
        <f t="shared" si="3"/>
        <v/>
      </c>
      <c r="AA30" s="89" t="str">
        <f t="shared" si="3"/>
        <v/>
      </c>
      <c r="AB30" s="356" t="str">
        <f t="shared" si="3"/>
        <v/>
      </c>
      <c r="AC30" s="355" t="str">
        <f t="shared" si="3"/>
        <v/>
      </c>
      <c r="AD30" s="356" t="str">
        <f t="shared" si="3"/>
        <v/>
      </c>
      <c r="AE30" s="355" t="str">
        <f t="shared" si="3"/>
        <v/>
      </c>
      <c r="AF30" s="90" t="str">
        <f t="shared" si="3"/>
        <v/>
      </c>
      <c r="AG30" s="350" t="str">
        <f t="shared" si="4"/>
        <v/>
      </c>
      <c r="AH30" s="89" t="str">
        <f t="shared" si="3"/>
        <v/>
      </c>
      <c r="AI30" s="91"/>
      <c r="AJ30" s="357" t="str">
        <f t="shared" si="1"/>
        <v/>
      </c>
      <c r="AK30" s="358"/>
      <c r="AL30" s="92" t="str" cm="1">
        <f t="array" ref="AL30">IF(OR(AJ30="",P30=""),"",_xlfn.IFS(ROUND(IFERROR(VALUE(TRIM(SUBSTITUTE(AJ30,CHAR(160),""))),0),2)&gt;ROUND(IFERROR(VALUE(TRIM(SUBSTITUTE(P30,CHAR(160),""))),0),2),"KO : Le montant retenu est supérieur au montant présenté. Merci de revoir la ligne de contributions ou plafonner son montant.",ROUND(IFERROR(VALUE(TRIM(SUBSTITUTE(P30,CHAR(160),""))),0),2)=0,"",ROUND(IFERROR(VALUE(TRIM(SUBSTITUTE(AJ30,CHAR(160),""))),0),2)=ROUND(IFERROR(VALUE(TRIM(SUBSTITUTE(P30,CHAR(160),""))),0),2),"OK",ROUND(IFERROR(VALUE(TRIM(SUBSTITUTE(AJ30,CHAR(160),""))),0),2)&lt;ROUND(IFERROR(VALUE(TRIM(SUBSTITUTE(P30,CHAR(160),""))),0),2),"Montant instruit inférieur au montant présenté.",TRUE,""))</f>
        <v/>
      </c>
      <c r="AM30" s="90" t="str">
        <f t="shared" si="5"/>
        <v/>
      </c>
    </row>
    <row r="31" spans="1:39" s="67" customFormat="1">
      <c r="A31" s="354">
        <v>23</v>
      </c>
      <c r="B31" s="22"/>
      <c r="C31" s="89" t="str">
        <f>IF(B31&lt;&gt;"",IF('0-Présentation poste-typeaction'!$B$12&lt;&gt;"",'0-Présentation poste-typeaction'!$B$12,""),"")</f>
        <v/>
      </c>
      <c r="D31" s="27"/>
      <c r="E31" s="23"/>
      <c r="F31" s="27"/>
      <c r="G31" s="41"/>
      <c r="H31" s="2"/>
      <c r="I31" s="24"/>
      <c r="J31" s="27"/>
      <c r="K31" s="25"/>
      <c r="L31" s="24"/>
      <c r="M31" s="2"/>
      <c r="N31" s="24"/>
      <c r="O31" s="26"/>
      <c r="P31" s="345" t="str">
        <f t="shared" si="2"/>
        <v/>
      </c>
      <c r="Q31" s="2"/>
      <c r="R31" s="368"/>
      <c r="S31" s="208" t="str">
        <f t="shared" si="3"/>
        <v/>
      </c>
      <c r="T31" s="89" t="str">
        <f t="shared" si="3"/>
        <v/>
      </c>
      <c r="U31" s="89" t="str">
        <f t="shared" si="3"/>
        <v/>
      </c>
      <c r="V31" s="89" t="str">
        <f t="shared" si="3"/>
        <v/>
      </c>
      <c r="W31" s="89" t="str">
        <f t="shared" si="3"/>
        <v/>
      </c>
      <c r="X31" s="201" t="str">
        <f t="shared" si="3"/>
        <v/>
      </c>
      <c r="Y31" s="89" t="str">
        <f t="shared" si="3"/>
        <v/>
      </c>
      <c r="Z31" s="355" t="str">
        <f t="shared" si="3"/>
        <v/>
      </c>
      <c r="AA31" s="89" t="str">
        <f t="shared" si="3"/>
        <v/>
      </c>
      <c r="AB31" s="356" t="str">
        <f t="shared" si="3"/>
        <v/>
      </c>
      <c r="AC31" s="355" t="str">
        <f t="shared" si="3"/>
        <v/>
      </c>
      <c r="AD31" s="356" t="str">
        <f t="shared" si="3"/>
        <v/>
      </c>
      <c r="AE31" s="355" t="str">
        <f t="shared" si="3"/>
        <v/>
      </c>
      <c r="AF31" s="90" t="str">
        <f t="shared" si="3"/>
        <v/>
      </c>
      <c r="AG31" s="350" t="str">
        <f t="shared" si="4"/>
        <v/>
      </c>
      <c r="AH31" s="89" t="str">
        <f t="shared" si="3"/>
        <v/>
      </c>
      <c r="AI31" s="91"/>
      <c r="AJ31" s="357" t="str">
        <f t="shared" si="1"/>
        <v/>
      </c>
      <c r="AK31" s="358"/>
      <c r="AL31" s="92" t="str" cm="1">
        <f t="array" ref="AL31">IF(OR(AJ31="",P31=""),"",_xlfn.IFS(ROUND(IFERROR(VALUE(TRIM(SUBSTITUTE(AJ31,CHAR(160),""))),0),2)&gt;ROUND(IFERROR(VALUE(TRIM(SUBSTITUTE(P31,CHAR(160),""))),0),2),"KO : Le montant retenu est supérieur au montant présenté. Merci de revoir la ligne de contributions ou plafonner son montant.",ROUND(IFERROR(VALUE(TRIM(SUBSTITUTE(P31,CHAR(160),""))),0),2)=0,"",ROUND(IFERROR(VALUE(TRIM(SUBSTITUTE(AJ31,CHAR(160),""))),0),2)=ROUND(IFERROR(VALUE(TRIM(SUBSTITUTE(P31,CHAR(160),""))),0),2),"OK",ROUND(IFERROR(VALUE(TRIM(SUBSTITUTE(AJ31,CHAR(160),""))),0),2)&lt;ROUND(IFERROR(VALUE(TRIM(SUBSTITUTE(P31,CHAR(160),""))),0),2),"Montant instruit inférieur au montant présenté.",TRUE,""))</f>
        <v/>
      </c>
      <c r="AM31" s="90" t="str">
        <f t="shared" si="5"/>
        <v/>
      </c>
    </row>
    <row r="32" spans="1:39" s="67" customFormat="1">
      <c r="A32" s="354">
        <v>24</v>
      </c>
      <c r="B32" s="22"/>
      <c r="C32" s="89" t="str">
        <f>IF(B32&lt;&gt;"",IF('0-Présentation poste-typeaction'!$B$12&lt;&gt;"",'0-Présentation poste-typeaction'!$B$12,""),"")</f>
        <v/>
      </c>
      <c r="D32" s="27"/>
      <c r="E32" s="23"/>
      <c r="F32" s="27"/>
      <c r="G32" s="41"/>
      <c r="H32" s="2"/>
      <c r="I32" s="24"/>
      <c r="J32" s="27"/>
      <c r="K32" s="25"/>
      <c r="L32" s="24"/>
      <c r="M32" s="2"/>
      <c r="N32" s="24"/>
      <c r="O32" s="26"/>
      <c r="P32" s="345" t="str">
        <f t="shared" si="2"/>
        <v/>
      </c>
      <c r="Q32" s="2"/>
      <c r="R32" s="368"/>
      <c r="S32" s="208" t="str">
        <f t="shared" si="3"/>
        <v/>
      </c>
      <c r="T32" s="89" t="str">
        <f t="shared" si="3"/>
        <v/>
      </c>
      <c r="U32" s="89" t="str">
        <f t="shared" si="3"/>
        <v/>
      </c>
      <c r="V32" s="89" t="str">
        <f t="shared" si="3"/>
        <v/>
      </c>
      <c r="W32" s="89" t="str">
        <f t="shared" si="3"/>
        <v/>
      </c>
      <c r="X32" s="201" t="str">
        <f t="shared" si="3"/>
        <v/>
      </c>
      <c r="Y32" s="89" t="str">
        <f t="shared" si="3"/>
        <v/>
      </c>
      <c r="Z32" s="355" t="str">
        <f t="shared" si="3"/>
        <v/>
      </c>
      <c r="AA32" s="89" t="str">
        <f t="shared" si="3"/>
        <v/>
      </c>
      <c r="AB32" s="356" t="str">
        <f t="shared" si="3"/>
        <v/>
      </c>
      <c r="AC32" s="355" t="str">
        <f t="shared" si="3"/>
        <v/>
      </c>
      <c r="AD32" s="356" t="str">
        <f t="shared" si="3"/>
        <v/>
      </c>
      <c r="AE32" s="355" t="str">
        <f t="shared" si="3"/>
        <v/>
      </c>
      <c r="AF32" s="90" t="str">
        <f t="shared" si="3"/>
        <v/>
      </c>
      <c r="AG32" s="350" t="str">
        <f t="shared" si="4"/>
        <v/>
      </c>
      <c r="AH32" s="89" t="str">
        <f t="shared" si="3"/>
        <v/>
      </c>
      <c r="AI32" s="91"/>
      <c r="AJ32" s="357" t="str">
        <f t="shared" si="1"/>
        <v/>
      </c>
      <c r="AK32" s="358"/>
      <c r="AL32" s="92" t="str" cm="1">
        <f t="array" ref="AL32">IF(OR(AJ32="",P32=""),"",_xlfn.IFS(ROUND(IFERROR(VALUE(TRIM(SUBSTITUTE(AJ32,CHAR(160),""))),0),2)&gt;ROUND(IFERROR(VALUE(TRIM(SUBSTITUTE(P32,CHAR(160),""))),0),2),"KO : Le montant retenu est supérieur au montant présenté. Merci de revoir la ligne de contributions ou plafonner son montant.",ROUND(IFERROR(VALUE(TRIM(SUBSTITUTE(P32,CHAR(160),""))),0),2)=0,"",ROUND(IFERROR(VALUE(TRIM(SUBSTITUTE(AJ32,CHAR(160),""))),0),2)=ROUND(IFERROR(VALUE(TRIM(SUBSTITUTE(P32,CHAR(160),""))),0),2),"OK",ROUND(IFERROR(VALUE(TRIM(SUBSTITUTE(AJ32,CHAR(160),""))),0),2)&lt;ROUND(IFERROR(VALUE(TRIM(SUBSTITUTE(P32,CHAR(160),""))),0),2),"Montant instruit inférieur au montant présenté.",TRUE,""))</f>
        <v/>
      </c>
      <c r="AM32" s="90" t="str">
        <f t="shared" si="5"/>
        <v/>
      </c>
    </row>
    <row r="33" spans="1:39" s="67" customFormat="1">
      <c r="A33" s="354">
        <v>25</v>
      </c>
      <c r="B33" s="22"/>
      <c r="C33" s="89" t="str">
        <f>IF(B33&lt;&gt;"",IF('0-Présentation poste-typeaction'!$B$12&lt;&gt;"",'0-Présentation poste-typeaction'!$B$12,""),"")</f>
        <v/>
      </c>
      <c r="D33" s="27"/>
      <c r="E33" s="23"/>
      <c r="F33" s="27"/>
      <c r="G33" s="41"/>
      <c r="H33" s="2"/>
      <c r="I33" s="24"/>
      <c r="J33" s="27"/>
      <c r="K33" s="25"/>
      <c r="L33" s="24"/>
      <c r="M33" s="2"/>
      <c r="N33" s="24"/>
      <c r="O33" s="26"/>
      <c r="P33" s="345" t="str">
        <f t="shared" si="2"/>
        <v/>
      </c>
      <c r="Q33" s="2"/>
      <c r="R33" s="368"/>
      <c r="S33" s="208" t="str">
        <f t="shared" si="3"/>
        <v/>
      </c>
      <c r="T33" s="89" t="str">
        <f t="shared" si="3"/>
        <v/>
      </c>
      <c r="U33" s="89" t="str">
        <f t="shared" si="3"/>
        <v/>
      </c>
      <c r="V33" s="89" t="str">
        <f t="shared" si="3"/>
        <v/>
      </c>
      <c r="W33" s="89" t="str">
        <f t="shared" si="3"/>
        <v/>
      </c>
      <c r="X33" s="201" t="str">
        <f t="shared" si="3"/>
        <v/>
      </c>
      <c r="Y33" s="89" t="str">
        <f t="shared" si="3"/>
        <v/>
      </c>
      <c r="Z33" s="355" t="str">
        <f t="shared" si="3"/>
        <v/>
      </c>
      <c r="AA33" s="89" t="str">
        <f t="shared" si="3"/>
        <v/>
      </c>
      <c r="AB33" s="356" t="str">
        <f t="shared" si="3"/>
        <v/>
      </c>
      <c r="AC33" s="355" t="str">
        <f t="shared" si="3"/>
        <v/>
      </c>
      <c r="AD33" s="356" t="str">
        <f t="shared" si="3"/>
        <v/>
      </c>
      <c r="AE33" s="355" t="str">
        <f t="shared" si="3"/>
        <v/>
      </c>
      <c r="AF33" s="90" t="str">
        <f t="shared" si="3"/>
        <v/>
      </c>
      <c r="AG33" s="350" t="str">
        <f t="shared" si="4"/>
        <v/>
      </c>
      <c r="AH33" s="89" t="str">
        <f t="shared" si="3"/>
        <v/>
      </c>
      <c r="AI33" s="91"/>
      <c r="AJ33" s="357" t="str">
        <f t="shared" si="1"/>
        <v/>
      </c>
      <c r="AK33" s="358"/>
      <c r="AL33" s="92" t="str" cm="1">
        <f t="array" ref="AL33">IF(OR(AJ33="",P33=""),"",_xlfn.IFS(ROUND(IFERROR(VALUE(TRIM(SUBSTITUTE(AJ33,CHAR(160),""))),0),2)&gt;ROUND(IFERROR(VALUE(TRIM(SUBSTITUTE(P33,CHAR(160),""))),0),2),"KO : Le montant retenu est supérieur au montant présenté. Merci de revoir la ligne de contributions ou plafonner son montant.",ROUND(IFERROR(VALUE(TRIM(SUBSTITUTE(P33,CHAR(160),""))),0),2)=0,"",ROUND(IFERROR(VALUE(TRIM(SUBSTITUTE(AJ33,CHAR(160),""))),0),2)=ROUND(IFERROR(VALUE(TRIM(SUBSTITUTE(P33,CHAR(160),""))),0),2),"OK",ROUND(IFERROR(VALUE(TRIM(SUBSTITUTE(AJ33,CHAR(160),""))),0),2)&lt;ROUND(IFERROR(VALUE(TRIM(SUBSTITUTE(P33,CHAR(160),""))),0),2),"Montant instruit inférieur au montant présenté.",TRUE,""))</f>
        <v/>
      </c>
      <c r="AM33" s="90" t="str">
        <f t="shared" si="5"/>
        <v/>
      </c>
    </row>
    <row r="34" spans="1:39" s="67" customFormat="1">
      <c r="A34" s="354">
        <v>26</v>
      </c>
      <c r="B34" s="22"/>
      <c r="C34" s="89" t="str">
        <f>IF(B34&lt;&gt;"",IF('0-Présentation poste-typeaction'!$B$12&lt;&gt;"",'0-Présentation poste-typeaction'!$B$12,""),"")</f>
        <v/>
      </c>
      <c r="D34" s="27"/>
      <c r="E34" s="23"/>
      <c r="F34" s="27"/>
      <c r="G34" s="41"/>
      <c r="H34" s="2"/>
      <c r="I34" s="24"/>
      <c r="J34" s="27"/>
      <c r="K34" s="25"/>
      <c r="L34" s="24"/>
      <c r="M34" s="2"/>
      <c r="N34" s="24"/>
      <c r="O34" s="26"/>
      <c r="P34" s="345" t="str">
        <f t="shared" si="2"/>
        <v/>
      </c>
      <c r="Q34" s="2"/>
      <c r="R34" s="368"/>
      <c r="S34" s="208" t="str">
        <f t="shared" si="3"/>
        <v/>
      </c>
      <c r="T34" s="89" t="str">
        <f t="shared" si="3"/>
        <v/>
      </c>
      <c r="U34" s="89" t="str">
        <f t="shared" si="3"/>
        <v/>
      </c>
      <c r="V34" s="89" t="str">
        <f t="shared" si="3"/>
        <v/>
      </c>
      <c r="W34" s="89" t="str">
        <f t="shared" si="3"/>
        <v/>
      </c>
      <c r="X34" s="201" t="str">
        <f t="shared" si="3"/>
        <v/>
      </c>
      <c r="Y34" s="89" t="str">
        <f t="shared" si="3"/>
        <v/>
      </c>
      <c r="Z34" s="355" t="str">
        <f t="shared" si="3"/>
        <v/>
      </c>
      <c r="AA34" s="89" t="str">
        <f t="shared" si="3"/>
        <v/>
      </c>
      <c r="AB34" s="356" t="str">
        <f t="shared" si="3"/>
        <v/>
      </c>
      <c r="AC34" s="355" t="str">
        <f t="shared" si="3"/>
        <v/>
      </c>
      <c r="AD34" s="356" t="str">
        <f t="shared" si="3"/>
        <v/>
      </c>
      <c r="AE34" s="355" t="str">
        <f t="shared" si="3"/>
        <v/>
      </c>
      <c r="AF34" s="90" t="str">
        <f t="shared" si="3"/>
        <v/>
      </c>
      <c r="AG34" s="350" t="str">
        <f t="shared" si="4"/>
        <v/>
      </c>
      <c r="AH34" s="89" t="str">
        <f t="shared" si="3"/>
        <v/>
      </c>
      <c r="AI34" s="91"/>
      <c r="AJ34" s="357" t="str">
        <f t="shared" si="1"/>
        <v/>
      </c>
      <c r="AK34" s="358"/>
      <c r="AL34" s="92" t="str" cm="1">
        <f t="array" ref="AL34">IF(OR(AJ34="",P34=""),"",_xlfn.IFS(ROUND(IFERROR(VALUE(TRIM(SUBSTITUTE(AJ34,CHAR(160),""))),0),2)&gt;ROUND(IFERROR(VALUE(TRIM(SUBSTITUTE(P34,CHAR(160),""))),0),2),"KO : Le montant retenu est supérieur au montant présenté. Merci de revoir la ligne de contributions ou plafonner son montant.",ROUND(IFERROR(VALUE(TRIM(SUBSTITUTE(P34,CHAR(160),""))),0),2)=0,"",ROUND(IFERROR(VALUE(TRIM(SUBSTITUTE(AJ34,CHAR(160),""))),0),2)=ROUND(IFERROR(VALUE(TRIM(SUBSTITUTE(P34,CHAR(160),""))),0),2),"OK",ROUND(IFERROR(VALUE(TRIM(SUBSTITUTE(AJ34,CHAR(160),""))),0),2)&lt;ROUND(IFERROR(VALUE(TRIM(SUBSTITUTE(P34,CHAR(160),""))),0),2),"Montant instruit inférieur au montant présenté.",TRUE,""))</f>
        <v/>
      </c>
      <c r="AM34" s="90" t="str">
        <f t="shared" si="5"/>
        <v/>
      </c>
    </row>
    <row r="35" spans="1:39" s="67" customFormat="1">
      <c r="A35" s="354">
        <v>27</v>
      </c>
      <c r="B35" s="22"/>
      <c r="C35" s="89" t="str">
        <f>IF(B35&lt;&gt;"",IF('0-Présentation poste-typeaction'!$B$12&lt;&gt;"",'0-Présentation poste-typeaction'!$B$12,""),"")</f>
        <v/>
      </c>
      <c r="D35" s="27"/>
      <c r="E35" s="23"/>
      <c r="F35" s="27"/>
      <c r="G35" s="41"/>
      <c r="H35" s="2"/>
      <c r="I35" s="24"/>
      <c r="J35" s="27"/>
      <c r="K35" s="25"/>
      <c r="L35" s="24"/>
      <c r="M35" s="2"/>
      <c r="N35" s="24"/>
      <c r="O35" s="26"/>
      <c r="P35" s="345" t="str">
        <f t="shared" si="2"/>
        <v/>
      </c>
      <c r="Q35" s="2"/>
      <c r="R35" s="368"/>
      <c r="S35" s="208" t="str">
        <f t="shared" si="3"/>
        <v/>
      </c>
      <c r="T35" s="89" t="str">
        <f t="shared" si="3"/>
        <v/>
      </c>
      <c r="U35" s="89" t="str">
        <f t="shared" si="3"/>
        <v/>
      </c>
      <c r="V35" s="89" t="str">
        <f t="shared" si="3"/>
        <v/>
      </c>
      <c r="W35" s="89" t="str">
        <f t="shared" si="3"/>
        <v/>
      </c>
      <c r="X35" s="201" t="str">
        <f t="shared" si="3"/>
        <v/>
      </c>
      <c r="Y35" s="89" t="str">
        <f t="shared" si="3"/>
        <v/>
      </c>
      <c r="Z35" s="355" t="str">
        <f t="shared" si="3"/>
        <v/>
      </c>
      <c r="AA35" s="89" t="str">
        <f t="shared" si="3"/>
        <v/>
      </c>
      <c r="AB35" s="356" t="str">
        <f t="shared" si="3"/>
        <v/>
      </c>
      <c r="AC35" s="355" t="str">
        <f t="shared" si="3"/>
        <v/>
      </c>
      <c r="AD35" s="356" t="str">
        <f t="shared" si="3"/>
        <v/>
      </c>
      <c r="AE35" s="355" t="str">
        <f t="shared" si="3"/>
        <v/>
      </c>
      <c r="AF35" s="90" t="str">
        <f t="shared" si="3"/>
        <v/>
      </c>
      <c r="AG35" s="350" t="str">
        <f t="shared" si="4"/>
        <v/>
      </c>
      <c r="AH35" s="89" t="str">
        <f t="shared" si="3"/>
        <v/>
      </c>
      <c r="AI35" s="91"/>
      <c r="AJ35" s="357" t="str">
        <f t="shared" si="1"/>
        <v/>
      </c>
      <c r="AK35" s="358"/>
      <c r="AL35" s="92" t="str" cm="1">
        <f t="array" ref="AL35">IF(OR(AJ35="",P35=""),"",_xlfn.IFS(ROUND(IFERROR(VALUE(TRIM(SUBSTITUTE(AJ35,CHAR(160),""))),0),2)&gt;ROUND(IFERROR(VALUE(TRIM(SUBSTITUTE(P35,CHAR(160),""))),0),2),"KO : Le montant retenu est supérieur au montant présenté. Merci de revoir la ligne de contributions ou plafonner son montant.",ROUND(IFERROR(VALUE(TRIM(SUBSTITUTE(P35,CHAR(160),""))),0),2)=0,"",ROUND(IFERROR(VALUE(TRIM(SUBSTITUTE(AJ35,CHAR(160),""))),0),2)=ROUND(IFERROR(VALUE(TRIM(SUBSTITUTE(P35,CHAR(160),""))),0),2),"OK",ROUND(IFERROR(VALUE(TRIM(SUBSTITUTE(AJ35,CHAR(160),""))),0),2)&lt;ROUND(IFERROR(VALUE(TRIM(SUBSTITUTE(P35,CHAR(160),""))),0),2),"Montant instruit inférieur au montant présenté.",TRUE,""))</f>
        <v/>
      </c>
      <c r="AM35" s="90" t="str">
        <f t="shared" si="5"/>
        <v/>
      </c>
    </row>
    <row r="36" spans="1:39" s="67" customFormat="1">
      <c r="A36" s="354">
        <v>28</v>
      </c>
      <c r="B36" s="22"/>
      <c r="C36" s="89" t="str">
        <f>IF(B36&lt;&gt;"",IF('0-Présentation poste-typeaction'!$B$12&lt;&gt;"",'0-Présentation poste-typeaction'!$B$12,""),"")</f>
        <v/>
      </c>
      <c r="D36" s="27"/>
      <c r="E36" s="23"/>
      <c r="F36" s="27"/>
      <c r="G36" s="41"/>
      <c r="H36" s="2"/>
      <c r="I36" s="24"/>
      <c r="J36" s="27"/>
      <c r="K36" s="25"/>
      <c r="L36" s="24"/>
      <c r="M36" s="2"/>
      <c r="N36" s="24"/>
      <c r="O36" s="26"/>
      <c r="P36" s="345" t="str">
        <f t="shared" si="2"/>
        <v/>
      </c>
      <c r="Q36" s="2"/>
      <c r="R36" s="368"/>
      <c r="S36" s="208" t="str">
        <f t="shared" si="3"/>
        <v/>
      </c>
      <c r="T36" s="89" t="str">
        <f t="shared" si="3"/>
        <v/>
      </c>
      <c r="U36" s="89" t="str">
        <f t="shared" si="3"/>
        <v/>
      </c>
      <c r="V36" s="89" t="str">
        <f t="shared" si="3"/>
        <v/>
      </c>
      <c r="W36" s="89" t="str">
        <f t="shared" si="3"/>
        <v/>
      </c>
      <c r="X36" s="201" t="str">
        <f t="shared" si="3"/>
        <v/>
      </c>
      <c r="Y36" s="89" t="str">
        <f t="shared" si="3"/>
        <v/>
      </c>
      <c r="Z36" s="355" t="str">
        <f t="shared" si="3"/>
        <v/>
      </c>
      <c r="AA36" s="89" t="str">
        <f t="shared" si="3"/>
        <v/>
      </c>
      <c r="AB36" s="356" t="str">
        <f t="shared" si="3"/>
        <v/>
      </c>
      <c r="AC36" s="355" t="str">
        <f t="shared" si="3"/>
        <v/>
      </c>
      <c r="AD36" s="356" t="str">
        <f t="shared" si="3"/>
        <v/>
      </c>
      <c r="AE36" s="355" t="str">
        <f t="shared" si="3"/>
        <v/>
      </c>
      <c r="AF36" s="90" t="str">
        <f t="shared" si="3"/>
        <v/>
      </c>
      <c r="AG36" s="350" t="str">
        <f t="shared" si="4"/>
        <v/>
      </c>
      <c r="AH36" s="89" t="str">
        <f t="shared" si="3"/>
        <v/>
      </c>
      <c r="AI36" s="91"/>
      <c r="AJ36" s="357" t="str">
        <f t="shared" si="1"/>
        <v/>
      </c>
      <c r="AK36" s="358"/>
      <c r="AL36" s="92" t="str" cm="1">
        <f t="array" ref="AL36">IF(OR(AJ36="",P36=""),"",_xlfn.IFS(ROUND(IFERROR(VALUE(TRIM(SUBSTITUTE(AJ36,CHAR(160),""))),0),2)&gt;ROUND(IFERROR(VALUE(TRIM(SUBSTITUTE(P36,CHAR(160),""))),0),2),"KO : Le montant retenu est supérieur au montant présenté. Merci de revoir la ligne de contributions ou plafonner son montant.",ROUND(IFERROR(VALUE(TRIM(SUBSTITUTE(P36,CHAR(160),""))),0),2)=0,"",ROUND(IFERROR(VALUE(TRIM(SUBSTITUTE(AJ36,CHAR(160),""))),0),2)=ROUND(IFERROR(VALUE(TRIM(SUBSTITUTE(P36,CHAR(160),""))),0),2),"OK",ROUND(IFERROR(VALUE(TRIM(SUBSTITUTE(AJ36,CHAR(160),""))),0),2)&lt;ROUND(IFERROR(VALUE(TRIM(SUBSTITUTE(P36,CHAR(160),""))),0),2),"Montant instruit inférieur au montant présenté.",TRUE,""))</f>
        <v/>
      </c>
      <c r="AM36" s="90" t="str">
        <f t="shared" si="5"/>
        <v/>
      </c>
    </row>
    <row r="37" spans="1:39" s="67" customFormat="1">
      <c r="A37" s="354">
        <v>29</v>
      </c>
      <c r="B37" s="22"/>
      <c r="C37" s="89" t="str">
        <f>IF(B37&lt;&gt;"",IF('0-Présentation poste-typeaction'!$B$12&lt;&gt;"",'0-Présentation poste-typeaction'!$B$12,""),"")</f>
        <v/>
      </c>
      <c r="D37" s="27"/>
      <c r="E37" s="23"/>
      <c r="F37" s="27"/>
      <c r="G37" s="41"/>
      <c r="H37" s="2"/>
      <c r="I37" s="24"/>
      <c r="J37" s="27"/>
      <c r="K37" s="25"/>
      <c r="L37" s="24"/>
      <c r="M37" s="2"/>
      <c r="N37" s="24"/>
      <c r="O37" s="26"/>
      <c r="P37" s="345" t="str">
        <f t="shared" si="2"/>
        <v/>
      </c>
      <c r="Q37" s="2"/>
      <c r="R37" s="368"/>
      <c r="S37" s="208" t="str">
        <f t="shared" si="3"/>
        <v/>
      </c>
      <c r="T37" s="89" t="str">
        <f t="shared" si="3"/>
        <v/>
      </c>
      <c r="U37" s="89" t="str">
        <f t="shared" si="3"/>
        <v/>
      </c>
      <c r="V37" s="89" t="str">
        <f t="shared" si="3"/>
        <v/>
      </c>
      <c r="W37" s="89" t="str">
        <f t="shared" si="3"/>
        <v/>
      </c>
      <c r="X37" s="201" t="str">
        <f t="shared" si="3"/>
        <v/>
      </c>
      <c r="Y37" s="89" t="str">
        <f t="shared" si="3"/>
        <v/>
      </c>
      <c r="Z37" s="355" t="str">
        <f t="shared" si="3"/>
        <v/>
      </c>
      <c r="AA37" s="89" t="str">
        <f t="shared" si="3"/>
        <v/>
      </c>
      <c r="AB37" s="356" t="str">
        <f t="shared" si="3"/>
        <v/>
      </c>
      <c r="AC37" s="355" t="str">
        <f t="shared" si="3"/>
        <v/>
      </c>
      <c r="AD37" s="356" t="str">
        <f t="shared" si="3"/>
        <v/>
      </c>
      <c r="AE37" s="355" t="str">
        <f t="shared" si="3"/>
        <v/>
      </c>
      <c r="AF37" s="90" t="str">
        <f t="shared" si="3"/>
        <v/>
      </c>
      <c r="AG37" s="350" t="str">
        <f t="shared" si="4"/>
        <v/>
      </c>
      <c r="AH37" s="89" t="str">
        <f t="shared" si="3"/>
        <v/>
      </c>
      <c r="AI37" s="91"/>
      <c r="AJ37" s="357" t="str">
        <f t="shared" si="1"/>
        <v/>
      </c>
      <c r="AK37" s="358"/>
      <c r="AL37" s="92" t="str" cm="1">
        <f t="array" ref="AL37">IF(OR(AJ37="",P37=""),"",_xlfn.IFS(ROUND(IFERROR(VALUE(TRIM(SUBSTITUTE(AJ37,CHAR(160),""))),0),2)&gt;ROUND(IFERROR(VALUE(TRIM(SUBSTITUTE(P37,CHAR(160),""))),0),2),"KO : Le montant retenu est supérieur au montant présenté. Merci de revoir la ligne de contributions ou plafonner son montant.",ROUND(IFERROR(VALUE(TRIM(SUBSTITUTE(P37,CHAR(160),""))),0),2)=0,"",ROUND(IFERROR(VALUE(TRIM(SUBSTITUTE(AJ37,CHAR(160),""))),0),2)=ROUND(IFERROR(VALUE(TRIM(SUBSTITUTE(P37,CHAR(160),""))),0),2),"OK",ROUND(IFERROR(VALUE(TRIM(SUBSTITUTE(AJ37,CHAR(160),""))),0),2)&lt;ROUND(IFERROR(VALUE(TRIM(SUBSTITUTE(P37,CHAR(160),""))),0),2),"Montant instruit inférieur au montant présenté.",TRUE,""))</f>
        <v/>
      </c>
      <c r="AM37" s="90" t="str">
        <f t="shared" si="5"/>
        <v/>
      </c>
    </row>
    <row r="38" spans="1:39" s="67" customFormat="1">
      <c r="A38" s="354">
        <v>30</v>
      </c>
      <c r="B38" s="22"/>
      <c r="C38" s="89" t="str">
        <f>IF(B38&lt;&gt;"",IF('0-Présentation poste-typeaction'!$B$12&lt;&gt;"",'0-Présentation poste-typeaction'!$B$12,""),"")</f>
        <v/>
      </c>
      <c r="D38" s="27"/>
      <c r="E38" s="23"/>
      <c r="F38" s="27"/>
      <c r="G38" s="41"/>
      <c r="H38" s="2"/>
      <c r="I38" s="24"/>
      <c r="J38" s="27"/>
      <c r="K38" s="25"/>
      <c r="L38" s="24"/>
      <c r="M38" s="2"/>
      <c r="N38" s="24"/>
      <c r="O38" s="26"/>
      <c r="P38" s="345" t="str">
        <f t="shared" si="2"/>
        <v/>
      </c>
      <c r="Q38" s="2"/>
      <c r="R38" s="368"/>
      <c r="S38" s="208" t="str">
        <f t="shared" si="3"/>
        <v/>
      </c>
      <c r="T38" s="89" t="str">
        <f t="shared" si="3"/>
        <v/>
      </c>
      <c r="U38" s="89" t="str">
        <f t="shared" si="3"/>
        <v/>
      </c>
      <c r="V38" s="89" t="str">
        <f t="shared" si="3"/>
        <v/>
      </c>
      <c r="W38" s="89" t="str">
        <f t="shared" si="3"/>
        <v/>
      </c>
      <c r="X38" s="201" t="str">
        <f t="shared" si="3"/>
        <v/>
      </c>
      <c r="Y38" s="89" t="str">
        <f t="shared" si="3"/>
        <v/>
      </c>
      <c r="Z38" s="355" t="str">
        <f t="shared" si="3"/>
        <v/>
      </c>
      <c r="AA38" s="89" t="str">
        <f t="shared" si="3"/>
        <v/>
      </c>
      <c r="AB38" s="356" t="str">
        <f t="shared" si="3"/>
        <v/>
      </c>
      <c r="AC38" s="355" t="str">
        <f t="shared" si="3"/>
        <v/>
      </c>
      <c r="AD38" s="356" t="str">
        <f t="shared" si="3"/>
        <v/>
      </c>
      <c r="AE38" s="355" t="str">
        <f t="shared" si="3"/>
        <v/>
      </c>
      <c r="AF38" s="90" t="str">
        <f t="shared" si="3"/>
        <v/>
      </c>
      <c r="AG38" s="350" t="str">
        <f t="shared" si="4"/>
        <v/>
      </c>
      <c r="AH38" s="89" t="str">
        <f t="shared" si="3"/>
        <v/>
      </c>
      <c r="AI38" s="91"/>
      <c r="AJ38" s="357" t="str">
        <f t="shared" si="1"/>
        <v/>
      </c>
      <c r="AK38" s="358"/>
      <c r="AL38" s="92" t="str" cm="1">
        <f t="array" ref="AL38">IF(OR(AJ38="",P38=""),"",_xlfn.IFS(ROUND(IFERROR(VALUE(TRIM(SUBSTITUTE(AJ38,CHAR(160),""))),0),2)&gt;ROUND(IFERROR(VALUE(TRIM(SUBSTITUTE(P38,CHAR(160),""))),0),2),"KO : Le montant retenu est supérieur au montant présenté. Merci de revoir la ligne de contributions ou plafonner son montant.",ROUND(IFERROR(VALUE(TRIM(SUBSTITUTE(P38,CHAR(160),""))),0),2)=0,"",ROUND(IFERROR(VALUE(TRIM(SUBSTITUTE(AJ38,CHAR(160),""))),0),2)=ROUND(IFERROR(VALUE(TRIM(SUBSTITUTE(P38,CHAR(160),""))),0),2),"OK",ROUND(IFERROR(VALUE(TRIM(SUBSTITUTE(AJ38,CHAR(160),""))),0),2)&lt;ROUND(IFERROR(VALUE(TRIM(SUBSTITUTE(P38,CHAR(160),""))),0),2),"Montant instruit inférieur au montant présenté.",TRUE,""))</f>
        <v/>
      </c>
      <c r="AM38" s="90" t="str">
        <f t="shared" si="5"/>
        <v/>
      </c>
    </row>
    <row r="39" spans="1:39" s="67" customFormat="1">
      <c r="A39" s="354">
        <v>31</v>
      </c>
      <c r="B39" s="22"/>
      <c r="C39" s="89" t="str">
        <f>IF(B39&lt;&gt;"",IF('0-Présentation poste-typeaction'!$B$12&lt;&gt;"",'0-Présentation poste-typeaction'!$B$12,""),"")</f>
        <v/>
      </c>
      <c r="D39" s="27"/>
      <c r="E39" s="23"/>
      <c r="F39" s="27"/>
      <c r="G39" s="41"/>
      <c r="H39" s="2"/>
      <c r="I39" s="24"/>
      <c r="J39" s="27"/>
      <c r="K39" s="25"/>
      <c r="L39" s="24"/>
      <c r="M39" s="2"/>
      <c r="N39" s="24"/>
      <c r="O39" s="26"/>
      <c r="P39" s="345" t="str">
        <f t="shared" si="2"/>
        <v/>
      </c>
      <c r="Q39" s="2"/>
      <c r="R39" s="368"/>
      <c r="S39" s="208" t="str">
        <f t="shared" si="3"/>
        <v/>
      </c>
      <c r="T39" s="89" t="str">
        <f t="shared" si="3"/>
        <v/>
      </c>
      <c r="U39" s="89" t="str">
        <f t="shared" si="3"/>
        <v/>
      </c>
      <c r="V39" s="89" t="str">
        <f t="shared" si="3"/>
        <v/>
      </c>
      <c r="W39" s="89" t="str">
        <f t="shared" si="3"/>
        <v/>
      </c>
      <c r="X39" s="201" t="str">
        <f t="shared" si="3"/>
        <v/>
      </c>
      <c r="Y39" s="89" t="str">
        <f t="shared" si="3"/>
        <v/>
      </c>
      <c r="Z39" s="355" t="str">
        <f t="shared" si="3"/>
        <v/>
      </c>
      <c r="AA39" s="89" t="str">
        <f t="shared" si="3"/>
        <v/>
      </c>
      <c r="AB39" s="356" t="str">
        <f t="shared" si="3"/>
        <v/>
      </c>
      <c r="AC39" s="355" t="str">
        <f t="shared" si="3"/>
        <v/>
      </c>
      <c r="AD39" s="356" t="str">
        <f t="shared" si="3"/>
        <v/>
      </c>
      <c r="AE39" s="355" t="str">
        <f t="shared" si="3"/>
        <v/>
      </c>
      <c r="AF39" s="90" t="str">
        <f t="shared" si="3"/>
        <v/>
      </c>
      <c r="AG39" s="350" t="str">
        <f t="shared" si="4"/>
        <v/>
      </c>
      <c r="AH39" s="89" t="str">
        <f t="shared" si="3"/>
        <v/>
      </c>
      <c r="AI39" s="91"/>
      <c r="AJ39" s="357" t="str">
        <f t="shared" si="1"/>
        <v/>
      </c>
      <c r="AK39" s="358"/>
      <c r="AL39" s="92" t="str" cm="1">
        <f t="array" ref="AL39">IF(OR(AJ39="",P39=""),"",_xlfn.IFS(ROUND(IFERROR(VALUE(TRIM(SUBSTITUTE(AJ39,CHAR(160),""))),0),2)&gt;ROUND(IFERROR(VALUE(TRIM(SUBSTITUTE(P39,CHAR(160),""))),0),2),"KO : Le montant retenu est supérieur au montant présenté. Merci de revoir la ligne de contributions ou plafonner son montant.",ROUND(IFERROR(VALUE(TRIM(SUBSTITUTE(P39,CHAR(160),""))),0),2)=0,"",ROUND(IFERROR(VALUE(TRIM(SUBSTITUTE(AJ39,CHAR(160),""))),0),2)=ROUND(IFERROR(VALUE(TRIM(SUBSTITUTE(P39,CHAR(160),""))),0),2),"OK",ROUND(IFERROR(VALUE(TRIM(SUBSTITUTE(AJ39,CHAR(160),""))),0),2)&lt;ROUND(IFERROR(VALUE(TRIM(SUBSTITUTE(P39,CHAR(160),""))),0),2),"Montant instruit inférieur au montant présenté.",TRUE,""))</f>
        <v/>
      </c>
      <c r="AM39" s="90" t="str">
        <f t="shared" si="5"/>
        <v/>
      </c>
    </row>
    <row r="40" spans="1:39" s="67" customFormat="1">
      <c r="A40" s="354">
        <v>32</v>
      </c>
      <c r="B40" s="22"/>
      <c r="C40" s="89" t="str">
        <f>IF(B40&lt;&gt;"",IF('0-Présentation poste-typeaction'!$B$12&lt;&gt;"",'0-Présentation poste-typeaction'!$B$12,""),"")</f>
        <v/>
      </c>
      <c r="D40" s="27"/>
      <c r="E40" s="23"/>
      <c r="F40" s="27"/>
      <c r="G40" s="41"/>
      <c r="H40" s="2"/>
      <c r="I40" s="24"/>
      <c r="J40" s="27"/>
      <c r="K40" s="25"/>
      <c r="L40" s="24"/>
      <c r="M40" s="2"/>
      <c r="N40" s="24"/>
      <c r="O40" s="26"/>
      <c r="P40" s="345" t="str">
        <f t="shared" si="2"/>
        <v/>
      </c>
      <c r="Q40" s="2"/>
      <c r="R40" s="368"/>
      <c r="S40" s="208" t="str">
        <f t="shared" ref="S40:AH55" si="6">IF(B40="","",B40)</f>
        <v/>
      </c>
      <c r="T40" s="89" t="str">
        <f t="shared" si="6"/>
        <v/>
      </c>
      <c r="U40" s="89" t="str">
        <f t="shared" si="6"/>
        <v/>
      </c>
      <c r="V40" s="89" t="str">
        <f t="shared" si="6"/>
        <v/>
      </c>
      <c r="W40" s="89" t="str">
        <f t="shared" si="6"/>
        <v/>
      </c>
      <c r="X40" s="201" t="str">
        <f t="shared" si="6"/>
        <v/>
      </c>
      <c r="Y40" s="89" t="str">
        <f t="shared" si="6"/>
        <v/>
      </c>
      <c r="Z40" s="355" t="str">
        <f t="shared" si="6"/>
        <v/>
      </c>
      <c r="AA40" s="89" t="str">
        <f t="shared" si="6"/>
        <v/>
      </c>
      <c r="AB40" s="356" t="str">
        <f t="shared" si="6"/>
        <v/>
      </c>
      <c r="AC40" s="355" t="str">
        <f t="shared" si="6"/>
        <v/>
      </c>
      <c r="AD40" s="356" t="str">
        <f t="shared" si="6"/>
        <v/>
      </c>
      <c r="AE40" s="355" t="str">
        <f t="shared" si="6"/>
        <v/>
      </c>
      <c r="AF40" s="90" t="str">
        <f t="shared" si="6"/>
        <v/>
      </c>
      <c r="AG40" s="350" t="str">
        <f t="shared" si="4"/>
        <v/>
      </c>
      <c r="AH40" s="89" t="str">
        <f t="shared" si="6"/>
        <v/>
      </c>
      <c r="AI40" s="91"/>
      <c r="AJ40" s="357" t="str">
        <f t="shared" si="1"/>
        <v/>
      </c>
      <c r="AK40" s="358"/>
      <c r="AL40" s="92" t="str" cm="1">
        <f t="array" ref="AL40">IF(OR(AJ40="",P40=""),"",_xlfn.IFS(ROUND(IFERROR(VALUE(TRIM(SUBSTITUTE(AJ40,CHAR(160),""))),0),2)&gt;ROUND(IFERROR(VALUE(TRIM(SUBSTITUTE(P40,CHAR(160),""))),0),2),"KO : Le montant retenu est supérieur au montant présenté. Merci de revoir la ligne de contributions ou plafonner son montant.",ROUND(IFERROR(VALUE(TRIM(SUBSTITUTE(P40,CHAR(160),""))),0),2)=0,"",ROUND(IFERROR(VALUE(TRIM(SUBSTITUTE(AJ40,CHAR(160),""))),0),2)=ROUND(IFERROR(VALUE(TRIM(SUBSTITUTE(P40,CHAR(160),""))),0),2),"OK",ROUND(IFERROR(VALUE(TRIM(SUBSTITUTE(AJ40,CHAR(160),""))),0),2)&lt;ROUND(IFERROR(VALUE(TRIM(SUBSTITUTE(P40,CHAR(160),""))),0),2),"Montant instruit inférieur au montant présenté.",TRUE,""))</f>
        <v/>
      </c>
      <c r="AM40" s="90" t="str">
        <f t="shared" si="5"/>
        <v/>
      </c>
    </row>
    <row r="41" spans="1:39" s="67" customFormat="1">
      <c r="A41" s="354">
        <v>33</v>
      </c>
      <c r="B41" s="22"/>
      <c r="C41" s="89" t="str">
        <f>IF(B41&lt;&gt;"",IF('0-Présentation poste-typeaction'!$B$12&lt;&gt;"",'0-Présentation poste-typeaction'!$B$12,""),"")</f>
        <v/>
      </c>
      <c r="D41" s="27"/>
      <c r="E41" s="23"/>
      <c r="F41" s="27"/>
      <c r="G41" s="41"/>
      <c r="H41" s="2"/>
      <c r="I41" s="24"/>
      <c r="J41" s="27"/>
      <c r="K41" s="25"/>
      <c r="L41" s="24"/>
      <c r="M41" s="2"/>
      <c r="N41" s="24"/>
      <c r="O41" s="26"/>
      <c r="P41" s="345" t="str">
        <f t="shared" si="2"/>
        <v/>
      </c>
      <c r="Q41" s="2"/>
      <c r="R41" s="368"/>
      <c r="S41" s="208" t="str">
        <f t="shared" si="6"/>
        <v/>
      </c>
      <c r="T41" s="89" t="str">
        <f t="shared" si="6"/>
        <v/>
      </c>
      <c r="U41" s="89" t="str">
        <f t="shared" si="6"/>
        <v/>
      </c>
      <c r="V41" s="89" t="str">
        <f t="shared" si="6"/>
        <v/>
      </c>
      <c r="W41" s="89" t="str">
        <f t="shared" si="6"/>
        <v/>
      </c>
      <c r="X41" s="201" t="str">
        <f t="shared" si="6"/>
        <v/>
      </c>
      <c r="Y41" s="89" t="str">
        <f t="shared" si="6"/>
        <v/>
      </c>
      <c r="Z41" s="355" t="str">
        <f t="shared" si="6"/>
        <v/>
      </c>
      <c r="AA41" s="89" t="str">
        <f t="shared" si="6"/>
        <v/>
      </c>
      <c r="AB41" s="356" t="str">
        <f t="shared" si="6"/>
        <v/>
      </c>
      <c r="AC41" s="355" t="str">
        <f t="shared" si="6"/>
        <v/>
      </c>
      <c r="AD41" s="356" t="str">
        <f t="shared" si="6"/>
        <v/>
      </c>
      <c r="AE41" s="355" t="str">
        <f t="shared" si="6"/>
        <v/>
      </c>
      <c r="AF41" s="90" t="str">
        <f t="shared" si="6"/>
        <v/>
      </c>
      <c r="AG41" s="350" t="str">
        <f t="shared" si="4"/>
        <v/>
      </c>
      <c r="AH41" s="89" t="str">
        <f t="shared" si="6"/>
        <v/>
      </c>
      <c r="AI41" s="91"/>
      <c r="AJ41" s="357" t="str">
        <f t="shared" si="1"/>
        <v/>
      </c>
      <c r="AK41" s="358"/>
      <c r="AL41" s="92" t="str" cm="1">
        <f t="array" ref="AL41">IF(OR(AJ41="",P41=""),"",_xlfn.IFS(ROUND(IFERROR(VALUE(TRIM(SUBSTITUTE(AJ41,CHAR(160),""))),0),2)&gt;ROUND(IFERROR(VALUE(TRIM(SUBSTITUTE(P41,CHAR(160),""))),0),2),"KO : Le montant retenu est supérieur au montant présenté. Merci de revoir la ligne de contributions ou plafonner son montant.",ROUND(IFERROR(VALUE(TRIM(SUBSTITUTE(P41,CHAR(160),""))),0),2)=0,"",ROUND(IFERROR(VALUE(TRIM(SUBSTITUTE(AJ41,CHAR(160),""))),0),2)=ROUND(IFERROR(VALUE(TRIM(SUBSTITUTE(P41,CHAR(160),""))),0),2),"OK",ROUND(IFERROR(VALUE(TRIM(SUBSTITUTE(AJ41,CHAR(160),""))),0),2)&lt;ROUND(IFERROR(VALUE(TRIM(SUBSTITUTE(P41,CHAR(160),""))),0),2),"Montant instruit inférieur au montant présenté.",TRUE,""))</f>
        <v/>
      </c>
      <c r="AM41" s="90" t="str">
        <f t="shared" si="5"/>
        <v/>
      </c>
    </row>
    <row r="42" spans="1:39" s="67" customFormat="1">
      <c r="A42" s="354">
        <v>34</v>
      </c>
      <c r="B42" s="22"/>
      <c r="C42" s="89" t="str">
        <f>IF(B42&lt;&gt;"",IF('0-Présentation poste-typeaction'!$B$12&lt;&gt;"",'0-Présentation poste-typeaction'!$B$12,""),"")</f>
        <v/>
      </c>
      <c r="D42" s="27"/>
      <c r="E42" s="23"/>
      <c r="F42" s="27"/>
      <c r="G42" s="41"/>
      <c r="H42" s="2"/>
      <c r="I42" s="24"/>
      <c r="J42" s="27"/>
      <c r="K42" s="25"/>
      <c r="L42" s="24"/>
      <c r="M42" s="2"/>
      <c r="N42" s="24"/>
      <c r="O42" s="26"/>
      <c r="P42" s="345" t="str">
        <f t="shared" si="2"/>
        <v/>
      </c>
      <c r="Q42" s="2"/>
      <c r="R42" s="368"/>
      <c r="S42" s="208" t="str">
        <f t="shared" si="6"/>
        <v/>
      </c>
      <c r="T42" s="89" t="str">
        <f t="shared" si="6"/>
        <v/>
      </c>
      <c r="U42" s="89" t="str">
        <f t="shared" si="6"/>
        <v/>
      </c>
      <c r="V42" s="89" t="str">
        <f t="shared" si="6"/>
        <v/>
      </c>
      <c r="W42" s="89" t="str">
        <f t="shared" si="6"/>
        <v/>
      </c>
      <c r="X42" s="201" t="str">
        <f t="shared" si="6"/>
        <v/>
      </c>
      <c r="Y42" s="89" t="str">
        <f t="shared" si="6"/>
        <v/>
      </c>
      <c r="Z42" s="355" t="str">
        <f t="shared" si="6"/>
        <v/>
      </c>
      <c r="AA42" s="89" t="str">
        <f t="shared" si="6"/>
        <v/>
      </c>
      <c r="AB42" s="356" t="str">
        <f t="shared" si="6"/>
        <v/>
      </c>
      <c r="AC42" s="355" t="str">
        <f t="shared" si="6"/>
        <v/>
      </c>
      <c r="AD42" s="356" t="str">
        <f t="shared" si="6"/>
        <v/>
      </c>
      <c r="AE42" s="355" t="str">
        <f t="shared" si="6"/>
        <v/>
      </c>
      <c r="AF42" s="90" t="str">
        <f t="shared" si="6"/>
        <v/>
      </c>
      <c r="AG42" s="350" t="str">
        <f t="shared" si="4"/>
        <v/>
      </c>
      <c r="AH42" s="89" t="str">
        <f t="shared" si="6"/>
        <v/>
      </c>
      <c r="AI42" s="91"/>
      <c r="AJ42" s="357" t="str">
        <f t="shared" si="1"/>
        <v/>
      </c>
      <c r="AK42" s="358"/>
      <c r="AL42" s="92" t="str" cm="1">
        <f t="array" ref="AL42">IF(OR(AJ42="",P42=""),"",_xlfn.IFS(ROUND(IFERROR(VALUE(TRIM(SUBSTITUTE(AJ42,CHAR(160),""))),0),2)&gt;ROUND(IFERROR(VALUE(TRIM(SUBSTITUTE(P42,CHAR(160),""))),0),2),"KO : Le montant retenu est supérieur au montant présenté. Merci de revoir la ligne de contributions ou plafonner son montant.",ROUND(IFERROR(VALUE(TRIM(SUBSTITUTE(P42,CHAR(160),""))),0),2)=0,"",ROUND(IFERROR(VALUE(TRIM(SUBSTITUTE(AJ42,CHAR(160),""))),0),2)=ROUND(IFERROR(VALUE(TRIM(SUBSTITUTE(P42,CHAR(160),""))),0),2),"OK",ROUND(IFERROR(VALUE(TRIM(SUBSTITUTE(AJ42,CHAR(160),""))),0),2)&lt;ROUND(IFERROR(VALUE(TRIM(SUBSTITUTE(P42,CHAR(160),""))),0),2),"Montant instruit inférieur au montant présenté.",TRUE,""))</f>
        <v/>
      </c>
      <c r="AM42" s="90" t="str">
        <f t="shared" si="5"/>
        <v/>
      </c>
    </row>
    <row r="43" spans="1:39" s="67" customFormat="1">
      <c r="A43" s="354">
        <v>35</v>
      </c>
      <c r="B43" s="22"/>
      <c r="C43" s="89" t="str">
        <f>IF(B43&lt;&gt;"",IF('0-Présentation poste-typeaction'!$B$12&lt;&gt;"",'0-Présentation poste-typeaction'!$B$12,""),"")</f>
        <v/>
      </c>
      <c r="D43" s="27"/>
      <c r="E43" s="23"/>
      <c r="F43" s="27"/>
      <c r="G43" s="41"/>
      <c r="H43" s="2"/>
      <c r="I43" s="24"/>
      <c r="J43" s="27"/>
      <c r="K43" s="25"/>
      <c r="L43" s="24"/>
      <c r="M43" s="2"/>
      <c r="N43" s="24"/>
      <c r="O43" s="26"/>
      <c r="P43" s="345" t="str">
        <f t="shared" si="2"/>
        <v/>
      </c>
      <c r="Q43" s="2"/>
      <c r="R43" s="368"/>
      <c r="S43" s="208" t="str">
        <f t="shared" si="6"/>
        <v/>
      </c>
      <c r="T43" s="89" t="str">
        <f t="shared" si="6"/>
        <v/>
      </c>
      <c r="U43" s="89" t="str">
        <f t="shared" si="6"/>
        <v/>
      </c>
      <c r="V43" s="89" t="str">
        <f t="shared" si="6"/>
        <v/>
      </c>
      <c r="W43" s="89" t="str">
        <f t="shared" si="6"/>
        <v/>
      </c>
      <c r="X43" s="201" t="str">
        <f t="shared" si="6"/>
        <v/>
      </c>
      <c r="Y43" s="89" t="str">
        <f t="shared" si="6"/>
        <v/>
      </c>
      <c r="Z43" s="355" t="str">
        <f t="shared" si="6"/>
        <v/>
      </c>
      <c r="AA43" s="89" t="str">
        <f t="shared" si="6"/>
        <v/>
      </c>
      <c r="AB43" s="356" t="str">
        <f t="shared" si="6"/>
        <v/>
      </c>
      <c r="AC43" s="355" t="str">
        <f t="shared" si="6"/>
        <v/>
      </c>
      <c r="AD43" s="356" t="str">
        <f t="shared" si="6"/>
        <v/>
      </c>
      <c r="AE43" s="355" t="str">
        <f t="shared" si="6"/>
        <v/>
      </c>
      <c r="AF43" s="90" t="str">
        <f t="shared" si="6"/>
        <v/>
      </c>
      <c r="AG43" s="350" t="str">
        <f t="shared" si="4"/>
        <v/>
      </c>
      <c r="AH43" s="89" t="str">
        <f t="shared" si="6"/>
        <v/>
      </c>
      <c r="AI43" s="91"/>
      <c r="AJ43" s="357" t="str">
        <f t="shared" si="1"/>
        <v/>
      </c>
      <c r="AK43" s="358"/>
      <c r="AL43" s="92" t="str" cm="1">
        <f t="array" ref="AL43">IF(OR(AJ43="",P43=""),"",_xlfn.IFS(ROUND(IFERROR(VALUE(TRIM(SUBSTITUTE(AJ43,CHAR(160),""))),0),2)&gt;ROUND(IFERROR(VALUE(TRIM(SUBSTITUTE(P43,CHAR(160),""))),0),2),"KO : Le montant retenu est supérieur au montant présenté. Merci de revoir la ligne de contributions ou plafonner son montant.",ROUND(IFERROR(VALUE(TRIM(SUBSTITUTE(P43,CHAR(160),""))),0),2)=0,"",ROUND(IFERROR(VALUE(TRIM(SUBSTITUTE(AJ43,CHAR(160),""))),0),2)=ROUND(IFERROR(VALUE(TRIM(SUBSTITUTE(P43,CHAR(160),""))),0),2),"OK",ROUND(IFERROR(VALUE(TRIM(SUBSTITUTE(AJ43,CHAR(160),""))),0),2)&lt;ROUND(IFERROR(VALUE(TRIM(SUBSTITUTE(P43,CHAR(160),""))),0),2),"Montant instruit inférieur au montant présenté.",TRUE,""))</f>
        <v/>
      </c>
      <c r="AM43" s="90" t="str">
        <f t="shared" si="5"/>
        <v/>
      </c>
    </row>
    <row r="44" spans="1:39" s="67" customFormat="1">
      <c r="A44" s="354">
        <v>36</v>
      </c>
      <c r="B44" s="22"/>
      <c r="C44" s="89" t="str">
        <f>IF(B44&lt;&gt;"",IF('0-Présentation poste-typeaction'!$B$12&lt;&gt;"",'0-Présentation poste-typeaction'!$B$12,""),"")</f>
        <v/>
      </c>
      <c r="D44" s="27"/>
      <c r="E44" s="23"/>
      <c r="F44" s="27"/>
      <c r="G44" s="41"/>
      <c r="H44" s="2"/>
      <c r="I44" s="24"/>
      <c r="J44" s="27"/>
      <c r="K44" s="25"/>
      <c r="L44" s="24"/>
      <c r="M44" s="2"/>
      <c r="N44" s="24"/>
      <c r="O44" s="26"/>
      <c r="P44" s="345" t="str">
        <f t="shared" si="2"/>
        <v/>
      </c>
      <c r="Q44" s="2"/>
      <c r="R44" s="368"/>
      <c r="S44" s="208" t="str">
        <f t="shared" si="6"/>
        <v/>
      </c>
      <c r="T44" s="89" t="str">
        <f t="shared" si="6"/>
        <v/>
      </c>
      <c r="U44" s="89" t="str">
        <f t="shared" si="6"/>
        <v/>
      </c>
      <c r="V44" s="89" t="str">
        <f t="shared" si="6"/>
        <v/>
      </c>
      <c r="W44" s="89" t="str">
        <f t="shared" si="6"/>
        <v/>
      </c>
      <c r="X44" s="201" t="str">
        <f t="shared" si="6"/>
        <v/>
      </c>
      <c r="Y44" s="89" t="str">
        <f t="shared" si="6"/>
        <v/>
      </c>
      <c r="Z44" s="355" t="str">
        <f t="shared" si="6"/>
        <v/>
      </c>
      <c r="AA44" s="89" t="str">
        <f t="shared" si="6"/>
        <v/>
      </c>
      <c r="AB44" s="356" t="str">
        <f t="shared" si="6"/>
        <v/>
      </c>
      <c r="AC44" s="355" t="str">
        <f t="shared" si="6"/>
        <v/>
      </c>
      <c r="AD44" s="356" t="str">
        <f t="shared" si="6"/>
        <v/>
      </c>
      <c r="AE44" s="355" t="str">
        <f t="shared" si="6"/>
        <v/>
      </c>
      <c r="AF44" s="90" t="str">
        <f t="shared" si="6"/>
        <v/>
      </c>
      <c r="AG44" s="350" t="str">
        <f t="shared" si="4"/>
        <v/>
      </c>
      <c r="AH44" s="89" t="str">
        <f t="shared" si="6"/>
        <v/>
      </c>
      <c r="AI44" s="91"/>
      <c r="AJ44" s="357" t="str">
        <f t="shared" si="1"/>
        <v/>
      </c>
      <c r="AK44" s="358"/>
      <c r="AL44" s="92" t="str" cm="1">
        <f t="array" ref="AL44">IF(OR(AJ44="",P44=""),"",_xlfn.IFS(ROUND(IFERROR(VALUE(TRIM(SUBSTITUTE(AJ44,CHAR(160),""))),0),2)&gt;ROUND(IFERROR(VALUE(TRIM(SUBSTITUTE(P44,CHAR(160),""))),0),2),"KO : Le montant retenu est supérieur au montant présenté. Merci de revoir la ligne de contributions ou plafonner son montant.",ROUND(IFERROR(VALUE(TRIM(SUBSTITUTE(P44,CHAR(160),""))),0),2)=0,"",ROUND(IFERROR(VALUE(TRIM(SUBSTITUTE(AJ44,CHAR(160),""))),0),2)=ROUND(IFERROR(VALUE(TRIM(SUBSTITUTE(P44,CHAR(160),""))),0),2),"OK",ROUND(IFERROR(VALUE(TRIM(SUBSTITUTE(AJ44,CHAR(160),""))),0),2)&lt;ROUND(IFERROR(VALUE(TRIM(SUBSTITUTE(P44,CHAR(160),""))),0),2),"Montant instruit inférieur au montant présenté.",TRUE,""))</f>
        <v/>
      </c>
      <c r="AM44" s="90" t="str">
        <f t="shared" si="5"/>
        <v/>
      </c>
    </row>
    <row r="45" spans="1:39" s="67" customFormat="1">
      <c r="A45" s="354">
        <v>37</v>
      </c>
      <c r="B45" s="22"/>
      <c r="C45" s="89" t="str">
        <f>IF(B45&lt;&gt;"",IF('0-Présentation poste-typeaction'!$B$12&lt;&gt;"",'0-Présentation poste-typeaction'!$B$12,""),"")</f>
        <v/>
      </c>
      <c r="D45" s="27"/>
      <c r="E45" s="23"/>
      <c r="F45" s="27"/>
      <c r="G45" s="41"/>
      <c r="H45" s="2"/>
      <c r="I45" s="24"/>
      <c r="J45" s="27"/>
      <c r="K45" s="25"/>
      <c r="L45" s="24"/>
      <c r="M45" s="2"/>
      <c r="N45" s="24"/>
      <c r="O45" s="26"/>
      <c r="P45" s="345" t="str">
        <f t="shared" si="2"/>
        <v/>
      </c>
      <c r="Q45" s="2"/>
      <c r="R45" s="368"/>
      <c r="S45" s="208" t="str">
        <f t="shared" si="6"/>
        <v/>
      </c>
      <c r="T45" s="89" t="str">
        <f t="shared" si="6"/>
        <v/>
      </c>
      <c r="U45" s="89" t="str">
        <f t="shared" si="6"/>
        <v/>
      </c>
      <c r="V45" s="89" t="str">
        <f t="shared" si="6"/>
        <v/>
      </c>
      <c r="W45" s="89" t="str">
        <f t="shared" si="6"/>
        <v/>
      </c>
      <c r="X45" s="201" t="str">
        <f t="shared" si="6"/>
        <v/>
      </c>
      <c r="Y45" s="89" t="str">
        <f t="shared" si="6"/>
        <v/>
      </c>
      <c r="Z45" s="355" t="str">
        <f t="shared" si="6"/>
        <v/>
      </c>
      <c r="AA45" s="89" t="str">
        <f t="shared" si="6"/>
        <v/>
      </c>
      <c r="AB45" s="356" t="str">
        <f t="shared" si="6"/>
        <v/>
      </c>
      <c r="AC45" s="355" t="str">
        <f t="shared" si="6"/>
        <v/>
      </c>
      <c r="AD45" s="356" t="str">
        <f t="shared" si="6"/>
        <v/>
      </c>
      <c r="AE45" s="355" t="str">
        <f t="shared" si="6"/>
        <v/>
      </c>
      <c r="AF45" s="90" t="str">
        <f t="shared" si="6"/>
        <v/>
      </c>
      <c r="AG45" s="350" t="str">
        <f t="shared" si="4"/>
        <v/>
      </c>
      <c r="AH45" s="89" t="str">
        <f t="shared" si="6"/>
        <v/>
      </c>
      <c r="AI45" s="91"/>
      <c r="AJ45" s="357" t="str">
        <f t="shared" si="1"/>
        <v/>
      </c>
      <c r="AK45" s="358"/>
      <c r="AL45" s="92" t="str" cm="1">
        <f t="array" ref="AL45">IF(OR(AJ45="",P45=""),"",_xlfn.IFS(ROUND(IFERROR(VALUE(TRIM(SUBSTITUTE(AJ45,CHAR(160),""))),0),2)&gt;ROUND(IFERROR(VALUE(TRIM(SUBSTITUTE(P45,CHAR(160),""))),0),2),"KO : Le montant retenu est supérieur au montant présenté. Merci de revoir la ligne de contributions ou plafonner son montant.",ROUND(IFERROR(VALUE(TRIM(SUBSTITUTE(P45,CHAR(160),""))),0),2)=0,"",ROUND(IFERROR(VALUE(TRIM(SUBSTITUTE(AJ45,CHAR(160),""))),0),2)=ROUND(IFERROR(VALUE(TRIM(SUBSTITUTE(P45,CHAR(160),""))),0),2),"OK",ROUND(IFERROR(VALUE(TRIM(SUBSTITUTE(AJ45,CHAR(160),""))),0),2)&lt;ROUND(IFERROR(VALUE(TRIM(SUBSTITUTE(P45,CHAR(160),""))),0),2),"Montant instruit inférieur au montant présenté.",TRUE,""))</f>
        <v/>
      </c>
      <c r="AM45" s="90" t="str">
        <f t="shared" si="5"/>
        <v/>
      </c>
    </row>
    <row r="46" spans="1:39" s="67" customFormat="1">
      <c r="A46" s="354">
        <v>38</v>
      </c>
      <c r="B46" s="22"/>
      <c r="C46" s="89" t="str">
        <f>IF(B46&lt;&gt;"",IF('0-Présentation poste-typeaction'!$B$12&lt;&gt;"",'0-Présentation poste-typeaction'!$B$12,""),"")</f>
        <v/>
      </c>
      <c r="D46" s="27"/>
      <c r="E46" s="23"/>
      <c r="F46" s="27"/>
      <c r="G46" s="41"/>
      <c r="H46" s="2"/>
      <c r="I46" s="24"/>
      <c r="J46" s="27"/>
      <c r="K46" s="25"/>
      <c r="L46" s="24"/>
      <c r="M46" s="2"/>
      <c r="N46" s="24"/>
      <c r="O46" s="26"/>
      <c r="P46" s="345" t="str">
        <f t="shared" si="2"/>
        <v/>
      </c>
      <c r="Q46" s="2"/>
      <c r="R46" s="368"/>
      <c r="S46" s="208" t="str">
        <f t="shared" si="6"/>
        <v/>
      </c>
      <c r="T46" s="89" t="str">
        <f t="shared" si="6"/>
        <v/>
      </c>
      <c r="U46" s="89" t="str">
        <f t="shared" si="6"/>
        <v/>
      </c>
      <c r="V46" s="89" t="str">
        <f t="shared" si="6"/>
        <v/>
      </c>
      <c r="W46" s="89" t="str">
        <f t="shared" si="6"/>
        <v/>
      </c>
      <c r="X46" s="201" t="str">
        <f t="shared" si="6"/>
        <v/>
      </c>
      <c r="Y46" s="89" t="str">
        <f t="shared" si="6"/>
        <v/>
      </c>
      <c r="Z46" s="355" t="str">
        <f t="shared" si="6"/>
        <v/>
      </c>
      <c r="AA46" s="89" t="str">
        <f t="shared" si="6"/>
        <v/>
      </c>
      <c r="AB46" s="356" t="str">
        <f t="shared" si="6"/>
        <v/>
      </c>
      <c r="AC46" s="355" t="str">
        <f t="shared" si="6"/>
        <v/>
      </c>
      <c r="AD46" s="356" t="str">
        <f t="shared" si="6"/>
        <v/>
      </c>
      <c r="AE46" s="355" t="str">
        <f t="shared" si="6"/>
        <v/>
      </c>
      <c r="AF46" s="90" t="str">
        <f t="shared" si="6"/>
        <v/>
      </c>
      <c r="AG46" s="350" t="str">
        <f t="shared" si="4"/>
        <v/>
      </c>
      <c r="AH46" s="89" t="str">
        <f t="shared" si="6"/>
        <v/>
      </c>
      <c r="AI46" s="91"/>
      <c r="AJ46" s="357" t="str">
        <f t="shared" si="1"/>
        <v/>
      </c>
      <c r="AK46" s="358"/>
      <c r="AL46" s="92" t="str" cm="1">
        <f t="array" ref="AL46">IF(OR(AJ46="",P46=""),"",_xlfn.IFS(ROUND(IFERROR(VALUE(TRIM(SUBSTITUTE(AJ46,CHAR(160),""))),0),2)&gt;ROUND(IFERROR(VALUE(TRIM(SUBSTITUTE(P46,CHAR(160),""))),0),2),"KO : Le montant retenu est supérieur au montant présenté. Merci de revoir la ligne de contributions ou plafonner son montant.",ROUND(IFERROR(VALUE(TRIM(SUBSTITUTE(P46,CHAR(160),""))),0),2)=0,"",ROUND(IFERROR(VALUE(TRIM(SUBSTITUTE(AJ46,CHAR(160),""))),0),2)=ROUND(IFERROR(VALUE(TRIM(SUBSTITUTE(P46,CHAR(160),""))),0),2),"OK",ROUND(IFERROR(VALUE(TRIM(SUBSTITUTE(AJ46,CHAR(160),""))),0),2)&lt;ROUND(IFERROR(VALUE(TRIM(SUBSTITUTE(P46,CHAR(160),""))),0),2),"Montant instruit inférieur au montant présenté.",TRUE,""))</f>
        <v/>
      </c>
      <c r="AM46" s="90" t="str">
        <f t="shared" si="5"/>
        <v/>
      </c>
    </row>
    <row r="47" spans="1:39" s="67" customFormat="1">
      <c r="A47" s="354">
        <v>39</v>
      </c>
      <c r="B47" s="22"/>
      <c r="C47" s="89" t="str">
        <f>IF(B47&lt;&gt;"",IF('0-Présentation poste-typeaction'!$B$12&lt;&gt;"",'0-Présentation poste-typeaction'!$B$12,""),"")</f>
        <v/>
      </c>
      <c r="D47" s="27"/>
      <c r="E47" s="23"/>
      <c r="F47" s="27"/>
      <c r="G47" s="41"/>
      <c r="H47" s="2"/>
      <c r="I47" s="24"/>
      <c r="J47" s="27"/>
      <c r="K47" s="25"/>
      <c r="L47" s="24"/>
      <c r="M47" s="2"/>
      <c r="N47" s="24"/>
      <c r="O47" s="26"/>
      <c r="P47" s="345" t="str">
        <f t="shared" si="2"/>
        <v/>
      </c>
      <c r="Q47" s="2"/>
      <c r="R47" s="368"/>
      <c r="S47" s="208" t="str">
        <f t="shared" si="6"/>
        <v/>
      </c>
      <c r="T47" s="89" t="str">
        <f t="shared" si="6"/>
        <v/>
      </c>
      <c r="U47" s="89" t="str">
        <f t="shared" si="6"/>
        <v/>
      </c>
      <c r="V47" s="89" t="str">
        <f t="shared" si="6"/>
        <v/>
      </c>
      <c r="W47" s="89" t="str">
        <f t="shared" si="6"/>
        <v/>
      </c>
      <c r="X47" s="201" t="str">
        <f t="shared" si="6"/>
        <v/>
      </c>
      <c r="Y47" s="89" t="str">
        <f t="shared" si="6"/>
        <v/>
      </c>
      <c r="Z47" s="355" t="str">
        <f t="shared" si="6"/>
        <v/>
      </c>
      <c r="AA47" s="89" t="str">
        <f t="shared" si="6"/>
        <v/>
      </c>
      <c r="AB47" s="356" t="str">
        <f t="shared" si="6"/>
        <v/>
      </c>
      <c r="AC47" s="355" t="str">
        <f t="shared" si="6"/>
        <v/>
      </c>
      <c r="AD47" s="356" t="str">
        <f t="shared" si="6"/>
        <v/>
      </c>
      <c r="AE47" s="355" t="str">
        <f t="shared" si="6"/>
        <v/>
      </c>
      <c r="AF47" s="90" t="str">
        <f t="shared" si="6"/>
        <v/>
      </c>
      <c r="AG47" s="350" t="str">
        <f t="shared" si="4"/>
        <v/>
      </c>
      <c r="AH47" s="89" t="str">
        <f t="shared" si="6"/>
        <v/>
      </c>
      <c r="AI47" s="91"/>
      <c r="AJ47" s="357" t="str">
        <f t="shared" si="1"/>
        <v/>
      </c>
      <c r="AK47" s="358"/>
      <c r="AL47" s="92" t="str" cm="1">
        <f t="array" ref="AL47">IF(OR(AJ47="",P47=""),"",_xlfn.IFS(ROUND(IFERROR(VALUE(TRIM(SUBSTITUTE(AJ47,CHAR(160),""))),0),2)&gt;ROUND(IFERROR(VALUE(TRIM(SUBSTITUTE(P47,CHAR(160),""))),0),2),"KO : Le montant retenu est supérieur au montant présenté. Merci de revoir la ligne de contributions ou plafonner son montant.",ROUND(IFERROR(VALUE(TRIM(SUBSTITUTE(P47,CHAR(160),""))),0),2)=0,"",ROUND(IFERROR(VALUE(TRIM(SUBSTITUTE(AJ47,CHAR(160),""))),0),2)=ROUND(IFERROR(VALUE(TRIM(SUBSTITUTE(P47,CHAR(160),""))),0),2),"OK",ROUND(IFERROR(VALUE(TRIM(SUBSTITUTE(AJ47,CHAR(160),""))),0),2)&lt;ROUND(IFERROR(VALUE(TRIM(SUBSTITUTE(P47,CHAR(160),""))),0),2),"Montant instruit inférieur au montant présenté.",TRUE,""))</f>
        <v/>
      </c>
      <c r="AM47" s="90" t="str">
        <f t="shared" si="5"/>
        <v/>
      </c>
    </row>
    <row r="48" spans="1:39" s="67" customFormat="1">
      <c r="A48" s="354">
        <v>40</v>
      </c>
      <c r="B48" s="22"/>
      <c r="C48" s="89" t="str">
        <f>IF(B48&lt;&gt;"",IF('0-Présentation poste-typeaction'!$B$12&lt;&gt;"",'0-Présentation poste-typeaction'!$B$12,""),"")</f>
        <v/>
      </c>
      <c r="D48" s="27"/>
      <c r="E48" s="23"/>
      <c r="F48" s="27"/>
      <c r="G48" s="41"/>
      <c r="H48" s="2"/>
      <c r="I48" s="24"/>
      <c r="J48" s="27"/>
      <c r="K48" s="25"/>
      <c r="L48" s="24"/>
      <c r="M48" s="2"/>
      <c r="N48" s="24"/>
      <c r="O48" s="26"/>
      <c r="P48" s="345" t="str">
        <f t="shared" si="2"/>
        <v/>
      </c>
      <c r="Q48" s="2"/>
      <c r="R48" s="368"/>
      <c r="S48" s="208" t="str">
        <f t="shared" si="6"/>
        <v/>
      </c>
      <c r="T48" s="89" t="str">
        <f t="shared" si="6"/>
        <v/>
      </c>
      <c r="U48" s="89" t="str">
        <f t="shared" si="6"/>
        <v/>
      </c>
      <c r="V48" s="89" t="str">
        <f t="shared" si="6"/>
        <v/>
      </c>
      <c r="W48" s="89" t="str">
        <f t="shared" si="6"/>
        <v/>
      </c>
      <c r="X48" s="201" t="str">
        <f t="shared" si="6"/>
        <v/>
      </c>
      <c r="Y48" s="89" t="str">
        <f t="shared" si="6"/>
        <v/>
      </c>
      <c r="Z48" s="355" t="str">
        <f t="shared" si="6"/>
        <v/>
      </c>
      <c r="AA48" s="89" t="str">
        <f t="shared" si="6"/>
        <v/>
      </c>
      <c r="AB48" s="356" t="str">
        <f t="shared" si="6"/>
        <v/>
      </c>
      <c r="AC48" s="355" t="str">
        <f t="shared" si="6"/>
        <v/>
      </c>
      <c r="AD48" s="356" t="str">
        <f t="shared" si="6"/>
        <v/>
      </c>
      <c r="AE48" s="355" t="str">
        <f t="shared" si="6"/>
        <v/>
      </c>
      <c r="AF48" s="90" t="str">
        <f t="shared" si="6"/>
        <v/>
      </c>
      <c r="AG48" s="350" t="str">
        <f t="shared" si="4"/>
        <v/>
      </c>
      <c r="AH48" s="89" t="str">
        <f t="shared" si="6"/>
        <v/>
      </c>
      <c r="AI48" s="91"/>
      <c r="AJ48" s="357" t="str">
        <f t="shared" si="1"/>
        <v/>
      </c>
      <c r="AK48" s="358"/>
      <c r="AL48" s="92" t="str" cm="1">
        <f t="array" ref="AL48">IF(OR(AJ48="",P48=""),"",_xlfn.IFS(ROUND(IFERROR(VALUE(TRIM(SUBSTITUTE(AJ48,CHAR(160),""))),0),2)&gt;ROUND(IFERROR(VALUE(TRIM(SUBSTITUTE(P48,CHAR(160),""))),0),2),"KO : Le montant retenu est supérieur au montant présenté. Merci de revoir la ligne de contributions ou plafonner son montant.",ROUND(IFERROR(VALUE(TRIM(SUBSTITUTE(P48,CHAR(160),""))),0),2)=0,"",ROUND(IFERROR(VALUE(TRIM(SUBSTITUTE(AJ48,CHAR(160),""))),0),2)=ROUND(IFERROR(VALUE(TRIM(SUBSTITUTE(P48,CHAR(160),""))),0),2),"OK",ROUND(IFERROR(VALUE(TRIM(SUBSTITUTE(AJ48,CHAR(160),""))),0),2)&lt;ROUND(IFERROR(VALUE(TRIM(SUBSTITUTE(P48,CHAR(160),""))),0),2),"Montant instruit inférieur au montant présenté.",TRUE,""))</f>
        <v/>
      </c>
      <c r="AM48" s="90" t="str">
        <f t="shared" si="5"/>
        <v/>
      </c>
    </row>
    <row r="49" spans="1:39" s="67" customFormat="1">
      <c r="A49" s="354">
        <v>41</v>
      </c>
      <c r="B49" s="22"/>
      <c r="C49" s="89" t="str">
        <f>IF(B49&lt;&gt;"",IF('0-Présentation poste-typeaction'!$B$12&lt;&gt;"",'0-Présentation poste-typeaction'!$B$12,""),"")</f>
        <v/>
      </c>
      <c r="D49" s="27"/>
      <c r="E49" s="23"/>
      <c r="F49" s="27"/>
      <c r="G49" s="41"/>
      <c r="H49" s="2"/>
      <c r="I49" s="24"/>
      <c r="J49" s="27"/>
      <c r="K49" s="25"/>
      <c r="L49" s="24"/>
      <c r="M49" s="2"/>
      <c r="N49" s="24"/>
      <c r="O49" s="26"/>
      <c r="P49" s="345" t="str">
        <f t="shared" si="2"/>
        <v/>
      </c>
      <c r="Q49" s="2"/>
      <c r="R49" s="368"/>
      <c r="S49" s="208" t="str">
        <f t="shared" si="6"/>
        <v/>
      </c>
      <c r="T49" s="89" t="str">
        <f t="shared" si="6"/>
        <v/>
      </c>
      <c r="U49" s="89" t="str">
        <f t="shared" si="6"/>
        <v/>
      </c>
      <c r="V49" s="89" t="str">
        <f t="shared" si="6"/>
        <v/>
      </c>
      <c r="W49" s="89" t="str">
        <f t="shared" si="6"/>
        <v/>
      </c>
      <c r="X49" s="201" t="str">
        <f t="shared" si="6"/>
        <v/>
      </c>
      <c r="Y49" s="89" t="str">
        <f t="shared" si="6"/>
        <v/>
      </c>
      <c r="Z49" s="355" t="str">
        <f t="shared" si="6"/>
        <v/>
      </c>
      <c r="AA49" s="89" t="str">
        <f t="shared" si="6"/>
        <v/>
      </c>
      <c r="AB49" s="356" t="str">
        <f t="shared" si="6"/>
        <v/>
      </c>
      <c r="AC49" s="355" t="str">
        <f t="shared" si="6"/>
        <v/>
      </c>
      <c r="AD49" s="356" t="str">
        <f t="shared" si="6"/>
        <v/>
      </c>
      <c r="AE49" s="355" t="str">
        <f t="shared" si="6"/>
        <v/>
      </c>
      <c r="AF49" s="90" t="str">
        <f t="shared" si="6"/>
        <v/>
      </c>
      <c r="AG49" s="350" t="str">
        <f t="shared" si="4"/>
        <v/>
      </c>
      <c r="AH49" s="89" t="str">
        <f t="shared" si="6"/>
        <v/>
      </c>
      <c r="AI49" s="91"/>
      <c r="AJ49" s="357" t="str">
        <f t="shared" si="1"/>
        <v/>
      </c>
      <c r="AK49" s="358"/>
      <c r="AL49" s="92" t="str" cm="1">
        <f t="array" ref="AL49">IF(OR(AJ49="",P49=""),"",_xlfn.IFS(ROUND(IFERROR(VALUE(TRIM(SUBSTITUTE(AJ49,CHAR(160),""))),0),2)&gt;ROUND(IFERROR(VALUE(TRIM(SUBSTITUTE(P49,CHAR(160),""))),0),2),"KO : Le montant retenu est supérieur au montant présenté. Merci de revoir la ligne de contributions ou plafonner son montant.",ROUND(IFERROR(VALUE(TRIM(SUBSTITUTE(P49,CHAR(160),""))),0),2)=0,"",ROUND(IFERROR(VALUE(TRIM(SUBSTITUTE(AJ49,CHAR(160),""))),0),2)=ROUND(IFERROR(VALUE(TRIM(SUBSTITUTE(P49,CHAR(160),""))),0),2),"OK",ROUND(IFERROR(VALUE(TRIM(SUBSTITUTE(AJ49,CHAR(160),""))),0),2)&lt;ROUND(IFERROR(VALUE(TRIM(SUBSTITUTE(P49,CHAR(160),""))),0),2),"Montant instruit inférieur au montant présenté.",TRUE,""))</f>
        <v/>
      </c>
      <c r="AM49" s="90" t="str">
        <f t="shared" si="5"/>
        <v/>
      </c>
    </row>
    <row r="50" spans="1:39" s="67" customFormat="1">
      <c r="A50" s="354">
        <v>42</v>
      </c>
      <c r="B50" s="22"/>
      <c r="C50" s="89" t="str">
        <f>IF(B50&lt;&gt;"",IF('0-Présentation poste-typeaction'!$B$12&lt;&gt;"",'0-Présentation poste-typeaction'!$B$12,""),"")</f>
        <v/>
      </c>
      <c r="D50" s="27"/>
      <c r="E50" s="23"/>
      <c r="F50" s="27"/>
      <c r="G50" s="41"/>
      <c r="H50" s="2"/>
      <c r="I50" s="24"/>
      <c r="J50" s="27"/>
      <c r="K50" s="25"/>
      <c r="L50" s="24"/>
      <c r="M50" s="2"/>
      <c r="N50" s="24"/>
      <c r="O50" s="26"/>
      <c r="P50" s="345" t="str">
        <f t="shared" si="2"/>
        <v/>
      </c>
      <c r="Q50" s="2"/>
      <c r="R50" s="368"/>
      <c r="S50" s="208" t="str">
        <f t="shared" si="6"/>
        <v/>
      </c>
      <c r="T50" s="89" t="str">
        <f t="shared" si="6"/>
        <v/>
      </c>
      <c r="U50" s="89" t="str">
        <f t="shared" si="6"/>
        <v/>
      </c>
      <c r="V50" s="89" t="str">
        <f t="shared" si="6"/>
        <v/>
      </c>
      <c r="W50" s="89" t="str">
        <f t="shared" si="6"/>
        <v/>
      </c>
      <c r="X50" s="201" t="str">
        <f t="shared" si="6"/>
        <v/>
      </c>
      <c r="Y50" s="89" t="str">
        <f t="shared" si="6"/>
        <v/>
      </c>
      <c r="Z50" s="355" t="str">
        <f t="shared" si="6"/>
        <v/>
      </c>
      <c r="AA50" s="89" t="str">
        <f t="shared" si="6"/>
        <v/>
      </c>
      <c r="AB50" s="356" t="str">
        <f t="shared" si="6"/>
        <v/>
      </c>
      <c r="AC50" s="355" t="str">
        <f t="shared" si="6"/>
        <v/>
      </c>
      <c r="AD50" s="356" t="str">
        <f t="shared" si="6"/>
        <v/>
      </c>
      <c r="AE50" s="355" t="str">
        <f t="shared" si="6"/>
        <v/>
      </c>
      <c r="AF50" s="90" t="str">
        <f t="shared" si="6"/>
        <v/>
      </c>
      <c r="AG50" s="350" t="str">
        <f t="shared" si="4"/>
        <v/>
      </c>
      <c r="AH50" s="89" t="str">
        <f t="shared" si="6"/>
        <v/>
      </c>
      <c r="AI50" s="91"/>
      <c r="AJ50" s="357" t="str">
        <f t="shared" si="1"/>
        <v/>
      </c>
      <c r="AK50" s="358"/>
      <c r="AL50" s="92" t="str" cm="1">
        <f t="array" ref="AL50">IF(OR(AJ50="",P50=""),"",_xlfn.IFS(ROUND(IFERROR(VALUE(TRIM(SUBSTITUTE(AJ50,CHAR(160),""))),0),2)&gt;ROUND(IFERROR(VALUE(TRIM(SUBSTITUTE(P50,CHAR(160),""))),0),2),"KO : Le montant retenu est supérieur au montant présenté. Merci de revoir la ligne de contributions ou plafonner son montant.",ROUND(IFERROR(VALUE(TRIM(SUBSTITUTE(P50,CHAR(160),""))),0),2)=0,"",ROUND(IFERROR(VALUE(TRIM(SUBSTITUTE(AJ50,CHAR(160),""))),0),2)=ROUND(IFERROR(VALUE(TRIM(SUBSTITUTE(P50,CHAR(160),""))),0),2),"OK",ROUND(IFERROR(VALUE(TRIM(SUBSTITUTE(AJ50,CHAR(160),""))),0),2)&lt;ROUND(IFERROR(VALUE(TRIM(SUBSTITUTE(P50,CHAR(160),""))),0),2),"Montant instruit inférieur au montant présenté.",TRUE,""))</f>
        <v/>
      </c>
      <c r="AM50" s="90" t="str">
        <f t="shared" si="5"/>
        <v/>
      </c>
    </row>
    <row r="51" spans="1:39" s="67" customFormat="1">
      <c r="A51" s="354">
        <v>43</v>
      </c>
      <c r="B51" s="22"/>
      <c r="C51" s="89" t="str">
        <f>IF(B51&lt;&gt;"",IF('0-Présentation poste-typeaction'!$B$12&lt;&gt;"",'0-Présentation poste-typeaction'!$B$12,""),"")</f>
        <v/>
      </c>
      <c r="D51" s="27"/>
      <c r="E51" s="23"/>
      <c r="F51" s="27"/>
      <c r="G51" s="41"/>
      <c r="H51" s="2"/>
      <c r="I51" s="24"/>
      <c r="J51" s="27"/>
      <c r="K51" s="25"/>
      <c r="L51" s="24"/>
      <c r="M51" s="2"/>
      <c r="N51" s="24"/>
      <c r="O51" s="26"/>
      <c r="P51" s="345" t="str">
        <f t="shared" si="2"/>
        <v/>
      </c>
      <c r="Q51" s="2"/>
      <c r="R51" s="368"/>
      <c r="S51" s="208" t="str">
        <f t="shared" si="6"/>
        <v/>
      </c>
      <c r="T51" s="89" t="str">
        <f t="shared" si="6"/>
        <v/>
      </c>
      <c r="U51" s="89" t="str">
        <f t="shared" si="6"/>
        <v/>
      </c>
      <c r="V51" s="89" t="str">
        <f t="shared" si="6"/>
        <v/>
      </c>
      <c r="W51" s="89" t="str">
        <f t="shared" si="6"/>
        <v/>
      </c>
      <c r="X51" s="201" t="str">
        <f t="shared" si="6"/>
        <v/>
      </c>
      <c r="Y51" s="89" t="str">
        <f t="shared" si="6"/>
        <v/>
      </c>
      <c r="Z51" s="355" t="str">
        <f t="shared" si="6"/>
        <v/>
      </c>
      <c r="AA51" s="89" t="str">
        <f t="shared" si="6"/>
        <v/>
      </c>
      <c r="AB51" s="356" t="str">
        <f t="shared" si="6"/>
        <v/>
      </c>
      <c r="AC51" s="355" t="str">
        <f t="shared" si="6"/>
        <v/>
      </c>
      <c r="AD51" s="356" t="str">
        <f t="shared" si="6"/>
        <v/>
      </c>
      <c r="AE51" s="355" t="str">
        <f t="shared" si="6"/>
        <v/>
      </c>
      <c r="AF51" s="90" t="str">
        <f t="shared" si="6"/>
        <v/>
      </c>
      <c r="AG51" s="350" t="str">
        <f t="shared" si="4"/>
        <v/>
      </c>
      <c r="AH51" s="89" t="str">
        <f t="shared" si="6"/>
        <v/>
      </c>
      <c r="AI51" s="91"/>
      <c r="AJ51" s="357" t="str">
        <f t="shared" si="1"/>
        <v/>
      </c>
      <c r="AK51" s="358"/>
      <c r="AL51" s="92" t="str" cm="1">
        <f t="array" ref="AL51">IF(OR(AJ51="",P51=""),"",_xlfn.IFS(ROUND(IFERROR(VALUE(TRIM(SUBSTITUTE(AJ51,CHAR(160),""))),0),2)&gt;ROUND(IFERROR(VALUE(TRIM(SUBSTITUTE(P51,CHAR(160),""))),0),2),"KO : Le montant retenu est supérieur au montant présenté. Merci de revoir la ligne de contributions ou plafonner son montant.",ROUND(IFERROR(VALUE(TRIM(SUBSTITUTE(P51,CHAR(160),""))),0),2)=0,"",ROUND(IFERROR(VALUE(TRIM(SUBSTITUTE(AJ51,CHAR(160),""))),0),2)=ROUND(IFERROR(VALUE(TRIM(SUBSTITUTE(P51,CHAR(160),""))),0),2),"OK",ROUND(IFERROR(VALUE(TRIM(SUBSTITUTE(AJ51,CHAR(160),""))),0),2)&lt;ROUND(IFERROR(VALUE(TRIM(SUBSTITUTE(P51,CHAR(160),""))),0),2),"Montant instruit inférieur au montant présenté.",TRUE,""))</f>
        <v/>
      </c>
      <c r="AM51" s="90" t="str">
        <f t="shared" si="5"/>
        <v/>
      </c>
    </row>
    <row r="52" spans="1:39" s="67" customFormat="1">
      <c r="A52" s="354">
        <v>44</v>
      </c>
      <c r="B52" s="22"/>
      <c r="C52" s="89" t="str">
        <f>IF(B52&lt;&gt;"",IF('0-Présentation poste-typeaction'!$B$12&lt;&gt;"",'0-Présentation poste-typeaction'!$B$12,""),"")</f>
        <v/>
      </c>
      <c r="D52" s="27"/>
      <c r="E52" s="23"/>
      <c r="F52" s="27"/>
      <c r="G52" s="41"/>
      <c r="H52" s="2"/>
      <c r="I52" s="24"/>
      <c r="J52" s="27"/>
      <c r="K52" s="25"/>
      <c r="L52" s="24"/>
      <c r="M52" s="2"/>
      <c r="N52" s="24"/>
      <c r="O52" s="26"/>
      <c r="P52" s="345" t="str">
        <f t="shared" si="2"/>
        <v/>
      </c>
      <c r="Q52" s="2"/>
      <c r="R52" s="368"/>
      <c r="S52" s="208" t="str">
        <f t="shared" si="6"/>
        <v/>
      </c>
      <c r="T52" s="89" t="str">
        <f t="shared" si="6"/>
        <v/>
      </c>
      <c r="U52" s="89" t="str">
        <f t="shared" si="6"/>
        <v/>
      </c>
      <c r="V52" s="89" t="str">
        <f t="shared" si="6"/>
        <v/>
      </c>
      <c r="W52" s="89" t="str">
        <f t="shared" si="6"/>
        <v/>
      </c>
      <c r="X52" s="201" t="str">
        <f t="shared" si="6"/>
        <v/>
      </c>
      <c r="Y52" s="89" t="str">
        <f t="shared" si="6"/>
        <v/>
      </c>
      <c r="Z52" s="355" t="str">
        <f t="shared" si="6"/>
        <v/>
      </c>
      <c r="AA52" s="89" t="str">
        <f t="shared" si="6"/>
        <v/>
      </c>
      <c r="AB52" s="356" t="str">
        <f t="shared" si="6"/>
        <v/>
      </c>
      <c r="AC52" s="355" t="str">
        <f t="shared" si="6"/>
        <v/>
      </c>
      <c r="AD52" s="356" t="str">
        <f t="shared" si="6"/>
        <v/>
      </c>
      <c r="AE52" s="355" t="str">
        <f t="shared" si="6"/>
        <v/>
      </c>
      <c r="AF52" s="90" t="str">
        <f t="shared" si="6"/>
        <v/>
      </c>
      <c r="AG52" s="350" t="str">
        <f t="shared" si="4"/>
        <v/>
      </c>
      <c r="AH52" s="89" t="str">
        <f t="shared" si="6"/>
        <v/>
      </c>
      <c r="AI52" s="91"/>
      <c r="AJ52" s="357" t="str">
        <f t="shared" si="1"/>
        <v/>
      </c>
      <c r="AK52" s="358"/>
      <c r="AL52" s="92" t="str" cm="1">
        <f t="array" ref="AL52">IF(OR(AJ52="",P52=""),"",_xlfn.IFS(ROUND(IFERROR(VALUE(TRIM(SUBSTITUTE(AJ52,CHAR(160),""))),0),2)&gt;ROUND(IFERROR(VALUE(TRIM(SUBSTITUTE(P52,CHAR(160),""))),0),2),"KO : Le montant retenu est supérieur au montant présenté. Merci de revoir la ligne de contributions ou plafonner son montant.",ROUND(IFERROR(VALUE(TRIM(SUBSTITUTE(P52,CHAR(160),""))),0),2)=0,"",ROUND(IFERROR(VALUE(TRIM(SUBSTITUTE(AJ52,CHAR(160),""))),0),2)=ROUND(IFERROR(VALUE(TRIM(SUBSTITUTE(P52,CHAR(160),""))),0),2),"OK",ROUND(IFERROR(VALUE(TRIM(SUBSTITUTE(AJ52,CHAR(160),""))),0),2)&lt;ROUND(IFERROR(VALUE(TRIM(SUBSTITUTE(P52,CHAR(160),""))),0),2),"Montant instruit inférieur au montant présenté.",TRUE,""))</f>
        <v/>
      </c>
      <c r="AM52" s="90" t="str">
        <f t="shared" si="5"/>
        <v/>
      </c>
    </row>
    <row r="53" spans="1:39" s="67" customFormat="1">
      <c r="A53" s="354">
        <v>45</v>
      </c>
      <c r="B53" s="22"/>
      <c r="C53" s="89" t="str">
        <f>IF(B53&lt;&gt;"",IF('0-Présentation poste-typeaction'!$B$12&lt;&gt;"",'0-Présentation poste-typeaction'!$B$12,""),"")</f>
        <v/>
      </c>
      <c r="D53" s="27"/>
      <c r="E53" s="23"/>
      <c r="F53" s="27"/>
      <c r="G53" s="41"/>
      <c r="H53" s="2"/>
      <c r="I53" s="24"/>
      <c r="J53" s="27"/>
      <c r="K53" s="25"/>
      <c r="L53" s="24"/>
      <c r="M53" s="2"/>
      <c r="N53" s="24"/>
      <c r="O53" s="26"/>
      <c r="P53" s="345" t="str">
        <f t="shared" si="2"/>
        <v/>
      </c>
      <c r="Q53" s="2"/>
      <c r="R53" s="368"/>
      <c r="S53" s="208" t="str">
        <f t="shared" si="6"/>
        <v/>
      </c>
      <c r="T53" s="89" t="str">
        <f t="shared" si="6"/>
        <v/>
      </c>
      <c r="U53" s="89" t="str">
        <f t="shared" si="6"/>
        <v/>
      </c>
      <c r="V53" s="89" t="str">
        <f t="shared" si="6"/>
        <v/>
      </c>
      <c r="W53" s="89" t="str">
        <f t="shared" si="6"/>
        <v/>
      </c>
      <c r="X53" s="201" t="str">
        <f t="shared" si="6"/>
        <v/>
      </c>
      <c r="Y53" s="89" t="str">
        <f t="shared" si="6"/>
        <v/>
      </c>
      <c r="Z53" s="355" t="str">
        <f t="shared" si="6"/>
        <v/>
      </c>
      <c r="AA53" s="89" t="str">
        <f t="shared" si="6"/>
        <v/>
      </c>
      <c r="AB53" s="356" t="str">
        <f t="shared" si="6"/>
        <v/>
      </c>
      <c r="AC53" s="355" t="str">
        <f t="shared" si="6"/>
        <v/>
      </c>
      <c r="AD53" s="356" t="str">
        <f t="shared" si="6"/>
        <v/>
      </c>
      <c r="AE53" s="355" t="str">
        <f t="shared" si="6"/>
        <v/>
      </c>
      <c r="AF53" s="90" t="str">
        <f t="shared" si="6"/>
        <v/>
      </c>
      <c r="AG53" s="350" t="str">
        <f t="shared" si="4"/>
        <v/>
      </c>
      <c r="AH53" s="89" t="str">
        <f t="shared" si="6"/>
        <v/>
      </c>
      <c r="AI53" s="91"/>
      <c r="AJ53" s="357" t="str">
        <f t="shared" si="1"/>
        <v/>
      </c>
      <c r="AK53" s="358"/>
      <c r="AL53" s="92" t="str" cm="1">
        <f t="array" ref="AL53">IF(OR(AJ53="",P53=""),"",_xlfn.IFS(ROUND(IFERROR(VALUE(TRIM(SUBSTITUTE(AJ53,CHAR(160),""))),0),2)&gt;ROUND(IFERROR(VALUE(TRIM(SUBSTITUTE(P53,CHAR(160),""))),0),2),"KO : Le montant retenu est supérieur au montant présenté. Merci de revoir la ligne de contributions ou plafonner son montant.",ROUND(IFERROR(VALUE(TRIM(SUBSTITUTE(P53,CHAR(160),""))),0),2)=0,"",ROUND(IFERROR(VALUE(TRIM(SUBSTITUTE(AJ53,CHAR(160),""))),0),2)=ROUND(IFERROR(VALUE(TRIM(SUBSTITUTE(P53,CHAR(160),""))),0),2),"OK",ROUND(IFERROR(VALUE(TRIM(SUBSTITUTE(AJ53,CHAR(160),""))),0),2)&lt;ROUND(IFERROR(VALUE(TRIM(SUBSTITUTE(P53,CHAR(160),""))),0),2),"Montant instruit inférieur au montant présenté.",TRUE,""))</f>
        <v/>
      </c>
      <c r="AM53" s="90" t="str">
        <f t="shared" si="5"/>
        <v/>
      </c>
    </row>
    <row r="54" spans="1:39" s="67" customFormat="1">
      <c r="A54" s="354">
        <v>46</v>
      </c>
      <c r="B54" s="22"/>
      <c r="C54" s="89" t="str">
        <f>IF(B54&lt;&gt;"",IF('0-Présentation poste-typeaction'!$B$12&lt;&gt;"",'0-Présentation poste-typeaction'!$B$12,""),"")</f>
        <v/>
      </c>
      <c r="D54" s="27"/>
      <c r="E54" s="23"/>
      <c r="F54" s="27"/>
      <c r="G54" s="41"/>
      <c r="H54" s="2"/>
      <c r="I54" s="24"/>
      <c r="J54" s="27"/>
      <c r="K54" s="25"/>
      <c r="L54" s="24"/>
      <c r="M54" s="2"/>
      <c r="N54" s="24"/>
      <c r="O54" s="26"/>
      <c r="P54" s="345" t="str">
        <f t="shared" si="2"/>
        <v/>
      </c>
      <c r="Q54" s="2"/>
      <c r="R54" s="368"/>
      <c r="S54" s="208" t="str">
        <f t="shared" si="6"/>
        <v/>
      </c>
      <c r="T54" s="89" t="str">
        <f t="shared" si="6"/>
        <v/>
      </c>
      <c r="U54" s="89" t="str">
        <f t="shared" si="6"/>
        <v/>
      </c>
      <c r="V54" s="89" t="str">
        <f t="shared" si="6"/>
        <v/>
      </c>
      <c r="W54" s="89" t="str">
        <f t="shared" si="6"/>
        <v/>
      </c>
      <c r="X54" s="201" t="str">
        <f t="shared" si="6"/>
        <v/>
      </c>
      <c r="Y54" s="89" t="str">
        <f t="shared" si="6"/>
        <v/>
      </c>
      <c r="Z54" s="355" t="str">
        <f t="shared" si="6"/>
        <v/>
      </c>
      <c r="AA54" s="89" t="str">
        <f t="shared" si="6"/>
        <v/>
      </c>
      <c r="AB54" s="356" t="str">
        <f t="shared" si="6"/>
        <v/>
      </c>
      <c r="AC54" s="355" t="str">
        <f t="shared" si="6"/>
        <v/>
      </c>
      <c r="AD54" s="356" t="str">
        <f t="shared" si="6"/>
        <v/>
      </c>
      <c r="AE54" s="355" t="str">
        <f t="shared" si="6"/>
        <v/>
      </c>
      <c r="AF54" s="90" t="str">
        <f t="shared" si="6"/>
        <v/>
      </c>
      <c r="AG54" s="350" t="str">
        <f t="shared" si="4"/>
        <v/>
      </c>
      <c r="AH54" s="89" t="str">
        <f t="shared" si="6"/>
        <v/>
      </c>
      <c r="AI54" s="91"/>
      <c r="AJ54" s="357" t="str">
        <f t="shared" si="1"/>
        <v/>
      </c>
      <c r="AK54" s="358"/>
      <c r="AL54" s="92" t="str" cm="1">
        <f t="array" ref="AL54">IF(OR(AJ54="",P54=""),"",_xlfn.IFS(ROUND(IFERROR(VALUE(TRIM(SUBSTITUTE(AJ54,CHAR(160),""))),0),2)&gt;ROUND(IFERROR(VALUE(TRIM(SUBSTITUTE(P54,CHAR(160),""))),0),2),"KO : Le montant retenu est supérieur au montant présenté. Merci de revoir la ligne de contributions ou plafonner son montant.",ROUND(IFERROR(VALUE(TRIM(SUBSTITUTE(P54,CHAR(160),""))),0),2)=0,"",ROUND(IFERROR(VALUE(TRIM(SUBSTITUTE(AJ54,CHAR(160),""))),0),2)=ROUND(IFERROR(VALUE(TRIM(SUBSTITUTE(P54,CHAR(160),""))),0),2),"OK",ROUND(IFERROR(VALUE(TRIM(SUBSTITUTE(AJ54,CHAR(160),""))),0),2)&lt;ROUND(IFERROR(VALUE(TRIM(SUBSTITUTE(P54,CHAR(160),""))),0),2),"Montant instruit inférieur au montant présenté.",TRUE,""))</f>
        <v/>
      </c>
      <c r="AM54" s="90" t="str">
        <f t="shared" si="5"/>
        <v/>
      </c>
    </row>
    <row r="55" spans="1:39" s="67" customFormat="1">
      <c r="A55" s="354">
        <v>47</v>
      </c>
      <c r="B55" s="22"/>
      <c r="C55" s="89" t="str">
        <f>IF(B55&lt;&gt;"",IF('0-Présentation poste-typeaction'!$B$12&lt;&gt;"",'0-Présentation poste-typeaction'!$B$12,""),"")</f>
        <v/>
      </c>
      <c r="D55" s="27"/>
      <c r="E55" s="23"/>
      <c r="F55" s="27"/>
      <c r="G55" s="41"/>
      <c r="H55" s="2"/>
      <c r="I55" s="24"/>
      <c r="J55" s="27"/>
      <c r="K55" s="25"/>
      <c r="L55" s="24"/>
      <c r="M55" s="2"/>
      <c r="N55" s="24"/>
      <c r="O55" s="26"/>
      <c r="P55" s="345" t="str">
        <f t="shared" si="2"/>
        <v/>
      </c>
      <c r="Q55" s="2"/>
      <c r="R55" s="368"/>
      <c r="S55" s="208" t="str">
        <f t="shared" si="6"/>
        <v/>
      </c>
      <c r="T55" s="89" t="str">
        <f t="shared" si="6"/>
        <v/>
      </c>
      <c r="U55" s="89" t="str">
        <f t="shared" si="6"/>
        <v/>
      </c>
      <c r="V55" s="89" t="str">
        <f t="shared" si="6"/>
        <v/>
      </c>
      <c r="W55" s="89" t="str">
        <f t="shared" si="6"/>
        <v/>
      </c>
      <c r="X55" s="201" t="str">
        <f t="shared" si="6"/>
        <v/>
      </c>
      <c r="Y55" s="89" t="str">
        <f t="shared" si="6"/>
        <v/>
      </c>
      <c r="Z55" s="355" t="str">
        <f t="shared" si="6"/>
        <v/>
      </c>
      <c r="AA55" s="89" t="str">
        <f t="shared" si="6"/>
        <v/>
      </c>
      <c r="AB55" s="356" t="str">
        <f t="shared" si="6"/>
        <v/>
      </c>
      <c r="AC55" s="355" t="str">
        <f t="shared" si="6"/>
        <v/>
      </c>
      <c r="AD55" s="356" t="str">
        <f t="shared" si="6"/>
        <v/>
      </c>
      <c r="AE55" s="355" t="str">
        <f t="shared" si="6"/>
        <v/>
      </c>
      <c r="AF55" s="90" t="str">
        <f t="shared" si="6"/>
        <v/>
      </c>
      <c r="AG55" s="350" t="str">
        <f t="shared" si="4"/>
        <v/>
      </c>
      <c r="AH55" s="89" t="str">
        <f t="shared" ref="AH55:AH108" si="7">IF(Q55="","",Q55)</f>
        <v/>
      </c>
      <c r="AI55" s="91"/>
      <c r="AJ55" s="357" t="str">
        <f t="shared" si="1"/>
        <v/>
      </c>
      <c r="AK55" s="358"/>
      <c r="AL55" s="92" t="str" cm="1">
        <f t="array" ref="AL55">IF(OR(AJ55="",P55=""),"",_xlfn.IFS(ROUND(IFERROR(VALUE(TRIM(SUBSTITUTE(AJ55,CHAR(160),""))),0),2)&gt;ROUND(IFERROR(VALUE(TRIM(SUBSTITUTE(P55,CHAR(160),""))),0),2),"KO : Le montant retenu est supérieur au montant présenté. Merci de revoir la ligne de contributions ou plafonner son montant.",ROUND(IFERROR(VALUE(TRIM(SUBSTITUTE(P55,CHAR(160),""))),0),2)=0,"",ROUND(IFERROR(VALUE(TRIM(SUBSTITUTE(AJ55,CHAR(160),""))),0),2)=ROUND(IFERROR(VALUE(TRIM(SUBSTITUTE(P55,CHAR(160),""))),0),2),"OK",ROUND(IFERROR(VALUE(TRIM(SUBSTITUTE(AJ55,CHAR(160),""))),0),2)&lt;ROUND(IFERROR(VALUE(TRIM(SUBSTITUTE(P55,CHAR(160),""))),0),2),"Montant instruit inférieur au montant présenté.",TRUE,""))</f>
        <v/>
      </c>
      <c r="AM55" s="90" t="str">
        <f t="shared" si="5"/>
        <v/>
      </c>
    </row>
    <row r="56" spans="1:39" s="67" customFormat="1">
      <c r="A56" s="354">
        <v>48</v>
      </c>
      <c r="B56" s="22"/>
      <c r="C56" s="89" t="str">
        <f>IF(B56&lt;&gt;"",IF('0-Présentation poste-typeaction'!$B$12&lt;&gt;"",'0-Présentation poste-typeaction'!$B$12,""),"")</f>
        <v/>
      </c>
      <c r="D56" s="27"/>
      <c r="E56" s="23"/>
      <c r="F56" s="27"/>
      <c r="G56" s="41"/>
      <c r="H56" s="2"/>
      <c r="I56" s="24"/>
      <c r="J56" s="27"/>
      <c r="K56" s="25"/>
      <c r="L56" s="24"/>
      <c r="M56" s="2"/>
      <c r="N56" s="24"/>
      <c r="O56" s="26"/>
      <c r="P56" s="345" t="str">
        <f t="shared" si="2"/>
        <v/>
      </c>
      <c r="Q56" s="2"/>
      <c r="R56" s="368"/>
      <c r="S56" s="208" t="str">
        <f t="shared" ref="S56:AF72" si="8">IF(B56="","",B56)</f>
        <v/>
      </c>
      <c r="T56" s="89" t="str">
        <f t="shared" si="8"/>
        <v/>
      </c>
      <c r="U56" s="89" t="str">
        <f t="shared" si="8"/>
        <v/>
      </c>
      <c r="V56" s="89" t="str">
        <f t="shared" si="8"/>
        <v/>
      </c>
      <c r="W56" s="89" t="str">
        <f t="shared" si="8"/>
        <v/>
      </c>
      <c r="X56" s="201" t="str">
        <f t="shared" si="8"/>
        <v/>
      </c>
      <c r="Y56" s="89" t="str">
        <f t="shared" si="8"/>
        <v/>
      </c>
      <c r="Z56" s="355" t="str">
        <f t="shared" si="8"/>
        <v/>
      </c>
      <c r="AA56" s="89" t="str">
        <f t="shared" si="8"/>
        <v/>
      </c>
      <c r="AB56" s="356" t="str">
        <f t="shared" si="8"/>
        <v/>
      </c>
      <c r="AC56" s="355" t="str">
        <f t="shared" si="8"/>
        <v/>
      </c>
      <c r="AD56" s="356" t="str">
        <f t="shared" si="8"/>
        <v/>
      </c>
      <c r="AE56" s="355" t="str">
        <f t="shared" si="8"/>
        <v/>
      </c>
      <c r="AF56" s="90" t="str">
        <f t="shared" si="8"/>
        <v/>
      </c>
      <c r="AG56" s="350" t="str">
        <f t="shared" si="4"/>
        <v/>
      </c>
      <c r="AH56" s="89" t="str">
        <f t="shared" si="7"/>
        <v/>
      </c>
      <c r="AI56" s="91"/>
      <c r="AJ56" s="357" t="str">
        <f t="shared" si="1"/>
        <v/>
      </c>
      <c r="AK56" s="358"/>
      <c r="AL56" s="92" t="str" cm="1">
        <f t="array" ref="AL56">IF(OR(AJ56="",P56=""),"",_xlfn.IFS(ROUND(IFERROR(VALUE(TRIM(SUBSTITUTE(AJ56,CHAR(160),""))),0),2)&gt;ROUND(IFERROR(VALUE(TRIM(SUBSTITUTE(P56,CHAR(160),""))),0),2),"KO : Le montant retenu est supérieur au montant présenté. Merci de revoir la ligne de contributions ou plafonner son montant.",ROUND(IFERROR(VALUE(TRIM(SUBSTITUTE(P56,CHAR(160),""))),0),2)=0,"",ROUND(IFERROR(VALUE(TRIM(SUBSTITUTE(AJ56,CHAR(160),""))),0),2)=ROUND(IFERROR(VALUE(TRIM(SUBSTITUTE(P56,CHAR(160),""))),0),2),"OK",ROUND(IFERROR(VALUE(TRIM(SUBSTITUTE(AJ56,CHAR(160),""))),0),2)&lt;ROUND(IFERROR(VALUE(TRIM(SUBSTITUTE(P56,CHAR(160),""))),0),2),"Montant instruit inférieur au montant présenté.",TRUE,""))</f>
        <v/>
      </c>
      <c r="AM56" s="90" t="str">
        <f t="shared" si="5"/>
        <v/>
      </c>
    </row>
    <row r="57" spans="1:39" s="67" customFormat="1">
      <c r="A57" s="354">
        <v>49</v>
      </c>
      <c r="B57" s="22"/>
      <c r="C57" s="89" t="str">
        <f>IF(B57&lt;&gt;"",IF('0-Présentation poste-typeaction'!$B$12&lt;&gt;"",'0-Présentation poste-typeaction'!$B$12,""),"")</f>
        <v/>
      </c>
      <c r="D57" s="27"/>
      <c r="E57" s="23"/>
      <c r="F57" s="27"/>
      <c r="G57" s="41"/>
      <c r="H57" s="2"/>
      <c r="I57" s="24"/>
      <c r="J57" s="27"/>
      <c r="K57" s="25"/>
      <c r="L57" s="24"/>
      <c r="M57" s="2"/>
      <c r="N57" s="24"/>
      <c r="O57" s="26"/>
      <c r="P57" s="345" t="str">
        <f t="shared" si="2"/>
        <v/>
      </c>
      <c r="Q57" s="2"/>
      <c r="R57" s="368"/>
      <c r="S57" s="208" t="str">
        <f t="shared" si="8"/>
        <v/>
      </c>
      <c r="T57" s="89" t="str">
        <f t="shared" si="8"/>
        <v/>
      </c>
      <c r="U57" s="89" t="str">
        <f t="shared" si="8"/>
        <v/>
      </c>
      <c r="V57" s="89" t="str">
        <f t="shared" si="8"/>
        <v/>
      </c>
      <c r="W57" s="89" t="str">
        <f t="shared" si="8"/>
        <v/>
      </c>
      <c r="X57" s="201" t="str">
        <f t="shared" si="8"/>
        <v/>
      </c>
      <c r="Y57" s="89" t="str">
        <f t="shared" si="8"/>
        <v/>
      </c>
      <c r="Z57" s="355" t="str">
        <f t="shared" si="8"/>
        <v/>
      </c>
      <c r="AA57" s="89" t="str">
        <f t="shared" si="8"/>
        <v/>
      </c>
      <c r="AB57" s="356" t="str">
        <f t="shared" si="8"/>
        <v/>
      </c>
      <c r="AC57" s="355" t="str">
        <f t="shared" si="8"/>
        <v/>
      </c>
      <c r="AD57" s="356" t="str">
        <f t="shared" si="8"/>
        <v/>
      </c>
      <c r="AE57" s="355" t="str">
        <f t="shared" si="8"/>
        <v/>
      </c>
      <c r="AF57" s="90" t="str">
        <f t="shared" si="8"/>
        <v/>
      </c>
      <c r="AG57" s="350" t="str">
        <f t="shared" si="4"/>
        <v/>
      </c>
      <c r="AH57" s="89" t="str">
        <f t="shared" si="7"/>
        <v/>
      </c>
      <c r="AI57" s="91"/>
      <c r="AJ57" s="357" t="str">
        <f t="shared" si="1"/>
        <v/>
      </c>
      <c r="AK57" s="358"/>
      <c r="AL57" s="92" t="str" cm="1">
        <f t="array" ref="AL57">IF(OR(AJ57="",P57=""),"",_xlfn.IFS(ROUND(IFERROR(VALUE(TRIM(SUBSTITUTE(AJ57,CHAR(160),""))),0),2)&gt;ROUND(IFERROR(VALUE(TRIM(SUBSTITUTE(P57,CHAR(160),""))),0),2),"KO : Le montant retenu est supérieur au montant présenté. Merci de revoir la ligne de contributions ou plafonner son montant.",ROUND(IFERROR(VALUE(TRIM(SUBSTITUTE(P57,CHAR(160),""))),0),2)=0,"",ROUND(IFERROR(VALUE(TRIM(SUBSTITUTE(AJ57,CHAR(160),""))),0),2)=ROUND(IFERROR(VALUE(TRIM(SUBSTITUTE(P57,CHAR(160),""))),0),2),"OK",ROUND(IFERROR(VALUE(TRIM(SUBSTITUTE(AJ57,CHAR(160),""))),0),2)&lt;ROUND(IFERROR(VALUE(TRIM(SUBSTITUTE(P57,CHAR(160),""))),0),2),"Montant instruit inférieur au montant présenté.",TRUE,""))</f>
        <v/>
      </c>
      <c r="AM57" s="90" t="str">
        <f t="shared" si="5"/>
        <v/>
      </c>
    </row>
    <row r="58" spans="1:39" s="67" customFormat="1">
      <c r="A58" s="354">
        <v>50</v>
      </c>
      <c r="B58" s="22"/>
      <c r="C58" s="89" t="str">
        <f>IF(B58&lt;&gt;"",IF('0-Présentation poste-typeaction'!$B$12&lt;&gt;"",'0-Présentation poste-typeaction'!$B$12,""),"")</f>
        <v/>
      </c>
      <c r="D58" s="27"/>
      <c r="E58" s="23"/>
      <c r="F58" s="27"/>
      <c r="G58" s="41"/>
      <c r="H58" s="2"/>
      <c r="I58" s="24"/>
      <c r="J58" s="27"/>
      <c r="K58" s="25"/>
      <c r="L58" s="24"/>
      <c r="M58" s="2"/>
      <c r="N58" s="24"/>
      <c r="O58" s="26"/>
      <c r="P58" s="345" t="str">
        <f t="shared" si="2"/>
        <v/>
      </c>
      <c r="Q58" s="2"/>
      <c r="R58" s="368"/>
      <c r="S58" s="208" t="str">
        <f t="shared" si="8"/>
        <v/>
      </c>
      <c r="T58" s="89" t="str">
        <f t="shared" si="8"/>
        <v/>
      </c>
      <c r="U58" s="89" t="str">
        <f t="shared" si="8"/>
        <v/>
      </c>
      <c r="V58" s="89" t="str">
        <f t="shared" si="8"/>
        <v/>
      </c>
      <c r="W58" s="89" t="str">
        <f t="shared" si="8"/>
        <v/>
      </c>
      <c r="X58" s="201" t="str">
        <f t="shared" si="8"/>
        <v/>
      </c>
      <c r="Y58" s="89" t="str">
        <f t="shared" si="8"/>
        <v/>
      </c>
      <c r="Z58" s="355" t="str">
        <f t="shared" si="8"/>
        <v/>
      </c>
      <c r="AA58" s="89" t="str">
        <f t="shared" si="8"/>
        <v/>
      </c>
      <c r="AB58" s="356" t="str">
        <f t="shared" si="8"/>
        <v/>
      </c>
      <c r="AC58" s="355" t="str">
        <f t="shared" si="8"/>
        <v/>
      </c>
      <c r="AD58" s="356" t="str">
        <f t="shared" si="8"/>
        <v/>
      </c>
      <c r="AE58" s="355" t="str">
        <f t="shared" si="8"/>
        <v/>
      </c>
      <c r="AF58" s="90" t="str">
        <f t="shared" si="8"/>
        <v/>
      </c>
      <c r="AG58" s="350" t="str">
        <f t="shared" si="4"/>
        <v/>
      </c>
      <c r="AH58" s="89" t="str">
        <f t="shared" si="7"/>
        <v/>
      </c>
      <c r="AI58" s="91"/>
      <c r="AJ58" s="357" t="str">
        <f t="shared" si="1"/>
        <v/>
      </c>
      <c r="AK58" s="358"/>
      <c r="AL58" s="92" t="str" cm="1">
        <f t="array" ref="AL58">IF(OR(AJ58="",P58=""),"",_xlfn.IFS(ROUND(IFERROR(VALUE(TRIM(SUBSTITUTE(AJ58,CHAR(160),""))),0),2)&gt;ROUND(IFERROR(VALUE(TRIM(SUBSTITUTE(P58,CHAR(160),""))),0),2),"KO : Le montant retenu est supérieur au montant présenté. Merci de revoir la ligne de contributions ou plafonner son montant.",ROUND(IFERROR(VALUE(TRIM(SUBSTITUTE(P58,CHAR(160),""))),0),2)=0,"",ROUND(IFERROR(VALUE(TRIM(SUBSTITUTE(AJ58,CHAR(160),""))),0),2)=ROUND(IFERROR(VALUE(TRIM(SUBSTITUTE(P58,CHAR(160),""))),0),2),"OK",ROUND(IFERROR(VALUE(TRIM(SUBSTITUTE(AJ58,CHAR(160),""))),0),2)&lt;ROUND(IFERROR(VALUE(TRIM(SUBSTITUTE(P58,CHAR(160),""))),0),2),"Montant instruit inférieur au montant présenté.",TRUE,""))</f>
        <v/>
      </c>
      <c r="AM58" s="90" t="str">
        <f t="shared" si="5"/>
        <v/>
      </c>
    </row>
    <row r="59" spans="1:39" s="67" customFormat="1">
      <c r="A59" s="354">
        <v>51</v>
      </c>
      <c r="B59" s="22"/>
      <c r="C59" s="89" t="str">
        <f>IF(B59&lt;&gt;"",IF('0-Présentation poste-typeaction'!$B$12&lt;&gt;"",'0-Présentation poste-typeaction'!$B$12,""),"")</f>
        <v/>
      </c>
      <c r="D59" s="27"/>
      <c r="E59" s="23"/>
      <c r="F59" s="27"/>
      <c r="G59" s="41"/>
      <c r="H59" s="2"/>
      <c r="I59" s="24"/>
      <c r="J59" s="27"/>
      <c r="K59" s="25"/>
      <c r="L59" s="24"/>
      <c r="M59" s="2"/>
      <c r="N59" s="24"/>
      <c r="O59" s="26"/>
      <c r="P59" s="345" t="str">
        <f t="shared" si="2"/>
        <v/>
      </c>
      <c r="Q59" s="2"/>
      <c r="R59" s="368"/>
      <c r="S59" s="208" t="str">
        <f t="shared" si="8"/>
        <v/>
      </c>
      <c r="T59" s="89" t="str">
        <f t="shared" si="8"/>
        <v/>
      </c>
      <c r="U59" s="89" t="str">
        <f t="shared" si="8"/>
        <v/>
      </c>
      <c r="V59" s="89" t="str">
        <f t="shared" si="8"/>
        <v/>
      </c>
      <c r="W59" s="89" t="str">
        <f t="shared" si="8"/>
        <v/>
      </c>
      <c r="X59" s="201" t="str">
        <f t="shared" si="8"/>
        <v/>
      </c>
      <c r="Y59" s="89" t="str">
        <f t="shared" si="8"/>
        <v/>
      </c>
      <c r="Z59" s="355" t="str">
        <f t="shared" si="8"/>
        <v/>
      </c>
      <c r="AA59" s="89" t="str">
        <f t="shared" si="8"/>
        <v/>
      </c>
      <c r="AB59" s="356" t="str">
        <f t="shared" si="8"/>
        <v/>
      </c>
      <c r="AC59" s="355" t="str">
        <f t="shared" si="8"/>
        <v/>
      </c>
      <c r="AD59" s="356" t="str">
        <f t="shared" si="8"/>
        <v/>
      </c>
      <c r="AE59" s="355" t="str">
        <f t="shared" si="8"/>
        <v/>
      </c>
      <c r="AF59" s="90" t="str">
        <f t="shared" si="8"/>
        <v/>
      </c>
      <c r="AG59" s="350" t="str">
        <f t="shared" si="4"/>
        <v/>
      </c>
      <c r="AH59" s="89" t="str">
        <f t="shared" si="7"/>
        <v/>
      </c>
      <c r="AI59" s="91"/>
      <c r="AJ59" s="357" t="str">
        <f t="shared" si="1"/>
        <v/>
      </c>
      <c r="AK59" s="358"/>
      <c r="AL59" s="92" t="str" cm="1">
        <f t="array" ref="AL59">IF(OR(AJ59="",P59=""),"",_xlfn.IFS(ROUND(IFERROR(VALUE(TRIM(SUBSTITUTE(AJ59,CHAR(160),""))),0),2)&gt;ROUND(IFERROR(VALUE(TRIM(SUBSTITUTE(P59,CHAR(160),""))),0),2),"KO : Le montant retenu est supérieur au montant présenté. Merci de revoir la ligne de contributions ou plafonner son montant.",ROUND(IFERROR(VALUE(TRIM(SUBSTITUTE(P59,CHAR(160),""))),0),2)=0,"",ROUND(IFERROR(VALUE(TRIM(SUBSTITUTE(AJ59,CHAR(160),""))),0),2)=ROUND(IFERROR(VALUE(TRIM(SUBSTITUTE(P59,CHAR(160),""))),0),2),"OK",ROUND(IFERROR(VALUE(TRIM(SUBSTITUTE(AJ59,CHAR(160),""))),0),2)&lt;ROUND(IFERROR(VALUE(TRIM(SUBSTITUTE(P59,CHAR(160),""))),0),2),"Montant instruit inférieur au montant présenté.",TRUE,""))</f>
        <v/>
      </c>
      <c r="AM59" s="90" t="str">
        <f t="shared" si="5"/>
        <v/>
      </c>
    </row>
    <row r="60" spans="1:39" s="67" customFormat="1">
      <c r="A60" s="354">
        <v>52</v>
      </c>
      <c r="B60" s="22"/>
      <c r="C60" s="89" t="str">
        <f>IF(B60&lt;&gt;"",IF('0-Présentation poste-typeaction'!$B$12&lt;&gt;"",'0-Présentation poste-typeaction'!$B$12,""),"")</f>
        <v/>
      </c>
      <c r="D60" s="27"/>
      <c r="E60" s="23"/>
      <c r="F60" s="27"/>
      <c r="G60" s="41"/>
      <c r="H60" s="2"/>
      <c r="I60" s="24"/>
      <c r="J60" s="27"/>
      <c r="K60" s="25"/>
      <c r="L60" s="24"/>
      <c r="M60" s="2"/>
      <c r="N60" s="24"/>
      <c r="O60" s="26"/>
      <c r="P60" s="345" t="str">
        <f t="shared" si="2"/>
        <v/>
      </c>
      <c r="Q60" s="2"/>
      <c r="R60" s="368"/>
      <c r="S60" s="208" t="str">
        <f t="shared" si="8"/>
        <v/>
      </c>
      <c r="T60" s="89" t="str">
        <f t="shared" si="8"/>
        <v/>
      </c>
      <c r="U60" s="89" t="str">
        <f t="shared" si="8"/>
        <v/>
      </c>
      <c r="V60" s="89" t="str">
        <f t="shared" si="8"/>
        <v/>
      </c>
      <c r="W60" s="89" t="str">
        <f t="shared" si="8"/>
        <v/>
      </c>
      <c r="X60" s="201" t="str">
        <f t="shared" si="8"/>
        <v/>
      </c>
      <c r="Y60" s="89" t="str">
        <f t="shared" si="8"/>
        <v/>
      </c>
      <c r="Z60" s="355" t="str">
        <f t="shared" si="8"/>
        <v/>
      </c>
      <c r="AA60" s="89" t="str">
        <f t="shared" si="8"/>
        <v/>
      </c>
      <c r="AB60" s="356" t="str">
        <f t="shared" si="8"/>
        <v/>
      </c>
      <c r="AC60" s="355" t="str">
        <f t="shared" si="8"/>
        <v/>
      </c>
      <c r="AD60" s="356" t="str">
        <f t="shared" si="8"/>
        <v/>
      </c>
      <c r="AE60" s="355" t="str">
        <f t="shared" si="8"/>
        <v/>
      </c>
      <c r="AF60" s="90" t="str">
        <f t="shared" si="8"/>
        <v/>
      </c>
      <c r="AG60" s="350" t="str">
        <f t="shared" si="4"/>
        <v/>
      </c>
      <c r="AH60" s="89" t="str">
        <f t="shared" si="7"/>
        <v/>
      </c>
      <c r="AI60" s="91"/>
      <c r="AJ60" s="357" t="str">
        <f t="shared" si="1"/>
        <v/>
      </c>
      <c r="AK60" s="358"/>
      <c r="AL60" s="92" t="str" cm="1">
        <f t="array" ref="AL60">IF(OR(AJ60="",P60=""),"",_xlfn.IFS(ROUND(IFERROR(VALUE(TRIM(SUBSTITUTE(AJ60,CHAR(160),""))),0),2)&gt;ROUND(IFERROR(VALUE(TRIM(SUBSTITUTE(P60,CHAR(160),""))),0),2),"KO : Le montant retenu est supérieur au montant présenté. Merci de revoir la ligne de contributions ou plafonner son montant.",ROUND(IFERROR(VALUE(TRIM(SUBSTITUTE(P60,CHAR(160),""))),0),2)=0,"",ROUND(IFERROR(VALUE(TRIM(SUBSTITUTE(AJ60,CHAR(160),""))),0),2)=ROUND(IFERROR(VALUE(TRIM(SUBSTITUTE(P60,CHAR(160),""))),0),2),"OK",ROUND(IFERROR(VALUE(TRIM(SUBSTITUTE(AJ60,CHAR(160),""))),0),2)&lt;ROUND(IFERROR(VALUE(TRIM(SUBSTITUTE(P60,CHAR(160),""))),0),2),"Montant instruit inférieur au montant présenté.",TRUE,""))</f>
        <v/>
      </c>
      <c r="AM60" s="90" t="str">
        <f t="shared" si="5"/>
        <v/>
      </c>
    </row>
    <row r="61" spans="1:39" s="67" customFormat="1">
      <c r="A61" s="354">
        <v>53</v>
      </c>
      <c r="B61" s="22"/>
      <c r="C61" s="89" t="str">
        <f>IF(B61&lt;&gt;"",IF('0-Présentation poste-typeaction'!$B$12&lt;&gt;"",'0-Présentation poste-typeaction'!$B$12,""),"")</f>
        <v/>
      </c>
      <c r="D61" s="27"/>
      <c r="E61" s="23"/>
      <c r="F61" s="27"/>
      <c r="G61" s="41"/>
      <c r="H61" s="2"/>
      <c r="I61" s="24"/>
      <c r="J61" s="27"/>
      <c r="K61" s="25"/>
      <c r="L61" s="24"/>
      <c r="M61" s="2"/>
      <c r="N61" s="24"/>
      <c r="O61" s="26"/>
      <c r="P61" s="345" t="str">
        <f t="shared" si="2"/>
        <v/>
      </c>
      <c r="Q61" s="2"/>
      <c r="R61" s="368"/>
      <c r="S61" s="208" t="str">
        <f t="shared" si="8"/>
        <v/>
      </c>
      <c r="T61" s="89" t="str">
        <f t="shared" si="8"/>
        <v/>
      </c>
      <c r="U61" s="89" t="str">
        <f t="shared" si="8"/>
        <v/>
      </c>
      <c r="V61" s="89" t="str">
        <f t="shared" si="8"/>
        <v/>
      </c>
      <c r="W61" s="89" t="str">
        <f t="shared" si="8"/>
        <v/>
      </c>
      <c r="X61" s="201" t="str">
        <f t="shared" si="8"/>
        <v/>
      </c>
      <c r="Y61" s="89" t="str">
        <f t="shared" si="8"/>
        <v/>
      </c>
      <c r="Z61" s="355" t="str">
        <f t="shared" si="8"/>
        <v/>
      </c>
      <c r="AA61" s="89" t="str">
        <f t="shared" si="8"/>
        <v/>
      </c>
      <c r="AB61" s="356" t="str">
        <f t="shared" si="8"/>
        <v/>
      </c>
      <c r="AC61" s="355" t="str">
        <f t="shared" si="8"/>
        <v/>
      </c>
      <c r="AD61" s="356" t="str">
        <f t="shared" si="8"/>
        <v/>
      </c>
      <c r="AE61" s="355" t="str">
        <f t="shared" si="8"/>
        <v/>
      </c>
      <c r="AF61" s="90" t="str">
        <f t="shared" si="8"/>
        <v/>
      </c>
      <c r="AG61" s="350" t="str">
        <f t="shared" si="4"/>
        <v/>
      </c>
      <c r="AH61" s="89" t="str">
        <f t="shared" si="7"/>
        <v/>
      </c>
      <c r="AI61" s="91"/>
      <c r="AJ61" s="357" t="str">
        <f t="shared" si="1"/>
        <v/>
      </c>
      <c r="AK61" s="358"/>
      <c r="AL61" s="92" t="str" cm="1">
        <f t="array" ref="AL61">IF(OR(AJ61="",P61=""),"",_xlfn.IFS(ROUND(IFERROR(VALUE(TRIM(SUBSTITUTE(AJ61,CHAR(160),""))),0),2)&gt;ROUND(IFERROR(VALUE(TRIM(SUBSTITUTE(P61,CHAR(160),""))),0),2),"KO : Le montant retenu est supérieur au montant présenté. Merci de revoir la ligne de contributions ou plafonner son montant.",ROUND(IFERROR(VALUE(TRIM(SUBSTITUTE(P61,CHAR(160),""))),0),2)=0,"",ROUND(IFERROR(VALUE(TRIM(SUBSTITUTE(AJ61,CHAR(160),""))),0),2)=ROUND(IFERROR(VALUE(TRIM(SUBSTITUTE(P61,CHAR(160),""))),0),2),"OK",ROUND(IFERROR(VALUE(TRIM(SUBSTITUTE(AJ61,CHAR(160),""))),0),2)&lt;ROUND(IFERROR(VALUE(TRIM(SUBSTITUTE(P61,CHAR(160),""))),0),2),"Montant instruit inférieur au montant présenté.",TRUE,""))</f>
        <v/>
      </c>
      <c r="AM61" s="90" t="str">
        <f t="shared" si="5"/>
        <v/>
      </c>
    </row>
    <row r="62" spans="1:39" s="67" customFormat="1">
      <c r="A62" s="354">
        <v>54</v>
      </c>
      <c r="B62" s="22"/>
      <c r="C62" s="89" t="str">
        <f>IF(B62&lt;&gt;"",IF('0-Présentation poste-typeaction'!$B$12&lt;&gt;"",'0-Présentation poste-typeaction'!$B$12,""),"")</f>
        <v/>
      </c>
      <c r="D62" s="27"/>
      <c r="E62" s="23"/>
      <c r="F62" s="27"/>
      <c r="G62" s="41"/>
      <c r="H62" s="2"/>
      <c r="I62" s="24"/>
      <c r="J62" s="27"/>
      <c r="K62" s="25"/>
      <c r="L62" s="24"/>
      <c r="M62" s="2"/>
      <c r="N62" s="24"/>
      <c r="O62" s="26"/>
      <c r="P62" s="345" t="str">
        <f t="shared" si="2"/>
        <v/>
      </c>
      <c r="Q62" s="2"/>
      <c r="R62" s="368"/>
      <c r="S62" s="208" t="str">
        <f t="shared" si="8"/>
        <v/>
      </c>
      <c r="T62" s="89" t="str">
        <f t="shared" si="8"/>
        <v/>
      </c>
      <c r="U62" s="89" t="str">
        <f t="shared" si="8"/>
        <v/>
      </c>
      <c r="V62" s="89" t="str">
        <f t="shared" si="8"/>
        <v/>
      </c>
      <c r="W62" s="89" t="str">
        <f t="shared" si="8"/>
        <v/>
      </c>
      <c r="X62" s="201" t="str">
        <f t="shared" si="8"/>
        <v/>
      </c>
      <c r="Y62" s="89" t="str">
        <f t="shared" si="8"/>
        <v/>
      </c>
      <c r="Z62" s="355" t="str">
        <f t="shared" si="8"/>
        <v/>
      </c>
      <c r="AA62" s="89" t="str">
        <f t="shared" si="8"/>
        <v/>
      </c>
      <c r="AB62" s="356" t="str">
        <f t="shared" si="8"/>
        <v/>
      </c>
      <c r="AC62" s="355" t="str">
        <f t="shared" si="8"/>
        <v/>
      </c>
      <c r="AD62" s="356" t="str">
        <f t="shared" si="8"/>
        <v/>
      </c>
      <c r="AE62" s="355" t="str">
        <f t="shared" si="8"/>
        <v/>
      </c>
      <c r="AF62" s="90" t="str">
        <f t="shared" si="8"/>
        <v/>
      </c>
      <c r="AG62" s="350" t="str">
        <f t="shared" si="4"/>
        <v/>
      </c>
      <c r="AH62" s="89" t="str">
        <f t="shared" si="7"/>
        <v/>
      </c>
      <c r="AI62" s="91"/>
      <c r="AJ62" s="357" t="str">
        <f t="shared" si="1"/>
        <v/>
      </c>
      <c r="AK62" s="358"/>
      <c r="AL62" s="92" t="str" cm="1">
        <f t="array" ref="AL62">IF(OR(AJ62="",P62=""),"",_xlfn.IFS(ROUND(IFERROR(VALUE(TRIM(SUBSTITUTE(AJ62,CHAR(160),""))),0),2)&gt;ROUND(IFERROR(VALUE(TRIM(SUBSTITUTE(P62,CHAR(160),""))),0),2),"KO : Le montant retenu est supérieur au montant présenté. Merci de revoir la ligne de contributions ou plafonner son montant.",ROUND(IFERROR(VALUE(TRIM(SUBSTITUTE(P62,CHAR(160),""))),0),2)=0,"",ROUND(IFERROR(VALUE(TRIM(SUBSTITUTE(AJ62,CHAR(160),""))),0),2)=ROUND(IFERROR(VALUE(TRIM(SUBSTITUTE(P62,CHAR(160),""))),0),2),"OK",ROUND(IFERROR(VALUE(TRIM(SUBSTITUTE(AJ62,CHAR(160),""))),0),2)&lt;ROUND(IFERROR(VALUE(TRIM(SUBSTITUTE(P62,CHAR(160),""))),0),2),"Montant instruit inférieur au montant présenté.",TRUE,""))</f>
        <v/>
      </c>
      <c r="AM62" s="90" t="str">
        <f t="shared" si="5"/>
        <v/>
      </c>
    </row>
    <row r="63" spans="1:39" s="67" customFormat="1">
      <c r="A63" s="354">
        <v>55</v>
      </c>
      <c r="B63" s="22"/>
      <c r="C63" s="89" t="str">
        <f>IF(B63&lt;&gt;"",IF('0-Présentation poste-typeaction'!$B$12&lt;&gt;"",'0-Présentation poste-typeaction'!$B$12,""),"")</f>
        <v/>
      </c>
      <c r="D63" s="27"/>
      <c r="E63" s="23"/>
      <c r="F63" s="27"/>
      <c r="G63" s="41"/>
      <c r="H63" s="2"/>
      <c r="I63" s="24"/>
      <c r="J63" s="27"/>
      <c r="K63" s="25"/>
      <c r="L63" s="24"/>
      <c r="M63" s="2"/>
      <c r="N63" s="24"/>
      <c r="O63" s="26"/>
      <c r="P63" s="345" t="str">
        <f t="shared" si="2"/>
        <v/>
      </c>
      <c r="Q63" s="2"/>
      <c r="R63" s="368"/>
      <c r="S63" s="208" t="str">
        <f t="shared" si="8"/>
        <v/>
      </c>
      <c r="T63" s="89" t="str">
        <f t="shared" si="8"/>
        <v/>
      </c>
      <c r="U63" s="89" t="str">
        <f t="shared" si="8"/>
        <v/>
      </c>
      <c r="V63" s="89" t="str">
        <f t="shared" si="8"/>
        <v/>
      </c>
      <c r="W63" s="89" t="str">
        <f t="shared" si="8"/>
        <v/>
      </c>
      <c r="X63" s="201" t="str">
        <f t="shared" si="8"/>
        <v/>
      </c>
      <c r="Y63" s="89" t="str">
        <f t="shared" si="8"/>
        <v/>
      </c>
      <c r="Z63" s="355" t="str">
        <f t="shared" si="8"/>
        <v/>
      </c>
      <c r="AA63" s="89" t="str">
        <f t="shared" si="8"/>
        <v/>
      </c>
      <c r="AB63" s="356" t="str">
        <f t="shared" si="8"/>
        <v/>
      </c>
      <c r="AC63" s="355" t="str">
        <f t="shared" si="8"/>
        <v/>
      </c>
      <c r="AD63" s="356" t="str">
        <f t="shared" si="8"/>
        <v/>
      </c>
      <c r="AE63" s="355" t="str">
        <f t="shared" si="8"/>
        <v/>
      </c>
      <c r="AF63" s="90" t="str">
        <f t="shared" si="8"/>
        <v/>
      </c>
      <c r="AG63" s="350" t="str">
        <f t="shared" si="4"/>
        <v/>
      </c>
      <c r="AH63" s="89" t="str">
        <f t="shared" si="7"/>
        <v/>
      </c>
      <c r="AI63" s="91"/>
      <c r="AJ63" s="357" t="str">
        <f t="shared" si="1"/>
        <v/>
      </c>
      <c r="AK63" s="358"/>
      <c r="AL63" s="92" t="str" cm="1">
        <f t="array" ref="AL63">IF(OR(AJ63="",P63=""),"",_xlfn.IFS(ROUND(IFERROR(VALUE(TRIM(SUBSTITUTE(AJ63,CHAR(160),""))),0),2)&gt;ROUND(IFERROR(VALUE(TRIM(SUBSTITUTE(P63,CHAR(160),""))),0),2),"KO : Le montant retenu est supérieur au montant présenté. Merci de revoir la ligne de contributions ou plafonner son montant.",ROUND(IFERROR(VALUE(TRIM(SUBSTITUTE(P63,CHAR(160),""))),0),2)=0,"",ROUND(IFERROR(VALUE(TRIM(SUBSTITUTE(AJ63,CHAR(160),""))),0),2)=ROUND(IFERROR(VALUE(TRIM(SUBSTITUTE(P63,CHAR(160),""))),0),2),"OK",ROUND(IFERROR(VALUE(TRIM(SUBSTITUTE(AJ63,CHAR(160),""))),0),2)&lt;ROUND(IFERROR(VALUE(TRIM(SUBSTITUTE(P63,CHAR(160),""))),0),2),"Montant instruit inférieur au montant présenté.",TRUE,""))</f>
        <v/>
      </c>
      <c r="AM63" s="90" t="str">
        <f t="shared" si="5"/>
        <v/>
      </c>
    </row>
    <row r="64" spans="1:39" s="67" customFormat="1">
      <c r="A64" s="354">
        <v>56</v>
      </c>
      <c r="B64" s="22"/>
      <c r="C64" s="89" t="str">
        <f>IF(B64&lt;&gt;"",IF('0-Présentation poste-typeaction'!$B$12&lt;&gt;"",'0-Présentation poste-typeaction'!$B$12,""),"")</f>
        <v/>
      </c>
      <c r="D64" s="27"/>
      <c r="E64" s="23"/>
      <c r="F64" s="27"/>
      <c r="G64" s="41"/>
      <c r="H64" s="2"/>
      <c r="I64" s="24"/>
      <c r="J64" s="27"/>
      <c r="K64" s="25"/>
      <c r="L64" s="24"/>
      <c r="M64" s="2"/>
      <c r="N64" s="24"/>
      <c r="O64" s="26"/>
      <c r="P64" s="345" t="str">
        <f t="shared" si="2"/>
        <v/>
      </c>
      <c r="Q64" s="2"/>
      <c r="R64" s="368"/>
      <c r="S64" s="208" t="str">
        <f t="shared" si="8"/>
        <v/>
      </c>
      <c r="T64" s="89" t="str">
        <f t="shared" si="8"/>
        <v/>
      </c>
      <c r="U64" s="89" t="str">
        <f t="shared" si="8"/>
        <v/>
      </c>
      <c r="V64" s="89" t="str">
        <f t="shared" si="8"/>
        <v/>
      </c>
      <c r="W64" s="89" t="str">
        <f t="shared" si="8"/>
        <v/>
      </c>
      <c r="X64" s="201" t="str">
        <f t="shared" si="8"/>
        <v/>
      </c>
      <c r="Y64" s="89" t="str">
        <f t="shared" si="8"/>
        <v/>
      </c>
      <c r="Z64" s="355" t="str">
        <f t="shared" si="8"/>
        <v/>
      </c>
      <c r="AA64" s="89" t="str">
        <f t="shared" si="8"/>
        <v/>
      </c>
      <c r="AB64" s="356" t="str">
        <f t="shared" si="8"/>
        <v/>
      </c>
      <c r="AC64" s="355" t="str">
        <f t="shared" si="8"/>
        <v/>
      </c>
      <c r="AD64" s="356" t="str">
        <f t="shared" si="8"/>
        <v/>
      </c>
      <c r="AE64" s="355" t="str">
        <f t="shared" si="8"/>
        <v/>
      </c>
      <c r="AF64" s="90" t="str">
        <f t="shared" si="8"/>
        <v/>
      </c>
      <c r="AG64" s="350" t="str">
        <f t="shared" si="4"/>
        <v/>
      </c>
      <c r="AH64" s="89" t="str">
        <f t="shared" si="7"/>
        <v/>
      </c>
      <c r="AI64" s="91"/>
      <c r="AJ64" s="357" t="str">
        <f t="shared" si="1"/>
        <v/>
      </c>
      <c r="AK64" s="358"/>
      <c r="AL64" s="92" t="str" cm="1">
        <f t="array" ref="AL64">IF(OR(AJ64="",P64=""),"",_xlfn.IFS(ROUND(IFERROR(VALUE(TRIM(SUBSTITUTE(AJ64,CHAR(160),""))),0),2)&gt;ROUND(IFERROR(VALUE(TRIM(SUBSTITUTE(P64,CHAR(160),""))),0),2),"KO : Le montant retenu est supérieur au montant présenté. Merci de revoir la ligne de contributions ou plafonner son montant.",ROUND(IFERROR(VALUE(TRIM(SUBSTITUTE(P64,CHAR(160),""))),0),2)=0,"",ROUND(IFERROR(VALUE(TRIM(SUBSTITUTE(AJ64,CHAR(160),""))),0),2)=ROUND(IFERROR(VALUE(TRIM(SUBSTITUTE(P64,CHAR(160),""))),0),2),"OK",ROUND(IFERROR(VALUE(TRIM(SUBSTITUTE(AJ64,CHAR(160),""))),0),2)&lt;ROUND(IFERROR(VALUE(TRIM(SUBSTITUTE(P64,CHAR(160),""))),0),2),"Montant instruit inférieur au montant présenté.",TRUE,""))</f>
        <v/>
      </c>
      <c r="AM64" s="90" t="str">
        <f t="shared" si="5"/>
        <v/>
      </c>
    </row>
    <row r="65" spans="1:39" s="67" customFormat="1">
      <c r="A65" s="354">
        <v>57</v>
      </c>
      <c r="B65" s="22"/>
      <c r="C65" s="89" t="str">
        <f>IF(B65&lt;&gt;"",IF('0-Présentation poste-typeaction'!$B$12&lt;&gt;"",'0-Présentation poste-typeaction'!$B$12,""),"")</f>
        <v/>
      </c>
      <c r="D65" s="27"/>
      <c r="E65" s="23"/>
      <c r="F65" s="27"/>
      <c r="G65" s="41"/>
      <c r="H65" s="2"/>
      <c r="I65" s="24"/>
      <c r="J65" s="27"/>
      <c r="K65" s="25"/>
      <c r="L65" s="24"/>
      <c r="M65" s="2"/>
      <c r="N65" s="24"/>
      <c r="O65" s="26"/>
      <c r="P65" s="345" t="str">
        <f t="shared" si="2"/>
        <v/>
      </c>
      <c r="Q65" s="2"/>
      <c r="R65" s="368"/>
      <c r="S65" s="208" t="str">
        <f t="shared" si="8"/>
        <v/>
      </c>
      <c r="T65" s="89" t="str">
        <f t="shared" si="8"/>
        <v/>
      </c>
      <c r="U65" s="89" t="str">
        <f t="shared" si="8"/>
        <v/>
      </c>
      <c r="V65" s="89" t="str">
        <f t="shared" si="8"/>
        <v/>
      </c>
      <c r="W65" s="89" t="str">
        <f t="shared" si="8"/>
        <v/>
      </c>
      <c r="X65" s="201" t="str">
        <f t="shared" si="8"/>
        <v/>
      </c>
      <c r="Y65" s="89" t="str">
        <f t="shared" si="8"/>
        <v/>
      </c>
      <c r="Z65" s="355" t="str">
        <f t="shared" si="8"/>
        <v/>
      </c>
      <c r="AA65" s="89" t="str">
        <f t="shared" si="8"/>
        <v/>
      </c>
      <c r="AB65" s="356" t="str">
        <f t="shared" si="8"/>
        <v/>
      </c>
      <c r="AC65" s="355" t="str">
        <f t="shared" si="8"/>
        <v/>
      </c>
      <c r="AD65" s="356" t="str">
        <f t="shared" si="8"/>
        <v/>
      </c>
      <c r="AE65" s="355" t="str">
        <f t="shared" si="8"/>
        <v/>
      </c>
      <c r="AF65" s="90" t="str">
        <f t="shared" si="8"/>
        <v/>
      </c>
      <c r="AG65" s="350" t="str">
        <f t="shared" si="4"/>
        <v/>
      </c>
      <c r="AH65" s="89" t="str">
        <f t="shared" si="7"/>
        <v/>
      </c>
      <c r="AI65" s="91"/>
      <c r="AJ65" s="357" t="str">
        <f t="shared" si="1"/>
        <v/>
      </c>
      <c r="AK65" s="358"/>
      <c r="AL65" s="92" t="str" cm="1">
        <f t="array" ref="AL65">IF(OR(AJ65="",P65=""),"",_xlfn.IFS(ROUND(IFERROR(VALUE(TRIM(SUBSTITUTE(AJ65,CHAR(160),""))),0),2)&gt;ROUND(IFERROR(VALUE(TRIM(SUBSTITUTE(P65,CHAR(160),""))),0),2),"KO : Le montant retenu est supérieur au montant présenté. Merci de revoir la ligne de contributions ou plafonner son montant.",ROUND(IFERROR(VALUE(TRIM(SUBSTITUTE(P65,CHAR(160),""))),0),2)=0,"",ROUND(IFERROR(VALUE(TRIM(SUBSTITUTE(AJ65,CHAR(160),""))),0),2)=ROUND(IFERROR(VALUE(TRIM(SUBSTITUTE(P65,CHAR(160),""))),0),2),"OK",ROUND(IFERROR(VALUE(TRIM(SUBSTITUTE(AJ65,CHAR(160),""))),0),2)&lt;ROUND(IFERROR(VALUE(TRIM(SUBSTITUTE(P65,CHAR(160),""))),0),2),"Montant instruit inférieur au montant présenté.",TRUE,""))</f>
        <v/>
      </c>
      <c r="AM65" s="90" t="str">
        <f t="shared" si="5"/>
        <v/>
      </c>
    </row>
    <row r="66" spans="1:39" s="67" customFormat="1">
      <c r="A66" s="354">
        <v>58</v>
      </c>
      <c r="B66" s="22"/>
      <c r="C66" s="89" t="str">
        <f>IF(B66&lt;&gt;"",IF('0-Présentation poste-typeaction'!$B$12&lt;&gt;"",'0-Présentation poste-typeaction'!$B$12,""),"")</f>
        <v/>
      </c>
      <c r="D66" s="27"/>
      <c r="E66" s="23"/>
      <c r="F66" s="27"/>
      <c r="G66" s="41"/>
      <c r="H66" s="2"/>
      <c r="I66" s="24"/>
      <c r="J66" s="27"/>
      <c r="K66" s="25"/>
      <c r="L66" s="24"/>
      <c r="M66" s="2"/>
      <c r="N66" s="24"/>
      <c r="O66" s="26"/>
      <c r="P66" s="345" t="str">
        <f t="shared" si="2"/>
        <v/>
      </c>
      <c r="Q66" s="2"/>
      <c r="R66" s="368"/>
      <c r="S66" s="208" t="str">
        <f t="shared" si="8"/>
        <v/>
      </c>
      <c r="T66" s="89" t="str">
        <f t="shared" si="8"/>
        <v/>
      </c>
      <c r="U66" s="89" t="str">
        <f t="shared" si="8"/>
        <v/>
      </c>
      <c r="V66" s="89" t="str">
        <f t="shared" si="8"/>
        <v/>
      </c>
      <c r="W66" s="89" t="str">
        <f t="shared" si="8"/>
        <v/>
      </c>
      <c r="X66" s="201" t="str">
        <f t="shared" si="8"/>
        <v/>
      </c>
      <c r="Y66" s="89" t="str">
        <f t="shared" si="8"/>
        <v/>
      </c>
      <c r="Z66" s="355" t="str">
        <f t="shared" si="8"/>
        <v/>
      </c>
      <c r="AA66" s="89" t="str">
        <f t="shared" si="8"/>
        <v/>
      </c>
      <c r="AB66" s="356" t="str">
        <f t="shared" si="8"/>
        <v/>
      </c>
      <c r="AC66" s="355" t="str">
        <f t="shared" si="8"/>
        <v/>
      </c>
      <c r="AD66" s="356" t="str">
        <f t="shared" si="8"/>
        <v/>
      </c>
      <c r="AE66" s="355" t="str">
        <f t="shared" si="8"/>
        <v/>
      </c>
      <c r="AF66" s="90" t="str">
        <f t="shared" si="8"/>
        <v/>
      </c>
      <c r="AG66" s="350" t="str">
        <f t="shared" si="4"/>
        <v/>
      </c>
      <c r="AH66" s="89" t="str">
        <f t="shared" si="7"/>
        <v/>
      </c>
      <c r="AI66" s="91"/>
      <c r="AJ66" s="357" t="str">
        <f t="shared" si="1"/>
        <v/>
      </c>
      <c r="AK66" s="358"/>
      <c r="AL66" s="92" t="str" cm="1">
        <f t="array" ref="AL66">IF(OR(AJ66="",P66=""),"",_xlfn.IFS(ROUND(IFERROR(VALUE(TRIM(SUBSTITUTE(AJ66,CHAR(160),""))),0),2)&gt;ROUND(IFERROR(VALUE(TRIM(SUBSTITUTE(P66,CHAR(160),""))),0),2),"KO : Le montant retenu est supérieur au montant présenté. Merci de revoir la ligne de contributions ou plafonner son montant.",ROUND(IFERROR(VALUE(TRIM(SUBSTITUTE(P66,CHAR(160),""))),0),2)=0,"",ROUND(IFERROR(VALUE(TRIM(SUBSTITUTE(AJ66,CHAR(160),""))),0),2)=ROUND(IFERROR(VALUE(TRIM(SUBSTITUTE(P66,CHAR(160),""))),0),2),"OK",ROUND(IFERROR(VALUE(TRIM(SUBSTITUTE(AJ66,CHAR(160),""))),0),2)&lt;ROUND(IFERROR(VALUE(TRIM(SUBSTITUTE(P66,CHAR(160),""))),0),2),"Montant instruit inférieur au montant présenté.",TRUE,""))</f>
        <v/>
      </c>
      <c r="AM66" s="90" t="str">
        <f t="shared" si="5"/>
        <v/>
      </c>
    </row>
    <row r="67" spans="1:39" s="67" customFormat="1">
      <c r="A67" s="354">
        <v>59</v>
      </c>
      <c r="B67" s="22"/>
      <c r="C67" s="89" t="str">
        <f>IF(B67&lt;&gt;"",IF('0-Présentation poste-typeaction'!$B$12&lt;&gt;"",'0-Présentation poste-typeaction'!$B$12,""),"")</f>
        <v/>
      </c>
      <c r="D67" s="27"/>
      <c r="E67" s="23"/>
      <c r="F67" s="27"/>
      <c r="G67" s="41"/>
      <c r="H67" s="2"/>
      <c r="I67" s="24"/>
      <c r="J67" s="27"/>
      <c r="K67" s="25"/>
      <c r="L67" s="24"/>
      <c r="M67" s="2"/>
      <c r="N67" s="24"/>
      <c r="O67" s="26"/>
      <c r="P67" s="345" t="str">
        <f t="shared" si="2"/>
        <v/>
      </c>
      <c r="Q67" s="2"/>
      <c r="R67" s="368"/>
      <c r="S67" s="208" t="str">
        <f t="shared" si="8"/>
        <v/>
      </c>
      <c r="T67" s="89" t="str">
        <f t="shared" si="8"/>
        <v/>
      </c>
      <c r="U67" s="89" t="str">
        <f t="shared" si="8"/>
        <v/>
      </c>
      <c r="V67" s="89" t="str">
        <f t="shared" si="8"/>
        <v/>
      </c>
      <c r="W67" s="89" t="str">
        <f t="shared" si="8"/>
        <v/>
      </c>
      <c r="X67" s="201" t="str">
        <f t="shared" si="8"/>
        <v/>
      </c>
      <c r="Y67" s="89" t="str">
        <f t="shared" si="8"/>
        <v/>
      </c>
      <c r="Z67" s="355" t="str">
        <f t="shared" si="8"/>
        <v/>
      </c>
      <c r="AA67" s="89" t="str">
        <f t="shared" si="8"/>
        <v/>
      </c>
      <c r="AB67" s="356" t="str">
        <f t="shared" si="8"/>
        <v/>
      </c>
      <c r="AC67" s="355" t="str">
        <f t="shared" si="8"/>
        <v/>
      </c>
      <c r="AD67" s="356" t="str">
        <f t="shared" si="8"/>
        <v/>
      </c>
      <c r="AE67" s="355" t="str">
        <f t="shared" si="8"/>
        <v/>
      </c>
      <c r="AF67" s="90" t="str">
        <f t="shared" si="8"/>
        <v/>
      </c>
      <c r="AG67" s="350" t="str">
        <f t="shared" si="4"/>
        <v/>
      </c>
      <c r="AH67" s="89" t="str">
        <f t="shared" si="7"/>
        <v/>
      </c>
      <c r="AI67" s="91"/>
      <c r="AJ67" s="357" t="str">
        <f t="shared" si="1"/>
        <v/>
      </c>
      <c r="AK67" s="358"/>
      <c r="AL67" s="92" t="str" cm="1">
        <f t="array" ref="AL67">IF(OR(AJ67="",P67=""),"",_xlfn.IFS(ROUND(IFERROR(VALUE(TRIM(SUBSTITUTE(AJ67,CHAR(160),""))),0),2)&gt;ROUND(IFERROR(VALUE(TRIM(SUBSTITUTE(P67,CHAR(160),""))),0),2),"KO : Le montant retenu est supérieur au montant présenté. Merci de revoir la ligne de contributions ou plafonner son montant.",ROUND(IFERROR(VALUE(TRIM(SUBSTITUTE(P67,CHAR(160),""))),0),2)=0,"",ROUND(IFERROR(VALUE(TRIM(SUBSTITUTE(AJ67,CHAR(160),""))),0),2)=ROUND(IFERROR(VALUE(TRIM(SUBSTITUTE(P67,CHAR(160),""))),0),2),"OK",ROUND(IFERROR(VALUE(TRIM(SUBSTITUTE(AJ67,CHAR(160),""))),0),2)&lt;ROUND(IFERROR(VALUE(TRIM(SUBSTITUTE(P67,CHAR(160),""))),0),2),"Montant instruit inférieur au montant présenté.",TRUE,""))</f>
        <v/>
      </c>
      <c r="AM67" s="90" t="str">
        <f t="shared" si="5"/>
        <v/>
      </c>
    </row>
    <row r="68" spans="1:39" s="67" customFormat="1">
      <c r="A68" s="354">
        <v>60</v>
      </c>
      <c r="B68" s="22"/>
      <c r="C68" s="89" t="str">
        <f>IF(B68&lt;&gt;"",IF('0-Présentation poste-typeaction'!$B$12&lt;&gt;"",'0-Présentation poste-typeaction'!$B$12,""),"")</f>
        <v/>
      </c>
      <c r="D68" s="27"/>
      <c r="E68" s="23"/>
      <c r="F68" s="27"/>
      <c r="G68" s="41"/>
      <c r="H68" s="2"/>
      <c r="I68" s="24"/>
      <c r="J68" s="27"/>
      <c r="K68" s="25"/>
      <c r="L68" s="24"/>
      <c r="M68" s="2"/>
      <c r="N68" s="24"/>
      <c r="O68" s="26"/>
      <c r="P68" s="345" t="str">
        <f t="shared" si="2"/>
        <v/>
      </c>
      <c r="Q68" s="2"/>
      <c r="R68" s="368"/>
      <c r="S68" s="208" t="str">
        <f t="shared" si="8"/>
        <v/>
      </c>
      <c r="T68" s="89" t="str">
        <f t="shared" si="8"/>
        <v/>
      </c>
      <c r="U68" s="89" t="str">
        <f t="shared" si="8"/>
        <v/>
      </c>
      <c r="V68" s="89" t="str">
        <f t="shared" si="8"/>
        <v/>
      </c>
      <c r="W68" s="89" t="str">
        <f t="shared" si="8"/>
        <v/>
      </c>
      <c r="X68" s="201" t="str">
        <f t="shared" si="8"/>
        <v/>
      </c>
      <c r="Y68" s="89" t="str">
        <f t="shared" si="8"/>
        <v/>
      </c>
      <c r="Z68" s="355" t="str">
        <f t="shared" si="8"/>
        <v/>
      </c>
      <c r="AA68" s="89" t="str">
        <f t="shared" si="8"/>
        <v/>
      </c>
      <c r="AB68" s="356" t="str">
        <f t="shared" si="8"/>
        <v/>
      </c>
      <c r="AC68" s="355" t="str">
        <f t="shared" si="8"/>
        <v/>
      </c>
      <c r="AD68" s="356" t="str">
        <f t="shared" si="8"/>
        <v/>
      </c>
      <c r="AE68" s="355" t="str">
        <f t="shared" si="8"/>
        <v/>
      </c>
      <c r="AF68" s="90" t="str">
        <f t="shared" si="8"/>
        <v/>
      </c>
      <c r="AG68" s="350" t="str">
        <f t="shared" si="4"/>
        <v/>
      </c>
      <c r="AH68" s="89" t="str">
        <f t="shared" si="7"/>
        <v/>
      </c>
      <c r="AI68" s="91"/>
      <c r="AJ68" s="357" t="str">
        <f t="shared" si="1"/>
        <v/>
      </c>
      <c r="AK68" s="358"/>
      <c r="AL68" s="92" t="str" cm="1">
        <f t="array" ref="AL68">IF(OR(AJ68="",P68=""),"",_xlfn.IFS(ROUND(IFERROR(VALUE(TRIM(SUBSTITUTE(AJ68,CHAR(160),""))),0),2)&gt;ROUND(IFERROR(VALUE(TRIM(SUBSTITUTE(P68,CHAR(160),""))),0),2),"KO : Le montant retenu est supérieur au montant présenté. Merci de revoir la ligne de contributions ou plafonner son montant.",ROUND(IFERROR(VALUE(TRIM(SUBSTITUTE(P68,CHAR(160),""))),0),2)=0,"",ROUND(IFERROR(VALUE(TRIM(SUBSTITUTE(AJ68,CHAR(160),""))),0),2)=ROUND(IFERROR(VALUE(TRIM(SUBSTITUTE(P68,CHAR(160),""))),0),2),"OK",ROUND(IFERROR(VALUE(TRIM(SUBSTITUTE(AJ68,CHAR(160),""))),0),2)&lt;ROUND(IFERROR(VALUE(TRIM(SUBSTITUTE(P68,CHAR(160),""))),0),2),"Montant instruit inférieur au montant présenté.",TRUE,""))</f>
        <v/>
      </c>
      <c r="AM68" s="90" t="str">
        <f t="shared" si="5"/>
        <v/>
      </c>
    </row>
    <row r="69" spans="1:39" s="67" customFormat="1">
      <c r="A69" s="354">
        <v>61</v>
      </c>
      <c r="B69" s="22"/>
      <c r="C69" s="89" t="str">
        <f>IF(B69&lt;&gt;"",IF('0-Présentation poste-typeaction'!$B$12&lt;&gt;"",'0-Présentation poste-typeaction'!$B$12,""),"")</f>
        <v/>
      </c>
      <c r="D69" s="27"/>
      <c r="E69" s="23"/>
      <c r="F69" s="27"/>
      <c r="G69" s="41"/>
      <c r="H69" s="2"/>
      <c r="I69" s="24"/>
      <c r="J69" s="27"/>
      <c r="K69" s="25"/>
      <c r="L69" s="24"/>
      <c r="M69" s="2"/>
      <c r="N69" s="24"/>
      <c r="O69" s="26"/>
      <c r="P69" s="345" t="str">
        <f t="shared" si="2"/>
        <v/>
      </c>
      <c r="Q69" s="2"/>
      <c r="R69" s="368"/>
      <c r="S69" s="208" t="str">
        <f t="shared" si="8"/>
        <v/>
      </c>
      <c r="T69" s="89" t="str">
        <f t="shared" si="8"/>
        <v/>
      </c>
      <c r="U69" s="89" t="str">
        <f t="shared" si="8"/>
        <v/>
      </c>
      <c r="V69" s="89" t="str">
        <f t="shared" si="8"/>
        <v/>
      </c>
      <c r="W69" s="89" t="str">
        <f t="shared" si="8"/>
        <v/>
      </c>
      <c r="X69" s="201" t="str">
        <f t="shared" si="8"/>
        <v/>
      </c>
      <c r="Y69" s="89" t="str">
        <f t="shared" si="8"/>
        <v/>
      </c>
      <c r="Z69" s="355" t="str">
        <f t="shared" si="8"/>
        <v/>
      </c>
      <c r="AA69" s="89" t="str">
        <f t="shared" si="8"/>
        <v/>
      </c>
      <c r="AB69" s="356" t="str">
        <f t="shared" si="8"/>
        <v/>
      </c>
      <c r="AC69" s="355" t="str">
        <f t="shared" si="8"/>
        <v/>
      </c>
      <c r="AD69" s="356" t="str">
        <f t="shared" si="8"/>
        <v/>
      </c>
      <c r="AE69" s="355" t="str">
        <f t="shared" si="8"/>
        <v/>
      </c>
      <c r="AF69" s="90" t="str">
        <f t="shared" si="8"/>
        <v/>
      </c>
      <c r="AG69" s="350" t="str">
        <f t="shared" si="4"/>
        <v/>
      </c>
      <c r="AH69" s="89" t="str">
        <f t="shared" si="7"/>
        <v/>
      </c>
      <c r="AI69" s="91"/>
      <c r="AJ69" s="357" t="str">
        <f t="shared" si="1"/>
        <v/>
      </c>
      <c r="AK69" s="358"/>
      <c r="AL69" s="92" t="str" cm="1">
        <f t="array" ref="AL69">IF(OR(AJ69="",P69=""),"",_xlfn.IFS(ROUND(IFERROR(VALUE(TRIM(SUBSTITUTE(AJ69,CHAR(160),""))),0),2)&gt;ROUND(IFERROR(VALUE(TRIM(SUBSTITUTE(P69,CHAR(160),""))),0),2),"KO : Le montant retenu est supérieur au montant présenté. Merci de revoir la ligne de contributions ou plafonner son montant.",ROUND(IFERROR(VALUE(TRIM(SUBSTITUTE(P69,CHAR(160),""))),0),2)=0,"",ROUND(IFERROR(VALUE(TRIM(SUBSTITUTE(AJ69,CHAR(160),""))),0),2)=ROUND(IFERROR(VALUE(TRIM(SUBSTITUTE(P69,CHAR(160),""))),0),2),"OK",ROUND(IFERROR(VALUE(TRIM(SUBSTITUTE(AJ69,CHAR(160),""))),0),2)&lt;ROUND(IFERROR(VALUE(TRIM(SUBSTITUTE(P69,CHAR(160),""))),0),2),"Montant instruit inférieur au montant présenté.",TRUE,""))</f>
        <v/>
      </c>
      <c r="AM69" s="90" t="str">
        <f t="shared" si="5"/>
        <v/>
      </c>
    </row>
    <row r="70" spans="1:39" s="67" customFormat="1">
      <c r="A70" s="354">
        <v>62</v>
      </c>
      <c r="B70" s="22"/>
      <c r="C70" s="89" t="str">
        <f>IF(B70&lt;&gt;"",IF('0-Présentation poste-typeaction'!$B$12&lt;&gt;"",'0-Présentation poste-typeaction'!$B$12,""),"")</f>
        <v/>
      </c>
      <c r="D70" s="27"/>
      <c r="E70" s="23"/>
      <c r="F70" s="27"/>
      <c r="G70" s="41"/>
      <c r="H70" s="2"/>
      <c r="I70" s="24"/>
      <c r="J70" s="27"/>
      <c r="K70" s="25"/>
      <c r="L70" s="24"/>
      <c r="M70" s="2"/>
      <c r="N70" s="24"/>
      <c r="O70" s="26"/>
      <c r="P70" s="345" t="str">
        <f t="shared" si="2"/>
        <v/>
      </c>
      <c r="Q70" s="2"/>
      <c r="R70" s="368"/>
      <c r="S70" s="208" t="str">
        <f t="shared" si="8"/>
        <v/>
      </c>
      <c r="T70" s="89" t="str">
        <f t="shared" si="8"/>
        <v/>
      </c>
      <c r="U70" s="89" t="str">
        <f t="shared" si="8"/>
        <v/>
      </c>
      <c r="V70" s="89" t="str">
        <f t="shared" si="8"/>
        <v/>
      </c>
      <c r="W70" s="89" t="str">
        <f t="shared" si="8"/>
        <v/>
      </c>
      <c r="X70" s="201" t="str">
        <f t="shared" si="8"/>
        <v/>
      </c>
      <c r="Y70" s="89" t="str">
        <f t="shared" si="8"/>
        <v/>
      </c>
      <c r="Z70" s="355" t="str">
        <f t="shared" si="8"/>
        <v/>
      </c>
      <c r="AA70" s="89" t="str">
        <f t="shared" si="8"/>
        <v/>
      </c>
      <c r="AB70" s="356" t="str">
        <f t="shared" si="8"/>
        <v/>
      </c>
      <c r="AC70" s="355" t="str">
        <f t="shared" si="8"/>
        <v/>
      </c>
      <c r="AD70" s="356" t="str">
        <f t="shared" si="8"/>
        <v/>
      </c>
      <c r="AE70" s="355" t="str">
        <f t="shared" si="8"/>
        <v/>
      </c>
      <c r="AF70" s="90" t="str">
        <f t="shared" si="8"/>
        <v/>
      </c>
      <c r="AG70" s="350" t="str">
        <f t="shared" si="4"/>
        <v/>
      </c>
      <c r="AH70" s="89" t="str">
        <f t="shared" si="7"/>
        <v/>
      </c>
      <c r="AI70" s="91"/>
      <c r="AJ70" s="357" t="str">
        <f t="shared" si="1"/>
        <v/>
      </c>
      <c r="AK70" s="358"/>
      <c r="AL70" s="92" t="str" cm="1">
        <f t="array" ref="AL70">IF(OR(AJ70="",P70=""),"",_xlfn.IFS(ROUND(IFERROR(VALUE(TRIM(SUBSTITUTE(AJ70,CHAR(160),""))),0),2)&gt;ROUND(IFERROR(VALUE(TRIM(SUBSTITUTE(P70,CHAR(160),""))),0),2),"KO : Le montant retenu est supérieur au montant présenté. Merci de revoir la ligne de contributions ou plafonner son montant.",ROUND(IFERROR(VALUE(TRIM(SUBSTITUTE(P70,CHAR(160),""))),0),2)=0,"",ROUND(IFERROR(VALUE(TRIM(SUBSTITUTE(AJ70,CHAR(160),""))),0),2)=ROUND(IFERROR(VALUE(TRIM(SUBSTITUTE(P70,CHAR(160),""))),0),2),"OK",ROUND(IFERROR(VALUE(TRIM(SUBSTITUTE(AJ70,CHAR(160),""))),0),2)&lt;ROUND(IFERROR(VALUE(TRIM(SUBSTITUTE(P70,CHAR(160),""))),0),2),"Montant instruit inférieur au montant présenté.",TRUE,""))</f>
        <v/>
      </c>
      <c r="AM70" s="90" t="str">
        <f t="shared" si="5"/>
        <v/>
      </c>
    </row>
    <row r="71" spans="1:39" s="67" customFormat="1">
      <c r="A71" s="354">
        <v>63</v>
      </c>
      <c r="B71" s="22"/>
      <c r="C71" s="89" t="str">
        <f>IF(B71&lt;&gt;"",IF('0-Présentation poste-typeaction'!$B$12&lt;&gt;"",'0-Présentation poste-typeaction'!$B$12,""),"")</f>
        <v/>
      </c>
      <c r="D71" s="27"/>
      <c r="E71" s="23"/>
      <c r="F71" s="27"/>
      <c r="G71" s="41"/>
      <c r="H71" s="2"/>
      <c r="I71" s="24"/>
      <c r="J71" s="27"/>
      <c r="K71" s="25"/>
      <c r="L71" s="24"/>
      <c r="M71" s="2"/>
      <c r="N71" s="24"/>
      <c r="O71" s="26"/>
      <c r="P71" s="345" t="str">
        <f t="shared" si="2"/>
        <v/>
      </c>
      <c r="Q71" s="2"/>
      <c r="R71" s="368"/>
      <c r="S71" s="208" t="str">
        <f t="shared" si="8"/>
        <v/>
      </c>
      <c r="T71" s="89" t="str">
        <f t="shared" si="8"/>
        <v/>
      </c>
      <c r="U71" s="89" t="str">
        <f t="shared" si="8"/>
        <v/>
      </c>
      <c r="V71" s="89" t="str">
        <f t="shared" si="8"/>
        <v/>
      </c>
      <c r="W71" s="89" t="str">
        <f t="shared" si="8"/>
        <v/>
      </c>
      <c r="X71" s="201" t="str">
        <f t="shared" si="8"/>
        <v/>
      </c>
      <c r="Y71" s="89" t="str">
        <f t="shared" si="8"/>
        <v/>
      </c>
      <c r="Z71" s="355" t="str">
        <f t="shared" si="8"/>
        <v/>
      </c>
      <c r="AA71" s="89" t="str">
        <f t="shared" si="8"/>
        <v/>
      </c>
      <c r="AB71" s="356" t="str">
        <f t="shared" si="8"/>
        <v/>
      </c>
      <c r="AC71" s="355" t="str">
        <f t="shared" si="8"/>
        <v/>
      </c>
      <c r="AD71" s="356" t="str">
        <f t="shared" si="8"/>
        <v/>
      </c>
      <c r="AE71" s="355" t="str">
        <f t="shared" si="8"/>
        <v/>
      </c>
      <c r="AF71" s="90" t="str">
        <f t="shared" si="8"/>
        <v/>
      </c>
      <c r="AG71" s="350" t="str">
        <f t="shared" si="4"/>
        <v/>
      </c>
      <c r="AH71" s="89" t="str">
        <f t="shared" si="7"/>
        <v/>
      </c>
      <c r="AI71" s="91"/>
      <c r="AJ71" s="357" t="str">
        <f t="shared" si="1"/>
        <v/>
      </c>
      <c r="AK71" s="358"/>
      <c r="AL71" s="92" t="str" cm="1">
        <f t="array" ref="AL71">IF(OR(AJ71="",P71=""),"",_xlfn.IFS(ROUND(IFERROR(VALUE(TRIM(SUBSTITUTE(AJ71,CHAR(160),""))),0),2)&gt;ROUND(IFERROR(VALUE(TRIM(SUBSTITUTE(P71,CHAR(160),""))),0),2),"KO : Le montant retenu est supérieur au montant présenté. Merci de revoir la ligne de contributions ou plafonner son montant.",ROUND(IFERROR(VALUE(TRIM(SUBSTITUTE(P71,CHAR(160),""))),0),2)=0,"",ROUND(IFERROR(VALUE(TRIM(SUBSTITUTE(AJ71,CHAR(160),""))),0),2)=ROUND(IFERROR(VALUE(TRIM(SUBSTITUTE(P71,CHAR(160),""))),0),2),"OK",ROUND(IFERROR(VALUE(TRIM(SUBSTITUTE(AJ71,CHAR(160),""))),0),2)&lt;ROUND(IFERROR(VALUE(TRIM(SUBSTITUTE(P71,CHAR(160),""))),0),2),"Montant instruit inférieur au montant présenté.",TRUE,""))</f>
        <v/>
      </c>
      <c r="AM71" s="90" t="str">
        <f t="shared" si="5"/>
        <v/>
      </c>
    </row>
    <row r="72" spans="1:39" s="67" customFormat="1">
      <c r="A72" s="354">
        <v>64</v>
      </c>
      <c r="B72" s="22"/>
      <c r="C72" s="89" t="str">
        <f>IF(B72&lt;&gt;"",IF('0-Présentation poste-typeaction'!$B$12&lt;&gt;"",'0-Présentation poste-typeaction'!$B$12,""),"")</f>
        <v/>
      </c>
      <c r="D72" s="27"/>
      <c r="E72" s="23"/>
      <c r="F72" s="27"/>
      <c r="G72" s="41"/>
      <c r="H72" s="2"/>
      <c r="I72" s="24"/>
      <c r="J72" s="27"/>
      <c r="K72" s="25"/>
      <c r="L72" s="24"/>
      <c r="M72" s="2"/>
      <c r="N72" s="24"/>
      <c r="O72" s="26"/>
      <c r="P72" s="345" t="str">
        <f t="shared" si="2"/>
        <v/>
      </c>
      <c r="Q72" s="2"/>
      <c r="R72" s="368"/>
      <c r="S72" s="208" t="str">
        <f t="shared" si="8"/>
        <v/>
      </c>
      <c r="T72" s="89" t="str">
        <f t="shared" si="8"/>
        <v/>
      </c>
      <c r="U72" s="89" t="str">
        <f t="shared" si="8"/>
        <v/>
      </c>
      <c r="V72" s="89" t="str">
        <f t="shared" si="8"/>
        <v/>
      </c>
      <c r="W72" s="89" t="str">
        <f t="shared" si="8"/>
        <v/>
      </c>
      <c r="X72" s="201" t="str">
        <f t="shared" si="8"/>
        <v/>
      </c>
      <c r="Y72" s="89" t="str">
        <f t="shared" si="8"/>
        <v/>
      </c>
      <c r="Z72" s="355" t="str">
        <f t="shared" si="8"/>
        <v/>
      </c>
      <c r="AA72" s="89" t="str">
        <f t="shared" si="8"/>
        <v/>
      </c>
      <c r="AB72" s="356" t="str">
        <f t="shared" si="8"/>
        <v/>
      </c>
      <c r="AC72" s="355" t="str">
        <f t="shared" si="8"/>
        <v/>
      </c>
      <c r="AD72" s="356" t="str">
        <f t="shared" si="8"/>
        <v/>
      </c>
      <c r="AE72" s="355" t="str">
        <f t="shared" si="8"/>
        <v/>
      </c>
      <c r="AF72" s="90" t="str">
        <f t="shared" si="8"/>
        <v/>
      </c>
      <c r="AG72" s="350" t="str">
        <f t="shared" si="4"/>
        <v/>
      </c>
      <c r="AH72" s="89" t="str">
        <f t="shared" si="7"/>
        <v/>
      </c>
      <c r="AI72" s="91"/>
      <c r="AJ72" s="357" t="str">
        <f t="shared" si="1"/>
        <v/>
      </c>
      <c r="AK72" s="358"/>
      <c r="AL72" s="92" t="str" cm="1">
        <f t="array" ref="AL72">IF(OR(AJ72="",P72=""),"",_xlfn.IFS(ROUND(IFERROR(VALUE(TRIM(SUBSTITUTE(AJ72,CHAR(160),""))),0),2)&gt;ROUND(IFERROR(VALUE(TRIM(SUBSTITUTE(P72,CHAR(160),""))),0),2),"KO : Le montant retenu est supérieur au montant présenté. Merci de revoir la ligne de contributions ou plafonner son montant.",ROUND(IFERROR(VALUE(TRIM(SUBSTITUTE(P72,CHAR(160),""))),0),2)=0,"",ROUND(IFERROR(VALUE(TRIM(SUBSTITUTE(AJ72,CHAR(160),""))),0),2)=ROUND(IFERROR(VALUE(TRIM(SUBSTITUTE(P72,CHAR(160),""))),0),2),"OK",ROUND(IFERROR(VALUE(TRIM(SUBSTITUTE(AJ72,CHAR(160),""))),0),2)&lt;ROUND(IFERROR(VALUE(TRIM(SUBSTITUTE(P72,CHAR(160),""))),0),2),"Montant instruit inférieur au montant présenté.",TRUE,""))</f>
        <v/>
      </c>
      <c r="AM72" s="90" t="str">
        <f t="shared" si="5"/>
        <v/>
      </c>
    </row>
    <row r="73" spans="1:39" s="67" customFormat="1">
      <c r="A73" s="354">
        <v>65</v>
      </c>
      <c r="B73" s="22"/>
      <c r="C73" s="89" t="str">
        <f>IF(B73&lt;&gt;"",IF('0-Présentation poste-typeaction'!$B$12&lt;&gt;"",'0-Présentation poste-typeaction'!$B$12,""),"")</f>
        <v/>
      </c>
      <c r="D73" s="27"/>
      <c r="E73" s="23"/>
      <c r="F73" s="27"/>
      <c r="G73" s="41"/>
      <c r="H73" s="2"/>
      <c r="I73" s="24"/>
      <c r="J73" s="27"/>
      <c r="K73" s="25"/>
      <c r="L73" s="24"/>
      <c r="M73" s="2"/>
      <c r="N73" s="24"/>
      <c r="O73" s="26"/>
      <c r="P73" s="345" t="str">
        <f t="shared" si="2"/>
        <v/>
      </c>
      <c r="Q73" s="2"/>
      <c r="R73" s="368"/>
      <c r="S73" s="208" t="str">
        <f t="shared" ref="S73:AF89" si="9">IF(B73="","",B73)</f>
        <v/>
      </c>
      <c r="T73" s="89" t="str">
        <f t="shared" si="9"/>
        <v/>
      </c>
      <c r="U73" s="89" t="str">
        <f t="shared" si="9"/>
        <v/>
      </c>
      <c r="V73" s="89" t="str">
        <f t="shared" si="9"/>
        <v/>
      </c>
      <c r="W73" s="89" t="str">
        <f t="shared" si="9"/>
        <v/>
      </c>
      <c r="X73" s="201" t="str">
        <f t="shared" si="9"/>
        <v/>
      </c>
      <c r="Y73" s="89" t="str">
        <f t="shared" si="9"/>
        <v/>
      </c>
      <c r="Z73" s="355" t="str">
        <f t="shared" si="9"/>
        <v/>
      </c>
      <c r="AA73" s="89" t="str">
        <f t="shared" si="9"/>
        <v/>
      </c>
      <c r="AB73" s="356" t="str">
        <f t="shared" si="9"/>
        <v/>
      </c>
      <c r="AC73" s="355" t="str">
        <f t="shared" si="9"/>
        <v/>
      </c>
      <c r="AD73" s="356" t="str">
        <f t="shared" si="9"/>
        <v/>
      </c>
      <c r="AE73" s="355" t="str">
        <f t="shared" si="9"/>
        <v/>
      </c>
      <c r="AF73" s="90" t="str">
        <f t="shared" si="9"/>
        <v/>
      </c>
      <c r="AG73" s="350" t="str">
        <f t="shared" si="4"/>
        <v/>
      </c>
      <c r="AH73" s="89" t="str">
        <f t="shared" si="7"/>
        <v/>
      </c>
      <c r="AI73" s="91"/>
      <c r="AJ73" s="357" t="str">
        <f t="shared" si="1"/>
        <v/>
      </c>
      <c r="AK73" s="358"/>
      <c r="AL73" s="92" t="str" cm="1">
        <f t="array" ref="AL73">IF(OR(AJ73="",P73=""),"",_xlfn.IFS(ROUND(IFERROR(VALUE(TRIM(SUBSTITUTE(AJ73,CHAR(160),""))),0),2)&gt;ROUND(IFERROR(VALUE(TRIM(SUBSTITUTE(P73,CHAR(160),""))),0),2),"KO : Le montant retenu est supérieur au montant présenté. Merci de revoir la ligne de contributions ou plafonner son montant.",ROUND(IFERROR(VALUE(TRIM(SUBSTITUTE(P73,CHAR(160),""))),0),2)=0,"",ROUND(IFERROR(VALUE(TRIM(SUBSTITUTE(AJ73,CHAR(160),""))),0),2)=ROUND(IFERROR(VALUE(TRIM(SUBSTITUTE(P73,CHAR(160),""))),0),2),"OK",ROUND(IFERROR(VALUE(TRIM(SUBSTITUTE(AJ73,CHAR(160),""))),0),2)&lt;ROUND(IFERROR(VALUE(TRIM(SUBSTITUTE(P73,CHAR(160),""))),0),2),"Montant instruit inférieur au montant présenté.",TRUE,""))</f>
        <v/>
      </c>
      <c r="AM73" s="90" t="str">
        <f t="shared" si="5"/>
        <v/>
      </c>
    </row>
    <row r="74" spans="1:39" s="67" customFormat="1">
      <c r="A74" s="354">
        <v>66</v>
      </c>
      <c r="B74" s="22"/>
      <c r="C74" s="89" t="str">
        <f>IF(B74&lt;&gt;"",IF('0-Présentation poste-typeaction'!$B$12&lt;&gt;"",'0-Présentation poste-typeaction'!$B$12,""),"")</f>
        <v/>
      </c>
      <c r="D74" s="27"/>
      <c r="E74" s="23"/>
      <c r="F74" s="27"/>
      <c r="G74" s="41"/>
      <c r="H74" s="2"/>
      <c r="I74" s="24"/>
      <c r="J74" s="27"/>
      <c r="K74" s="25"/>
      <c r="L74" s="24"/>
      <c r="M74" s="2"/>
      <c r="N74" s="24"/>
      <c r="O74" s="26"/>
      <c r="P74" s="345" t="str">
        <f t="shared" ref="P74:P108" si="10">IF(L74=0,"",((O74/L74)*N74)*G74)</f>
        <v/>
      </c>
      <c r="Q74" s="2"/>
      <c r="R74" s="368"/>
      <c r="S74" s="208" t="str">
        <f t="shared" si="9"/>
        <v/>
      </c>
      <c r="T74" s="89" t="str">
        <f t="shared" si="9"/>
        <v/>
      </c>
      <c r="U74" s="89" t="str">
        <f t="shared" si="9"/>
        <v/>
      </c>
      <c r="V74" s="89" t="str">
        <f t="shared" si="9"/>
        <v/>
      </c>
      <c r="W74" s="89" t="str">
        <f t="shared" si="9"/>
        <v/>
      </c>
      <c r="X74" s="201" t="str">
        <f t="shared" si="9"/>
        <v/>
      </c>
      <c r="Y74" s="89" t="str">
        <f t="shared" si="9"/>
        <v/>
      </c>
      <c r="Z74" s="355" t="str">
        <f t="shared" si="9"/>
        <v/>
      </c>
      <c r="AA74" s="89" t="str">
        <f t="shared" si="9"/>
        <v/>
      </c>
      <c r="AB74" s="356" t="str">
        <f t="shared" si="9"/>
        <v/>
      </c>
      <c r="AC74" s="355" t="str">
        <f t="shared" si="9"/>
        <v/>
      </c>
      <c r="AD74" s="356" t="str">
        <f t="shared" si="9"/>
        <v/>
      </c>
      <c r="AE74" s="355" t="str">
        <f t="shared" si="9"/>
        <v/>
      </c>
      <c r="AF74" s="90" t="str">
        <f t="shared" si="9"/>
        <v/>
      </c>
      <c r="AG74" s="350" t="str">
        <f t="shared" ref="AG74:AG108" si="11">IF(P74="","",((AF74/AC74)*AE74)*X74)</f>
        <v/>
      </c>
      <c r="AH74" s="89" t="str">
        <f t="shared" si="7"/>
        <v/>
      </c>
      <c r="AI74" s="91"/>
      <c r="AJ74" s="357" t="str">
        <f t="shared" ref="AJ74:AJ108" si="12">AG74</f>
        <v/>
      </c>
      <c r="AK74" s="358"/>
      <c r="AL74" s="92" t="str" cm="1">
        <f t="array" ref="AL74">IF(OR(AJ74="",P74=""),"",_xlfn.IFS(ROUND(IFERROR(VALUE(TRIM(SUBSTITUTE(AJ74,CHAR(160),""))),0),2)&gt;ROUND(IFERROR(VALUE(TRIM(SUBSTITUTE(P74,CHAR(160),""))),0),2),"KO : Le montant retenu est supérieur au montant présenté. Merci de revoir la ligne de contributions ou plafonner son montant.",ROUND(IFERROR(VALUE(TRIM(SUBSTITUTE(P74,CHAR(160),""))),0),2)=0,"",ROUND(IFERROR(VALUE(TRIM(SUBSTITUTE(AJ74,CHAR(160),""))),0),2)=ROUND(IFERROR(VALUE(TRIM(SUBSTITUTE(P74,CHAR(160),""))),0),2),"OK",ROUND(IFERROR(VALUE(TRIM(SUBSTITUTE(AJ74,CHAR(160),""))),0),2)&lt;ROUND(IFERROR(VALUE(TRIM(SUBSTITUTE(P74,CHAR(160),""))),0),2),"Montant instruit inférieur au montant présenté.",TRUE,""))</f>
        <v/>
      </c>
      <c r="AM74" s="90" t="str">
        <f t="shared" ref="AM74:AM108" si="13">IF(OR(P74="",AJ74=""),"",ROUND(IFERROR(VALUE(TRIM(SUBSTITUTE(P74,CHAR(160),""))),0),2)-ROUND(IFERROR(VALUE(TRIM(SUBSTITUTE(AJ74,CHAR(160),""))),0),2))</f>
        <v/>
      </c>
    </row>
    <row r="75" spans="1:39" s="67" customFormat="1">
      <c r="A75" s="354">
        <v>67</v>
      </c>
      <c r="B75" s="22"/>
      <c r="C75" s="89" t="str">
        <f>IF(B75&lt;&gt;"",IF('0-Présentation poste-typeaction'!$B$12&lt;&gt;"",'0-Présentation poste-typeaction'!$B$12,""),"")</f>
        <v/>
      </c>
      <c r="D75" s="27"/>
      <c r="E75" s="23"/>
      <c r="F75" s="27"/>
      <c r="G75" s="41"/>
      <c r="H75" s="2"/>
      <c r="I75" s="24"/>
      <c r="J75" s="27"/>
      <c r="K75" s="25"/>
      <c r="L75" s="24"/>
      <c r="M75" s="2"/>
      <c r="N75" s="24"/>
      <c r="O75" s="26"/>
      <c r="P75" s="345" t="str">
        <f t="shared" si="10"/>
        <v/>
      </c>
      <c r="Q75" s="2"/>
      <c r="R75" s="368"/>
      <c r="S75" s="208" t="str">
        <f t="shared" si="9"/>
        <v/>
      </c>
      <c r="T75" s="89" t="str">
        <f t="shared" si="9"/>
        <v/>
      </c>
      <c r="U75" s="89" t="str">
        <f t="shared" si="9"/>
        <v/>
      </c>
      <c r="V75" s="89" t="str">
        <f t="shared" si="9"/>
        <v/>
      </c>
      <c r="W75" s="89" t="str">
        <f t="shared" si="9"/>
        <v/>
      </c>
      <c r="X75" s="201" t="str">
        <f t="shared" si="9"/>
        <v/>
      </c>
      <c r="Y75" s="89" t="str">
        <f t="shared" si="9"/>
        <v/>
      </c>
      <c r="Z75" s="355" t="str">
        <f t="shared" si="9"/>
        <v/>
      </c>
      <c r="AA75" s="89" t="str">
        <f t="shared" si="9"/>
        <v/>
      </c>
      <c r="AB75" s="356" t="str">
        <f t="shared" si="9"/>
        <v/>
      </c>
      <c r="AC75" s="355" t="str">
        <f t="shared" si="9"/>
        <v/>
      </c>
      <c r="AD75" s="356" t="str">
        <f t="shared" si="9"/>
        <v/>
      </c>
      <c r="AE75" s="355" t="str">
        <f t="shared" si="9"/>
        <v/>
      </c>
      <c r="AF75" s="90" t="str">
        <f t="shared" si="9"/>
        <v/>
      </c>
      <c r="AG75" s="350" t="str">
        <f t="shared" si="11"/>
        <v/>
      </c>
      <c r="AH75" s="89" t="str">
        <f t="shared" si="7"/>
        <v/>
      </c>
      <c r="AI75" s="91"/>
      <c r="AJ75" s="357" t="str">
        <f t="shared" si="12"/>
        <v/>
      </c>
      <c r="AK75" s="358"/>
      <c r="AL75" s="92" t="str" cm="1">
        <f t="array" ref="AL75">IF(OR(AJ75="",P75=""),"",_xlfn.IFS(ROUND(IFERROR(VALUE(TRIM(SUBSTITUTE(AJ75,CHAR(160),""))),0),2)&gt;ROUND(IFERROR(VALUE(TRIM(SUBSTITUTE(P75,CHAR(160),""))),0),2),"KO : Le montant retenu est supérieur au montant présenté. Merci de revoir la ligne de contributions ou plafonner son montant.",ROUND(IFERROR(VALUE(TRIM(SUBSTITUTE(P75,CHAR(160),""))),0),2)=0,"",ROUND(IFERROR(VALUE(TRIM(SUBSTITUTE(AJ75,CHAR(160),""))),0),2)=ROUND(IFERROR(VALUE(TRIM(SUBSTITUTE(P75,CHAR(160),""))),0),2),"OK",ROUND(IFERROR(VALUE(TRIM(SUBSTITUTE(AJ75,CHAR(160),""))),0),2)&lt;ROUND(IFERROR(VALUE(TRIM(SUBSTITUTE(P75,CHAR(160),""))),0),2),"Montant instruit inférieur au montant présenté.",TRUE,""))</f>
        <v/>
      </c>
      <c r="AM75" s="90" t="str">
        <f t="shared" si="13"/>
        <v/>
      </c>
    </row>
    <row r="76" spans="1:39" s="67" customFormat="1">
      <c r="A76" s="354">
        <v>68</v>
      </c>
      <c r="B76" s="22"/>
      <c r="C76" s="89" t="str">
        <f>IF(B76&lt;&gt;"",IF('0-Présentation poste-typeaction'!$B$12&lt;&gt;"",'0-Présentation poste-typeaction'!$B$12,""),"")</f>
        <v/>
      </c>
      <c r="D76" s="27"/>
      <c r="E76" s="23"/>
      <c r="F76" s="27"/>
      <c r="G76" s="41"/>
      <c r="H76" s="2"/>
      <c r="I76" s="24"/>
      <c r="J76" s="27"/>
      <c r="K76" s="25"/>
      <c r="L76" s="24"/>
      <c r="M76" s="2"/>
      <c r="N76" s="24"/>
      <c r="O76" s="26"/>
      <c r="P76" s="345" t="str">
        <f t="shared" si="10"/>
        <v/>
      </c>
      <c r="Q76" s="2"/>
      <c r="R76" s="368"/>
      <c r="S76" s="208" t="str">
        <f t="shared" si="9"/>
        <v/>
      </c>
      <c r="T76" s="89" t="str">
        <f t="shared" si="9"/>
        <v/>
      </c>
      <c r="U76" s="89" t="str">
        <f t="shared" si="9"/>
        <v/>
      </c>
      <c r="V76" s="89" t="str">
        <f t="shared" si="9"/>
        <v/>
      </c>
      <c r="W76" s="89" t="str">
        <f t="shared" si="9"/>
        <v/>
      </c>
      <c r="X76" s="201" t="str">
        <f t="shared" si="9"/>
        <v/>
      </c>
      <c r="Y76" s="89" t="str">
        <f t="shared" si="9"/>
        <v/>
      </c>
      <c r="Z76" s="355" t="str">
        <f t="shared" si="9"/>
        <v/>
      </c>
      <c r="AA76" s="89" t="str">
        <f t="shared" si="9"/>
        <v/>
      </c>
      <c r="AB76" s="356" t="str">
        <f t="shared" si="9"/>
        <v/>
      </c>
      <c r="AC76" s="355" t="str">
        <f t="shared" si="9"/>
        <v/>
      </c>
      <c r="AD76" s="356" t="str">
        <f t="shared" si="9"/>
        <v/>
      </c>
      <c r="AE76" s="355" t="str">
        <f t="shared" si="9"/>
        <v/>
      </c>
      <c r="AF76" s="90" t="str">
        <f t="shared" si="9"/>
        <v/>
      </c>
      <c r="AG76" s="350" t="str">
        <f t="shared" si="11"/>
        <v/>
      </c>
      <c r="AH76" s="89" t="str">
        <f t="shared" si="7"/>
        <v/>
      </c>
      <c r="AI76" s="91"/>
      <c r="AJ76" s="357" t="str">
        <f t="shared" si="12"/>
        <v/>
      </c>
      <c r="AK76" s="358"/>
      <c r="AL76" s="92" t="str" cm="1">
        <f t="array" ref="AL76">IF(OR(AJ76="",P76=""),"",_xlfn.IFS(ROUND(IFERROR(VALUE(TRIM(SUBSTITUTE(AJ76,CHAR(160),""))),0),2)&gt;ROUND(IFERROR(VALUE(TRIM(SUBSTITUTE(P76,CHAR(160),""))),0),2),"KO : Le montant retenu est supérieur au montant présenté. Merci de revoir la ligne de contributions ou plafonner son montant.",ROUND(IFERROR(VALUE(TRIM(SUBSTITUTE(P76,CHAR(160),""))),0),2)=0,"",ROUND(IFERROR(VALUE(TRIM(SUBSTITUTE(AJ76,CHAR(160),""))),0),2)=ROUND(IFERROR(VALUE(TRIM(SUBSTITUTE(P76,CHAR(160),""))),0),2),"OK",ROUND(IFERROR(VALUE(TRIM(SUBSTITUTE(AJ76,CHAR(160),""))),0),2)&lt;ROUND(IFERROR(VALUE(TRIM(SUBSTITUTE(P76,CHAR(160),""))),0),2),"Montant instruit inférieur au montant présenté.",TRUE,""))</f>
        <v/>
      </c>
      <c r="AM76" s="90" t="str">
        <f t="shared" si="13"/>
        <v/>
      </c>
    </row>
    <row r="77" spans="1:39" s="67" customFormat="1">
      <c r="A77" s="354">
        <v>69</v>
      </c>
      <c r="B77" s="22"/>
      <c r="C77" s="89" t="str">
        <f>IF(B77&lt;&gt;"",IF('0-Présentation poste-typeaction'!$B$12&lt;&gt;"",'0-Présentation poste-typeaction'!$B$12,""),"")</f>
        <v/>
      </c>
      <c r="D77" s="27"/>
      <c r="E77" s="23"/>
      <c r="F77" s="27"/>
      <c r="G77" s="41"/>
      <c r="H77" s="2"/>
      <c r="I77" s="24"/>
      <c r="J77" s="27"/>
      <c r="K77" s="25"/>
      <c r="L77" s="24"/>
      <c r="M77" s="2"/>
      <c r="N77" s="24"/>
      <c r="O77" s="26"/>
      <c r="P77" s="345" t="str">
        <f t="shared" si="10"/>
        <v/>
      </c>
      <c r="Q77" s="2"/>
      <c r="R77" s="368"/>
      <c r="S77" s="208" t="str">
        <f t="shared" si="9"/>
        <v/>
      </c>
      <c r="T77" s="89" t="str">
        <f t="shared" si="9"/>
        <v/>
      </c>
      <c r="U77" s="89" t="str">
        <f t="shared" si="9"/>
        <v/>
      </c>
      <c r="V77" s="89" t="str">
        <f t="shared" si="9"/>
        <v/>
      </c>
      <c r="W77" s="89" t="str">
        <f t="shared" si="9"/>
        <v/>
      </c>
      <c r="X77" s="201" t="str">
        <f t="shared" si="9"/>
        <v/>
      </c>
      <c r="Y77" s="89" t="str">
        <f t="shared" si="9"/>
        <v/>
      </c>
      <c r="Z77" s="355" t="str">
        <f t="shared" si="9"/>
        <v/>
      </c>
      <c r="AA77" s="89" t="str">
        <f t="shared" si="9"/>
        <v/>
      </c>
      <c r="AB77" s="356" t="str">
        <f t="shared" si="9"/>
        <v/>
      </c>
      <c r="AC77" s="355" t="str">
        <f t="shared" si="9"/>
        <v/>
      </c>
      <c r="AD77" s="356" t="str">
        <f t="shared" si="9"/>
        <v/>
      </c>
      <c r="AE77" s="355" t="str">
        <f t="shared" si="9"/>
        <v/>
      </c>
      <c r="AF77" s="90" t="str">
        <f t="shared" si="9"/>
        <v/>
      </c>
      <c r="AG77" s="350" t="str">
        <f t="shared" si="11"/>
        <v/>
      </c>
      <c r="AH77" s="89" t="str">
        <f t="shared" si="7"/>
        <v/>
      </c>
      <c r="AI77" s="91"/>
      <c r="AJ77" s="357" t="str">
        <f t="shared" si="12"/>
        <v/>
      </c>
      <c r="AK77" s="358"/>
      <c r="AL77" s="92" t="str" cm="1">
        <f t="array" ref="AL77">IF(OR(AJ77="",P77=""),"",_xlfn.IFS(ROUND(IFERROR(VALUE(TRIM(SUBSTITUTE(AJ77,CHAR(160),""))),0),2)&gt;ROUND(IFERROR(VALUE(TRIM(SUBSTITUTE(P77,CHAR(160),""))),0),2),"KO : Le montant retenu est supérieur au montant présenté. Merci de revoir la ligne de contributions ou plafonner son montant.",ROUND(IFERROR(VALUE(TRIM(SUBSTITUTE(P77,CHAR(160),""))),0),2)=0,"",ROUND(IFERROR(VALUE(TRIM(SUBSTITUTE(AJ77,CHAR(160),""))),0),2)=ROUND(IFERROR(VALUE(TRIM(SUBSTITUTE(P77,CHAR(160),""))),0),2),"OK",ROUND(IFERROR(VALUE(TRIM(SUBSTITUTE(AJ77,CHAR(160),""))),0),2)&lt;ROUND(IFERROR(VALUE(TRIM(SUBSTITUTE(P77,CHAR(160),""))),0),2),"Montant instruit inférieur au montant présenté.",TRUE,""))</f>
        <v/>
      </c>
      <c r="AM77" s="90" t="str">
        <f t="shared" si="13"/>
        <v/>
      </c>
    </row>
    <row r="78" spans="1:39" s="67" customFormat="1">
      <c r="A78" s="354">
        <v>70</v>
      </c>
      <c r="B78" s="22"/>
      <c r="C78" s="89" t="str">
        <f>IF(B78&lt;&gt;"",IF('0-Présentation poste-typeaction'!$B$12&lt;&gt;"",'0-Présentation poste-typeaction'!$B$12,""),"")</f>
        <v/>
      </c>
      <c r="D78" s="27"/>
      <c r="E78" s="23"/>
      <c r="F78" s="27"/>
      <c r="G78" s="41"/>
      <c r="H78" s="2"/>
      <c r="I78" s="24"/>
      <c r="J78" s="27"/>
      <c r="K78" s="25"/>
      <c r="L78" s="24"/>
      <c r="M78" s="2"/>
      <c r="N78" s="24"/>
      <c r="O78" s="26"/>
      <c r="P78" s="345" t="str">
        <f t="shared" si="10"/>
        <v/>
      </c>
      <c r="Q78" s="2"/>
      <c r="R78" s="368"/>
      <c r="S78" s="208" t="str">
        <f t="shared" si="9"/>
        <v/>
      </c>
      <c r="T78" s="89" t="str">
        <f t="shared" si="9"/>
        <v/>
      </c>
      <c r="U78" s="89" t="str">
        <f t="shared" si="9"/>
        <v/>
      </c>
      <c r="V78" s="89" t="str">
        <f t="shared" si="9"/>
        <v/>
      </c>
      <c r="W78" s="89" t="str">
        <f t="shared" si="9"/>
        <v/>
      </c>
      <c r="X78" s="201" t="str">
        <f t="shared" si="9"/>
        <v/>
      </c>
      <c r="Y78" s="89" t="str">
        <f t="shared" si="9"/>
        <v/>
      </c>
      <c r="Z78" s="355" t="str">
        <f t="shared" si="9"/>
        <v/>
      </c>
      <c r="AA78" s="89" t="str">
        <f t="shared" si="9"/>
        <v/>
      </c>
      <c r="AB78" s="356" t="str">
        <f t="shared" si="9"/>
        <v/>
      </c>
      <c r="AC78" s="355" t="str">
        <f t="shared" si="9"/>
        <v/>
      </c>
      <c r="AD78" s="356" t="str">
        <f t="shared" si="9"/>
        <v/>
      </c>
      <c r="AE78" s="355" t="str">
        <f t="shared" si="9"/>
        <v/>
      </c>
      <c r="AF78" s="90" t="str">
        <f t="shared" si="9"/>
        <v/>
      </c>
      <c r="AG78" s="350" t="str">
        <f t="shared" si="11"/>
        <v/>
      </c>
      <c r="AH78" s="89" t="str">
        <f t="shared" si="7"/>
        <v/>
      </c>
      <c r="AI78" s="91"/>
      <c r="AJ78" s="357" t="str">
        <f t="shared" si="12"/>
        <v/>
      </c>
      <c r="AK78" s="358"/>
      <c r="AL78" s="92" t="str" cm="1">
        <f t="array" ref="AL78">IF(OR(AJ78="",P78=""),"",_xlfn.IFS(ROUND(IFERROR(VALUE(TRIM(SUBSTITUTE(AJ78,CHAR(160),""))),0),2)&gt;ROUND(IFERROR(VALUE(TRIM(SUBSTITUTE(P78,CHAR(160),""))),0),2),"KO : Le montant retenu est supérieur au montant présenté. Merci de revoir la ligne de contributions ou plafonner son montant.",ROUND(IFERROR(VALUE(TRIM(SUBSTITUTE(P78,CHAR(160),""))),0),2)=0,"",ROUND(IFERROR(VALUE(TRIM(SUBSTITUTE(AJ78,CHAR(160),""))),0),2)=ROUND(IFERROR(VALUE(TRIM(SUBSTITUTE(P78,CHAR(160),""))),0),2),"OK",ROUND(IFERROR(VALUE(TRIM(SUBSTITUTE(AJ78,CHAR(160),""))),0),2)&lt;ROUND(IFERROR(VALUE(TRIM(SUBSTITUTE(P78,CHAR(160),""))),0),2),"Montant instruit inférieur au montant présenté.",TRUE,""))</f>
        <v/>
      </c>
      <c r="AM78" s="90" t="str">
        <f t="shared" si="13"/>
        <v/>
      </c>
    </row>
    <row r="79" spans="1:39" s="67" customFormat="1">
      <c r="A79" s="354">
        <v>71</v>
      </c>
      <c r="B79" s="22"/>
      <c r="C79" s="89" t="str">
        <f>IF(B79&lt;&gt;"",IF('0-Présentation poste-typeaction'!$B$12&lt;&gt;"",'0-Présentation poste-typeaction'!$B$12,""),"")</f>
        <v/>
      </c>
      <c r="D79" s="27"/>
      <c r="E79" s="23"/>
      <c r="F79" s="27"/>
      <c r="G79" s="41"/>
      <c r="H79" s="2"/>
      <c r="I79" s="24"/>
      <c r="J79" s="27"/>
      <c r="K79" s="25"/>
      <c r="L79" s="24"/>
      <c r="M79" s="2"/>
      <c r="N79" s="24"/>
      <c r="O79" s="26"/>
      <c r="P79" s="345" t="str">
        <f t="shared" si="10"/>
        <v/>
      </c>
      <c r="Q79" s="2"/>
      <c r="R79" s="368"/>
      <c r="S79" s="208" t="str">
        <f t="shared" si="9"/>
        <v/>
      </c>
      <c r="T79" s="89" t="str">
        <f t="shared" si="9"/>
        <v/>
      </c>
      <c r="U79" s="89" t="str">
        <f t="shared" si="9"/>
        <v/>
      </c>
      <c r="V79" s="89" t="str">
        <f t="shared" si="9"/>
        <v/>
      </c>
      <c r="W79" s="89" t="str">
        <f t="shared" si="9"/>
        <v/>
      </c>
      <c r="X79" s="201" t="str">
        <f t="shared" si="9"/>
        <v/>
      </c>
      <c r="Y79" s="89" t="str">
        <f t="shared" si="9"/>
        <v/>
      </c>
      <c r="Z79" s="355" t="str">
        <f t="shared" si="9"/>
        <v/>
      </c>
      <c r="AA79" s="89" t="str">
        <f t="shared" si="9"/>
        <v/>
      </c>
      <c r="AB79" s="356" t="str">
        <f t="shared" si="9"/>
        <v/>
      </c>
      <c r="AC79" s="355" t="str">
        <f t="shared" si="9"/>
        <v/>
      </c>
      <c r="AD79" s="356" t="str">
        <f t="shared" si="9"/>
        <v/>
      </c>
      <c r="AE79" s="355" t="str">
        <f t="shared" si="9"/>
        <v/>
      </c>
      <c r="AF79" s="90" t="str">
        <f t="shared" si="9"/>
        <v/>
      </c>
      <c r="AG79" s="350" t="str">
        <f t="shared" si="11"/>
        <v/>
      </c>
      <c r="AH79" s="89" t="str">
        <f t="shared" si="7"/>
        <v/>
      </c>
      <c r="AI79" s="91"/>
      <c r="AJ79" s="357" t="str">
        <f t="shared" si="12"/>
        <v/>
      </c>
      <c r="AK79" s="358"/>
      <c r="AL79" s="92" t="str" cm="1">
        <f t="array" ref="AL79">IF(OR(AJ79="",P79=""),"",_xlfn.IFS(ROUND(IFERROR(VALUE(TRIM(SUBSTITUTE(AJ79,CHAR(160),""))),0),2)&gt;ROUND(IFERROR(VALUE(TRIM(SUBSTITUTE(P79,CHAR(160),""))),0),2),"KO : Le montant retenu est supérieur au montant présenté. Merci de revoir la ligne de contributions ou plafonner son montant.",ROUND(IFERROR(VALUE(TRIM(SUBSTITUTE(P79,CHAR(160),""))),0),2)=0,"",ROUND(IFERROR(VALUE(TRIM(SUBSTITUTE(AJ79,CHAR(160),""))),0),2)=ROUND(IFERROR(VALUE(TRIM(SUBSTITUTE(P79,CHAR(160),""))),0),2),"OK",ROUND(IFERROR(VALUE(TRIM(SUBSTITUTE(AJ79,CHAR(160),""))),0),2)&lt;ROUND(IFERROR(VALUE(TRIM(SUBSTITUTE(P79,CHAR(160),""))),0),2),"Montant instruit inférieur au montant présenté.",TRUE,""))</f>
        <v/>
      </c>
      <c r="AM79" s="90" t="str">
        <f t="shared" si="13"/>
        <v/>
      </c>
    </row>
    <row r="80" spans="1:39" s="67" customFormat="1">
      <c r="A80" s="354">
        <v>72</v>
      </c>
      <c r="B80" s="22"/>
      <c r="C80" s="89" t="str">
        <f>IF(B80&lt;&gt;"",IF('0-Présentation poste-typeaction'!$B$12&lt;&gt;"",'0-Présentation poste-typeaction'!$B$12,""),"")</f>
        <v/>
      </c>
      <c r="D80" s="27"/>
      <c r="E80" s="23"/>
      <c r="F80" s="27"/>
      <c r="G80" s="41"/>
      <c r="H80" s="2"/>
      <c r="I80" s="24"/>
      <c r="J80" s="27"/>
      <c r="K80" s="25"/>
      <c r="L80" s="24"/>
      <c r="M80" s="2"/>
      <c r="N80" s="24"/>
      <c r="O80" s="26"/>
      <c r="P80" s="345" t="str">
        <f t="shared" si="10"/>
        <v/>
      </c>
      <c r="Q80" s="2"/>
      <c r="R80" s="368"/>
      <c r="S80" s="208" t="str">
        <f t="shared" si="9"/>
        <v/>
      </c>
      <c r="T80" s="89" t="str">
        <f t="shared" si="9"/>
        <v/>
      </c>
      <c r="U80" s="89" t="str">
        <f t="shared" si="9"/>
        <v/>
      </c>
      <c r="V80" s="89" t="str">
        <f t="shared" si="9"/>
        <v/>
      </c>
      <c r="W80" s="89" t="str">
        <f t="shared" si="9"/>
        <v/>
      </c>
      <c r="X80" s="201" t="str">
        <f t="shared" si="9"/>
        <v/>
      </c>
      <c r="Y80" s="89" t="str">
        <f t="shared" si="9"/>
        <v/>
      </c>
      <c r="Z80" s="355" t="str">
        <f t="shared" si="9"/>
        <v/>
      </c>
      <c r="AA80" s="89" t="str">
        <f t="shared" si="9"/>
        <v/>
      </c>
      <c r="AB80" s="356" t="str">
        <f t="shared" si="9"/>
        <v/>
      </c>
      <c r="AC80" s="355" t="str">
        <f t="shared" si="9"/>
        <v/>
      </c>
      <c r="AD80" s="356" t="str">
        <f t="shared" si="9"/>
        <v/>
      </c>
      <c r="AE80" s="355" t="str">
        <f t="shared" si="9"/>
        <v/>
      </c>
      <c r="AF80" s="90" t="str">
        <f t="shared" si="9"/>
        <v/>
      </c>
      <c r="AG80" s="350" t="str">
        <f t="shared" si="11"/>
        <v/>
      </c>
      <c r="AH80" s="89" t="str">
        <f t="shared" si="7"/>
        <v/>
      </c>
      <c r="AI80" s="91"/>
      <c r="AJ80" s="357" t="str">
        <f t="shared" si="12"/>
        <v/>
      </c>
      <c r="AK80" s="358"/>
      <c r="AL80" s="92" t="str" cm="1">
        <f t="array" ref="AL80">IF(OR(AJ80="",P80=""),"",_xlfn.IFS(ROUND(IFERROR(VALUE(TRIM(SUBSTITUTE(AJ80,CHAR(160),""))),0),2)&gt;ROUND(IFERROR(VALUE(TRIM(SUBSTITUTE(P80,CHAR(160),""))),0),2),"KO : Le montant retenu est supérieur au montant présenté. Merci de revoir la ligne de contributions ou plafonner son montant.",ROUND(IFERROR(VALUE(TRIM(SUBSTITUTE(P80,CHAR(160),""))),0),2)=0,"",ROUND(IFERROR(VALUE(TRIM(SUBSTITUTE(AJ80,CHAR(160),""))),0),2)=ROUND(IFERROR(VALUE(TRIM(SUBSTITUTE(P80,CHAR(160),""))),0),2),"OK",ROUND(IFERROR(VALUE(TRIM(SUBSTITUTE(AJ80,CHAR(160),""))),0),2)&lt;ROUND(IFERROR(VALUE(TRIM(SUBSTITUTE(P80,CHAR(160),""))),0),2),"Montant instruit inférieur au montant présenté.",TRUE,""))</f>
        <v/>
      </c>
      <c r="AM80" s="90" t="str">
        <f t="shared" si="13"/>
        <v/>
      </c>
    </row>
    <row r="81" spans="1:39" s="67" customFormat="1">
      <c r="A81" s="354">
        <v>73</v>
      </c>
      <c r="B81" s="22"/>
      <c r="C81" s="89" t="str">
        <f>IF(B81&lt;&gt;"",IF('0-Présentation poste-typeaction'!$B$12&lt;&gt;"",'0-Présentation poste-typeaction'!$B$12,""),"")</f>
        <v/>
      </c>
      <c r="D81" s="27"/>
      <c r="E81" s="23"/>
      <c r="F81" s="27"/>
      <c r="G81" s="41"/>
      <c r="H81" s="2"/>
      <c r="I81" s="24"/>
      <c r="J81" s="27"/>
      <c r="K81" s="25"/>
      <c r="L81" s="24"/>
      <c r="M81" s="2"/>
      <c r="N81" s="24"/>
      <c r="O81" s="26"/>
      <c r="P81" s="345" t="str">
        <f t="shared" si="10"/>
        <v/>
      </c>
      <c r="Q81" s="2"/>
      <c r="R81" s="368"/>
      <c r="S81" s="208" t="str">
        <f t="shared" si="9"/>
        <v/>
      </c>
      <c r="T81" s="89" t="str">
        <f t="shared" si="9"/>
        <v/>
      </c>
      <c r="U81" s="89" t="str">
        <f t="shared" si="9"/>
        <v/>
      </c>
      <c r="V81" s="89" t="str">
        <f t="shared" si="9"/>
        <v/>
      </c>
      <c r="W81" s="89" t="str">
        <f t="shared" si="9"/>
        <v/>
      </c>
      <c r="X81" s="201" t="str">
        <f t="shared" si="9"/>
        <v/>
      </c>
      <c r="Y81" s="89" t="str">
        <f t="shared" si="9"/>
        <v/>
      </c>
      <c r="Z81" s="355" t="str">
        <f t="shared" si="9"/>
        <v/>
      </c>
      <c r="AA81" s="89" t="str">
        <f t="shared" si="9"/>
        <v/>
      </c>
      <c r="AB81" s="356" t="str">
        <f t="shared" si="9"/>
        <v/>
      </c>
      <c r="AC81" s="355" t="str">
        <f t="shared" si="9"/>
        <v/>
      </c>
      <c r="AD81" s="356" t="str">
        <f t="shared" si="9"/>
        <v/>
      </c>
      <c r="AE81" s="355" t="str">
        <f t="shared" si="9"/>
        <v/>
      </c>
      <c r="AF81" s="90" t="str">
        <f t="shared" si="9"/>
        <v/>
      </c>
      <c r="AG81" s="350" t="str">
        <f t="shared" si="11"/>
        <v/>
      </c>
      <c r="AH81" s="89" t="str">
        <f t="shared" si="7"/>
        <v/>
      </c>
      <c r="AI81" s="91"/>
      <c r="AJ81" s="357" t="str">
        <f t="shared" si="12"/>
        <v/>
      </c>
      <c r="AK81" s="358"/>
      <c r="AL81" s="92" t="str" cm="1">
        <f t="array" ref="AL81">IF(OR(AJ81="",P81=""),"",_xlfn.IFS(ROUND(IFERROR(VALUE(TRIM(SUBSTITUTE(AJ81,CHAR(160),""))),0),2)&gt;ROUND(IFERROR(VALUE(TRIM(SUBSTITUTE(P81,CHAR(160),""))),0),2),"KO : Le montant retenu est supérieur au montant présenté. Merci de revoir la ligne de contributions ou plafonner son montant.",ROUND(IFERROR(VALUE(TRIM(SUBSTITUTE(P81,CHAR(160),""))),0),2)=0,"",ROUND(IFERROR(VALUE(TRIM(SUBSTITUTE(AJ81,CHAR(160),""))),0),2)=ROUND(IFERROR(VALUE(TRIM(SUBSTITUTE(P81,CHAR(160),""))),0),2),"OK",ROUND(IFERROR(VALUE(TRIM(SUBSTITUTE(AJ81,CHAR(160),""))),0),2)&lt;ROUND(IFERROR(VALUE(TRIM(SUBSTITUTE(P81,CHAR(160),""))),0),2),"Montant instruit inférieur au montant présenté.",TRUE,""))</f>
        <v/>
      </c>
      <c r="AM81" s="90" t="str">
        <f t="shared" si="13"/>
        <v/>
      </c>
    </row>
    <row r="82" spans="1:39" s="67" customFormat="1">
      <c r="A82" s="354">
        <v>74</v>
      </c>
      <c r="B82" s="22"/>
      <c r="C82" s="89" t="str">
        <f>IF(B82&lt;&gt;"",IF('0-Présentation poste-typeaction'!$B$12&lt;&gt;"",'0-Présentation poste-typeaction'!$B$12,""),"")</f>
        <v/>
      </c>
      <c r="D82" s="27"/>
      <c r="E82" s="23"/>
      <c r="F82" s="27"/>
      <c r="G82" s="41"/>
      <c r="H82" s="2"/>
      <c r="I82" s="24"/>
      <c r="J82" s="27"/>
      <c r="K82" s="25"/>
      <c r="L82" s="24"/>
      <c r="M82" s="2"/>
      <c r="N82" s="24"/>
      <c r="O82" s="26"/>
      <c r="P82" s="345" t="str">
        <f t="shared" si="10"/>
        <v/>
      </c>
      <c r="Q82" s="2"/>
      <c r="R82" s="368"/>
      <c r="S82" s="208" t="str">
        <f t="shared" si="9"/>
        <v/>
      </c>
      <c r="T82" s="89" t="str">
        <f t="shared" si="9"/>
        <v/>
      </c>
      <c r="U82" s="89" t="str">
        <f t="shared" si="9"/>
        <v/>
      </c>
      <c r="V82" s="89" t="str">
        <f t="shared" si="9"/>
        <v/>
      </c>
      <c r="W82" s="89" t="str">
        <f t="shared" si="9"/>
        <v/>
      </c>
      <c r="X82" s="201" t="str">
        <f t="shared" si="9"/>
        <v/>
      </c>
      <c r="Y82" s="89" t="str">
        <f t="shared" si="9"/>
        <v/>
      </c>
      <c r="Z82" s="355" t="str">
        <f t="shared" si="9"/>
        <v/>
      </c>
      <c r="AA82" s="89" t="str">
        <f t="shared" si="9"/>
        <v/>
      </c>
      <c r="AB82" s="356" t="str">
        <f t="shared" si="9"/>
        <v/>
      </c>
      <c r="AC82" s="355" t="str">
        <f t="shared" si="9"/>
        <v/>
      </c>
      <c r="AD82" s="356" t="str">
        <f t="shared" si="9"/>
        <v/>
      </c>
      <c r="AE82" s="355" t="str">
        <f t="shared" si="9"/>
        <v/>
      </c>
      <c r="AF82" s="90" t="str">
        <f t="shared" si="9"/>
        <v/>
      </c>
      <c r="AG82" s="350" t="str">
        <f t="shared" si="11"/>
        <v/>
      </c>
      <c r="AH82" s="89" t="str">
        <f t="shared" si="7"/>
        <v/>
      </c>
      <c r="AI82" s="91"/>
      <c r="AJ82" s="357" t="str">
        <f t="shared" si="12"/>
        <v/>
      </c>
      <c r="AK82" s="358"/>
      <c r="AL82" s="92" t="str" cm="1">
        <f t="array" ref="AL82">IF(OR(AJ82="",P82=""),"",_xlfn.IFS(ROUND(IFERROR(VALUE(TRIM(SUBSTITUTE(AJ82,CHAR(160),""))),0),2)&gt;ROUND(IFERROR(VALUE(TRIM(SUBSTITUTE(P82,CHAR(160),""))),0),2),"KO : Le montant retenu est supérieur au montant présenté. Merci de revoir la ligne de contributions ou plafonner son montant.",ROUND(IFERROR(VALUE(TRIM(SUBSTITUTE(P82,CHAR(160),""))),0),2)=0,"",ROUND(IFERROR(VALUE(TRIM(SUBSTITUTE(AJ82,CHAR(160),""))),0),2)=ROUND(IFERROR(VALUE(TRIM(SUBSTITUTE(P82,CHAR(160),""))),0),2),"OK",ROUND(IFERROR(VALUE(TRIM(SUBSTITUTE(AJ82,CHAR(160),""))),0),2)&lt;ROUND(IFERROR(VALUE(TRIM(SUBSTITUTE(P82,CHAR(160),""))),0),2),"Montant instruit inférieur au montant présenté.",TRUE,""))</f>
        <v/>
      </c>
      <c r="AM82" s="90" t="str">
        <f t="shared" si="13"/>
        <v/>
      </c>
    </row>
    <row r="83" spans="1:39" s="67" customFormat="1">
      <c r="A83" s="354">
        <v>75</v>
      </c>
      <c r="B83" s="22"/>
      <c r="C83" s="89" t="str">
        <f>IF(B83&lt;&gt;"",IF('0-Présentation poste-typeaction'!$B$12&lt;&gt;"",'0-Présentation poste-typeaction'!$B$12,""),"")</f>
        <v/>
      </c>
      <c r="D83" s="27"/>
      <c r="E83" s="23"/>
      <c r="F83" s="27"/>
      <c r="G83" s="41"/>
      <c r="H83" s="2"/>
      <c r="I83" s="24"/>
      <c r="J83" s="27"/>
      <c r="K83" s="25"/>
      <c r="L83" s="24"/>
      <c r="M83" s="2"/>
      <c r="N83" s="24"/>
      <c r="O83" s="26"/>
      <c r="P83" s="345" t="str">
        <f t="shared" si="10"/>
        <v/>
      </c>
      <c r="Q83" s="2"/>
      <c r="R83" s="368"/>
      <c r="S83" s="208" t="str">
        <f t="shared" si="9"/>
        <v/>
      </c>
      <c r="T83" s="89" t="str">
        <f t="shared" si="9"/>
        <v/>
      </c>
      <c r="U83" s="89" t="str">
        <f t="shared" si="9"/>
        <v/>
      </c>
      <c r="V83" s="89" t="str">
        <f t="shared" si="9"/>
        <v/>
      </c>
      <c r="W83" s="89" t="str">
        <f t="shared" si="9"/>
        <v/>
      </c>
      <c r="X83" s="201" t="str">
        <f t="shared" si="9"/>
        <v/>
      </c>
      <c r="Y83" s="89" t="str">
        <f t="shared" si="9"/>
        <v/>
      </c>
      <c r="Z83" s="355" t="str">
        <f t="shared" si="9"/>
        <v/>
      </c>
      <c r="AA83" s="89" t="str">
        <f t="shared" si="9"/>
        <v/>
      </c>
      <c r="AB83" s="356" t="str">
        <f t="shared" si="9"/>
        <v/>
      </c>
      <c r="AC83" s="355" t="str">
        <f t="shared" si="9"/>
        <v/>
      </c>
      <c r="AD83" s="356" t="str">
        <f t="shared" si="9"/>
        <v/>
      </c>
      <c r="AE83" s="355" t="str">
        <f t="shared" si="9"/>
        <v/>
      </c>
      <c r="AF83" s="90" t="str">
        <f t="shared" si="9"/>
        <v/>
      </c>
      <c r="AG83" s="350" t="str">
        <f t="shared" si="11"/>
        <v/>
      </c>
      <c r="AH83" s="89" t="str">
        <f t="shared" si="7"/>
        <v/>
      </c>
      <c r="AI83" s="91"/>
      <c r="AJ83" s="357" t="str">
        <f t="shared" si="12"/>
        <v/>
      </c>
      <c r="AK83" s="358"/>
      <c r="AL83" s="92" t="str" cm="1">
        <f t="array" ref="AL83">IF(OR(AJ83="",P83=""),"",_xlfn.IFS(ROUND(IFERROR(VALUE(TRIM(SUBSTITUTE(AJ83,CHAR(160),""))),0),2)&gt;ROUND(IFERROR(VALUE(TRIM(SUBSTITUTE(P83,CHAR(160),""))),0),2),"KO : Le montant retenu est supérieur au montant présenté. Merci de revoir la ligne de contributions ou plafonner son montant.",ROUND(IFERROR(VALUE(TRIM(SUBSTITUTE(P83,CHAR(160),""))),0),2)=0,"",ROUND(IFERROR(VALUE(TRIM(SUBSTITUTE(AJ83,CHAR(160),""))),0),2)=ROUND(IFERROR(VALUE(TRIM(SUBSTITUTE(P83,CHAR(160),""))),0),2),"OK",ROUND(IFERROR(VALUE(TRIM(SUBSTITUTE(AJ83,CHAR(160),""))),0),2)&lt;ROUND(IFERROR(VALUE(TRIM(SUBSTITUTE(P83,CHAR(160),""))),0),2),"Montant instruit inférieur au montant présenté.",TRUE,""))</f>
        <v/>
      </c>
      <c r="AM83" s="90" t="str">
        <f t="shared" si="13"/>
        <v/>
      </c>
    </row>
    <row r="84" spans="1:39" s="67" customFormat="1">
      <c r="A84" s="354">
        <v>76</v>
      </c>
      <c r="B84" s="22"/>
      <c r="C84" s="89" t="str">
        <f>IF(B84&lt;&gt;"",IF('0-Présentation poste-typeaction'!$B$12&lt;&gt;"",'0-Présentation poste-typeaction'!$B$12,""),"")</f>
        <v/>
      </c>
      <c r="D84" s="27"/>
      <c r="E84" s="23"/>
      <c r="F84" s="27"/>
      <c r="G84" s="41"/>
      <c r="H84" s="2"/>
      <c r="I84" s="24"/>
      <c r="J84" s="27"/>
      <c r="K84" s="25"/>
      <c r="L84" s="24"/>
      <c r="M84" s="2"/>
      <c r="N84" s="24"/>
      <c r="O84" s="26"/>
      <c r="P84" s="345" t="str">
        <f t="shared" si="10"/>
        <v/>
      </c>
      <c r="Q84" s="2"/>
      <c r="R84" s="368"/>
      <c r="S84" s="208" t="str">
        <f t="shared" si="9"/>
        <v/>
      </c>
      <c r="T84" s="89" t="str">
        <f t="shared" si="9"/>
        <v/>
      </c>
      <c r="U84" s="89" t="str">
        <f t="shared" si="9"/>
        <v/>
      </c>
      <c r="V84" s="89" t="str">
        <f t="shared" si="9"/>
        <v/>
      </c>
      <c r="W84" s="89" t="str">
        <f t="shared" si="9"/>
        <v/>
      </c>
      <c r="X84" s="201" t="str">
        <f t="shared" si="9"/>
        <v/>
      </c>
      <c r="Y84" s="89" t="str">
        <f t="shared" si="9"/>
        <v/>
      </c>
      <c r="Z84" s="355" t="str">
        <f t="shared" si="9"/>
        <v/>
      </c>
      <c r="AA84" s="89" t="str">
        <f t="shared" si="9"/>
        <v/>
      </c>
      <c r="AB84" s="356" t="str">
        <f t="shared" si="9"/>
        <v/>
      </c>
      <c r="AC84" s="355" t="str">
        <f t="shared" si="9"/>
        <v/>
      </c>
      <c r="AD84" s="356" t="str">
        <f t="shared" si="9"/>
        <v/>
      </c>
      <c r="AE84" s="355" t="str">
        <f t="shared" si="9"/>
        <v/>
      </c>
      <c r="AF84" s="90" t="str">
        <f t="shared" si="9"/>
        <v/>
      </c>
      <c r="AG84" s="350" t="str">
        <f t="shared" si="11"/>
        <v/>
      </c>
      <c r="AH84" s="89" t="str">
        <f t="shared" si="7"/>
        <v/>
      </c>
      <c r="AI84" s="91"/>
      <c r="AJ84" s="357" t="str">
        <f t="shared" si="12"/>
        <v/>
      </c>
      <c r="AK84" s="358"/>
      <c r="AL84" s="92" t="str" cm="1">
        <f t="array" ref="AL84">IF(OR(AJ84="",P84=""),"",_xlfn.IFS(ROUND(IFERROR(VALUE(TRIM(SUBSTITUTE(AJ84,CHAR(160),""))),0),2)&gt;ROUND(IFERROR(VALUE(TRIM(SUBSTITUTE(P84,CHAR(160),""))),0),2),"KO : Le montant retenu est supérieur au montant présenté. Merci de revoir la ligne de contributions ou plafonner son montant.",ROUND(IFERROR(VALUE(TRIM(SUBSTITUTE(P84,CHAR(160),""))),0),2)=0,"",ROUND(IFERROR(VALUE(TRIM(SUBSTITUTE(AJ84,CHAR(160),""))),0),2)=ROUND(IFERROR(VALUE(TRIM(SUBSTITUTE(P84,CHAR(160),""))),0),2),"OK",ROUND(IFERROR(VALUE(TRIM(SUBSTITUTE(AJ84,CHAR(160),""))),0),2)&lt;ROUND(IFERROR(VALUE(TRIM(SUBSTITUTE(P84,CHAR(160),""))),0),2),"Montant instruit inférieur au montant présenté.",TRUE,""))</f>
        <v/>
      </c>
      <c r="AM84" s="90" t="str">
        <f t="shared" si="13"/>
        <v/>
      </c>
    </row>
    <row r="85" spans="1:39" s="67" customFormat="1">
      <c r="A85" s="354">
        <v>77</v>
      </c>
      <c r="B85" s="22"/>
      <c r="C85" s="89" t="str">
        <f>IF(B85&lt;&gt;"",IF('0-Présentation poste-typeaction'!$B$12&lt;&gt;"",'0-Présentation poste-typeaction'!$B$12,""),"")</f>
        <v/>
      </c>
      <c r="D85" s="27"/>
      <c r="E85" s="23"/>
      <c r="F85" s="27"/>
      <c r="G85" s="41"/>
      <c r="H85" s="2"/>
      <c r="I85" s="24"/>
      <c r="J85" s="27"/>
      <c r="K85" s="25"/>
      <c r="L85" s="24"/>
      <c r="M85" s="2"/>
      <c r="N85" s="24"/>
      <c r="O85" s="26"/>
      <c r="P85" s="345" t="str">
        <f t="shared" si="10"/>
        <v/>
      </c>
      <c r="Q85" s="2"/>
      <c r="R85" s="368"/>
      <c r="S85" s="208" t="str">
        <f t="shared" si="9"/>
        <v/>
      </c>
      <c r="T85" s="89" t="str">
        <f t="shared" si="9"/>
        <v/>
      </c>
      <c r="U85" s="89" t="str">
        <f t="shared" si="9"/>
        <v/>
      </c>
      <c r="V85" s="89" t="str">
        <f t="shared" si="9"/>
        <v/>
      </c>
      <c r="W85" s="89" t="str">
        <f t="shared" si="9"/>
        <v/>
      </c>
      <c r="X85" s="201" t="str">
        <f t="shared" si="9"/>
        <v/>
      </c>
      <c r="Y85" s="89" t="str">
        <f t="shared" si="9"/>
        <v/>
      </c>
      <c r="Z85" s="355" t="str">
        <f t="shared" si="9"/>
        <v/>
      </c>
      <c r="AA85" s="89" t="str">
        <f t="shared" si="9"/>
        <v/>
      </c>
      <c r="AB85" s="356" t="str">
        <f t="shared" si="9"/>
        <v/>
      </c>
      <c r="AC85" s="355" t="str">
        <f t="shared" si="9"/>
        <v/>
      </c>
      <c r="AD85" s="356" t="str">
        <f t="shared" si="9"/>
        <v/>
      </c>
      <c r="AE85" s="355" t="str">
        <f t="shared" si="9"/>
        <v/>
      </c>
      <c r="AF85" s="90" t="str">
        <f t="shared" si="9"/>
        <v/>
      </c>
      <c r="AG85" s="350" t="str">
        <f t="shared" si="11"/>
        <v/>
      </c>
      <c r="AH85" s="89" t="str">
        <f t="shared" si="7"/>
        <v/>
      </c>
      <c r="AI85" s="91"/>
      <c r="AJ85" s="357" t="str">
        <f t="shared" si="12"/>
        <v/>
      </c>
      <c r="AK85" s="358"/>
      <c r="AL85" s="92" t="str" cm="1">
        <f t="array" ref="AL85">IF(OR(AJ85="",P85=""),"",_xlfn.IFS(ROUND(IFERROR(VALUE(TRIM(SUBSTITUTE(AJ85,CHAR(160),""))),0),2)&gt;ROUND(IFERROR(VALUE(TRIM(SUBSTITUTE(P85,CHAR(160),""))),0),2),"KO : Le montant retenu est supérieur au montant présenté. Merci de revoir la ligne de contributions ou plafonner son montant.",ROUND(IFERROR(VALUE(TRIM(SUBSTITUTE(P85,CHAR(160),""))),0),2)=0,"",ROUND(IFERROR(VALUE(TRIM(SUBSTITUTE(AJ85,CHAR(160),""))),0),2)=ROUND(IFERROR(VALUE(TRIM(SUBSTITUTE(P85,CHAR(160),""))),0),2),"OK",ROUND(IFERROR(VALUE(TRIM(SUBSTITUTE(AJ85,CHAR(160),""))),0),2)&lt;ROUND(IFERROR(VALUE(TRIM(SUBSTITUTE(P85,CHAR(160),""))),0),2),"Montant instruit inférieur au montant présenté.",TRUE,""))</f>
        <v/>
      </c>
      <c r="AM85" s="90" t="str">
        <f t="shared" si="13"/>
        <v/>
      </c>
    </row>
    <row r="86" spans="1:39" s="67" customFormat="1">
      <c r="A86" s="354">
        <v>78</v>
      </c>
      <c r="B86" s="22"/>
      <c r="C86" s="89" t="str">
        <f>IF(B86&lt;&gt;"",IF('0-Présentation poste-typeaction'!$B$12&lt;&gt;"",'0-Présentation poste-typeaction'!$B$12,""),"")</f>
        <v/>
      </c>
      <c r="D86" s="27"/>
      <c r="E86" s="23"/>
      <c r="F86" s="27"/>
      <c r="G86" s="41"/>
      <c r="H86" s="2"/>
      <c r="I86" s="24"/>
      <c r="J86" s="27"/>
      <c r="K86" s="25"/>
      <c r="L86" s="24"/>
      <c r="M86" s="2"/>
      <c r="N86" s="24"/>
      <c r="O86" s="26"/>
      <c r="P86" s="345" t="str">
        <f t="shared" si="10"/>
        <v/>
      </c>
      <c r="Q86" s="2"/>
      <c r="R86" s="368"/>
      <c r="S86" s="208" t="str">
        <f t="shared" si="9"/>
        <v/>
      </c>
      <c r="T86" s="89" t="str">
        <f t="shared" si="9"/>
        <v/>
      </c>
      <c r="U86" s="89" t="str">
        <f t="shared" si="9"/>
        <v/>
      </c>
      <c r="V86" s="89" t="str">
        <f t="shared" si="9"/>
        <v/>
      </c>
      <c r="W86" s="89" t="str">
        <f t="shared" si="9"/>
        <v/>
      </c>
      <c r="X86" s="201" t="str">
        <f t="shared" si="9"/>
        <v/>
      </c>
      <c r="Y86" s="89" t="str">
        <f t="shared" si="9"/>
        <v/>
      </c>
      <c r="Z86" s="355" t="str">
        <f t="shared" si="9"/>
        <v/>
      </c>
      <c r="AA86" s="89" t="str">
        <f t="shared" si="9"/>
        <v/>
      </c>
      <c r="AB86" s="356" t="str">
        <f t="shared" si="9"/>
        <v/>
      </c>
      <c r="AC86" s="355" t="str">
        <f t="shared" si="9"/>
        <v/>
      </c>
      <c r="AD86" s="356" t="str">
        <f t="shared" si="9"/>
        <v/>
      </c>
      <c r="AE86" s="355" t="str">
        <f t="shared" si="9"/>
        <v/>
      </c>
      <c r="AF86" s="90" t="str">
        <f t="shared" si="9"/>
        <v/>
      </c>
      <c r="AG86" s="350" t="str">
        <f t="shared" si="11"/>
        <v/>
      </c>
      <c r="AH86" s="89" t="str">
        <f t="shared" si="7"/>
        <v/>
      </c>
      <c r="AI86" s="91"/>
      <c r="AJ86" s="357" t="str">
        <f t="shared" si="12"/>
        <v/>
      </c>
      <c r="AK86" s="358"/>
      <c r="AL86" s="92" t="str" cm="1">
        <f t="array" ref="AL86">IF(OR(AJ86="",P86=""),"",_xlfn.IFS(ROUND(IFERROR(VALUE(TRIM(SUBSTITUTE(AJ86,CHAR(160),""))),0),2)&gt;ROUND(IFERROR(VALUE(TRIM(SUBSTITUTE(P86,CHAR(160),""))),0),2),"KO : Le montant retenu est supérieur au montant présenté. Merci de revoir la ligne de contributions ou plafonner son montant.",ROUND(IFERROR(VALUE(TRIM(SUBSTITUTE(P86,CHAR(160),""))),0),2)=0,"",ROUND(IFERROR(VALUE(TRIM(SUBSTITUTE(AJ86,CHAR(160),""))),0),2)=ROUND(IFERROR(VALUE(TRIM(SUBSTITUTE(P86,CHAR(160),""))),0),2),"OK",ROUND(IFERROR(VALUE(TRIM(SUBSTITUTE(AJ86,CHAR(160),""))),0),2)&lt;ROUND(IFERROR(VALUE(TRIM(SUBSTITUTE(P86,CHAR(160),""))),0),2),"Montant instruit inférieur au montant présenté.",TRUE,""))</f>
        <v/>
      </c>
      <c r="AM86" s="90" t="str">
        <f t="shared" si="13"/>
        <v/>
      </c>
    </row>
    <row r="87" spans="1:39" s="67" customFormat="1">
      <c r="A87" s="354">
        <v>79</v>
      </c>
      <c r="B87" s="22"/>
      <c r="C87" s="89" t="str">
        <f>IF(B87&lt;&gt;"",IF('0-Présentation poste-typeaction'!$B$12&lt;&gt;"",'0-Présentation poste-typeaction'!$B$12,""),"")</f>
        <v/>
      </c>
      <c r="D87" s="27"/>
      <c r="E87" s="23"/>
      <c r="F87" s="27"/>
      <c r="G87" s="41"/>
      <c r="H87" s="2"/>
      <c r="I87" s="24"/>
      <c r="J87" s="27"/>
      <c r="K87" s="25"/>
      <c r="L87" s="24"/>
      <c r="M87" s="2"/>
      <c r="N87" s="24"/>
      <c r="O87" s="26"/>
      <c r="P87" s="345" t="str">
        <f t="shared" si="10"/>
        <v/>
      </c>
      <c r="Q87" s="2"/>
      <c r="R87" s="368"/>
      <c r="S87" s="208" t="str">
        <f t="shared" si="9"/>
        <v/>
      </c>
      <c r="T87" s="89" t="str">
        <f t="shared" si="9"/>
        <v/>
      </c>
      <c r="U87" s="89" t="str">
        <f t="shared" si="9"/>
        <v/>
      </c>
      <c r="V87" s="89" t="str">
        <f t="shared" si="9"/>
        <v/>
      </c>
      <c r="W87" s="89" t="str">
        <f t="shared" si="9"/>
        <v/>
      </c>
      <c r="X87" s="201" t="str">
        <f t="shared" si="9"/>
        <v/>
      </c>
      <c r="Y87" s="89" t="str">
        <f t="shared" si="9"/>
        <v/>
      </c>
      <c r="Z87" s="355" t="str">
        <f t="shared" si="9"/>
        <v/>
      </c>
      <c r="AA87" s="89" t="str">
        <f t="shared" si="9"/>
        <v/>
      </c>
      <c r="AB87" s="356" t="str">
        <f t="shared" si="9"/>
        <v/>
      </c>
      <c r="AC87" s="355" t="str">
        <f t="shared" si="9"/>
        <v/>
      </c>
      <c r="AD87" s="356" t="str">
        <f t="shared" si="9"/>
        <v/>
      </c>
      <c r="AE87" s="355" t="str">
        <f t="shared" si="9"/>
        <v/>
      </c>
      <c r="AF87" s="90" t="str">
        <f t="shared" si="9"/>
        <v/>
      </c>
      <c r="AG87" s="350" t="str">
        <f t="shared" si="11"/>
        <v/>
      </c>
      <c r="AH87" s="89" t="str">
        <f t="shared" si="7"/>
        <v/>
      </c>
      <c r="AI87" s="91"/>
      <c r="AJ87" s="357" t="str">
        <f t="shared" si="12"/>
        <v/>
      </c>
      <c r="AK87" s="358"/>
      <c r="AL87" s="92" t="str" cm="1">
        <f t="array" ref="AL87">IF(OR(AJ87="",P87=""),"",_xlfn.IFS(ROUND(IFERROR(VALUE(TRIM(SUBSTITUTE(AJ87,CHAR(160),""))),0),2)&gt;ROUND(IFERROR(VALUE(TRIM(SUBSTITUTE(P87,CHAR(160),""))),0),2),"KO : Le montant retenu est supérieur au montant présenté. Merci de revoir la ligne de contributions ou plafonner son montant.",ROUND(IFERROR(VALUE(TRIM(SUBSTITUTE(P87,CHAR(160),""))),0),2)=0,"",ROUND(IFERROR(VALUE(TRIM(SUBSTITUTE(AJ87,CHAR(160),""))),0),2)=ROUND(IFERROR(VALUE(TRIM(SUBSTITUTE(P87,CHAR(160),""))),0),2),"OK",ROUND(IFERROR(VALUE(TRIM(SUBSTITUTE(AJ87,CHAR(160),""))),0),2)&lt;ROUND(IFERROR(VALUE(TRIM(SUBSTITUTE(P87,CHAR(160),""))),0),2),"Montant instruit inférieur au montant présenté.",TRUE,""))</f>
        <v/>
      </c>
      <c r="AM87" s="90" t="str">
        <f t="shared" si="13"/>
        <v/>
      </c>
    </row>
    <row r="88" spans="1:39" s="67" customFormat="1">
      <c r="A88" s="354">
        <v>80</v>
      </c>
      <c r="B88" s="22"/>
      <c r="C88" s="89" t="str">
        <f>IF(B88&lt;&gt;"",IF('0-Présentation poste-typeaction'!$B$12&lt;&gt;"",'0-Présentation poste-typeaction'!$B$12,""),"")</f>
        <v/>
      </c>
      <c r="D88" s="27"/>
      <c r="E88" s="23"/>
      <c r="F88" s="27"/>
      <c r="G88" s="41"/>
      <c r="H88" s="2"/>
      <c r="I88" s="24"/>
      <c r="J88" s="27"/>
      <c r="K88" s="25"/>
      <c r="L88" s="24"/>
      <c r="M88" s="2"/>
      <c r="N88" s="24"/>
      <c r="O88" s="26"/>
      <c r="P88" s="345" t="str">
        <f t="shared" si="10"/>
        <v/>
      </c>
      <c r="Q88" s="2"/>
      <c r="R88" s="368"/>
      <c r="S88" s="208" t="str">
        <f t="shared" si="9"/>
        <v/>
      </c>
      <c r="T88" s="89" t="str">
        <f t="shared" si="9"/>
        <v/>
      </c>
      <c r="U88" s="89" t="str">
        <f t="shared" si="9"/>
        <v/>
      </c>
      <c r="V88" s="89" t="str">
        <f t="shared" si="9"/>
        <v/>
      </c>
      <c r="W88" s="89" t="str">
        <f t="shared" si="9"/>
        <v/>
      </c>
      <c r="X88" s="201" t="str">
        <f t="shared" si="9"/>
        <v/>
      </c>
      <c r="Y88" s="89" t="str">
        <f t="shared" si="9"/>
        <v/>
      </c>
      <c r="Z88" s="355" t="str">
        <f t="shared" si="9"/>
        <v/>
      </c>
      <c r="AA88" s="89" t="str">
        <f t="shared" si="9"/>
        <v/>
      </c>
      <c r="AB88" s="356" t="str">
        <f t="shared" si="9"/>
        <v/>
      </c>
      <c r="AC88" s="355" t="str">
        <f t="shared" si="9"/>
        <v/>
      </c>
      <c r="AD88" s="356" t="str">
        <f t="shared" si="9"/>
        <v/>
      </c>
      <c r="AE88" s="355" t="str">
        <f t="shared" si="9"/>
        <v/>
      </c>
      <c r="AF88" s="90" t="str">
        <f t="shared" si="9"/>
        <v/>
      </c>
      <c r="AG88" s="350" t="str">
        <f t="shared" si="11"/>
        <v/>
      </c>
      <c r="AH88" s="89" t="str">
        <f t="shared" si="7"/>
        <v/>
      </c>
      <c r="AI88" s="91"/>
      <c r="AJ88" s="357" t="str">
        <f t="shared" si="12"/>
        <v/>
      </c>
      <c r="AK88" s="358"/>
      <c r="AL88" s="92" t="str" cm="1">
        <f t="array" ref="AL88">IF(OR(AJ88="",P88=""),"",_xlfn.IFS(ROUND(IFERROR(VALUE(TRIM(SUBSTITUTE(AJ88,CHAR(160),""))),0),2)&gt;ROUND(IFERROR(VALUE(TRIM(SUBSTITUTE(P88,CHAR(160),""))),0),2),"KO : Le montant retenu est supérieur au montant présenté. Merci de revoir la ligne de contributions ou plafonner son montant.",ROUND(IFERROR(VALUE(TRIM(SUBSTITUTE(P88,CHAR(160),""))),0),2)=0,"",ROUND(IFERROR(VALUE(TRIM(SUBSTITUTE(AJ88,CHAR(160),""))),0),2)=ROUND(IFERROR(VALUE(TRIM(SUBSTITUTE(P88,CHAR(160),""))),0),2),"OK",ROUND(IFERROR(VALUE(TRIM(SUBSTITUTE(AJ88,CHAR(160),""))),0),2)&lt;ROUND(IFERROR(VALUE(TRIM(SUBSTITUTE(P88,CHAR(160),""))),0),2),"Montant instruit inférieur au montant présenté.",TRUE,""))</f>
        <v/>
      </c>
      <c r="AM88" s="90" t="str">
        <f t="shared" si="13"/>
        <v/>
      </c>
    </row>
    <row r="89" spans="1:39" s="67" customFormat="1">
      <c r="A89" s="354">
        <v>81</v>
      </c>
      <c r="B89" s="22"/>
      <c r="C89" s="89" t="str">
        <f>IF(B89&lt;&gt;"",IF('0-Présentation poste-typeaction'!$B$12&lt;&gt;"",'0-Présentation poste-typeaction'!$B$12,""),"")</f>
        <v/>
      </c>
      <c r="D89" s="27"/>
      <c r="E89" s="23"/>
      <c r="F89" s="27"/>
      <c r="G89" s="41"/>
      <c r="H89" s="2"/>
      <c r="I89" s="24"/>
      <c r="J89" s="27"/>
      <c r="K89" s="25"/>
      <c r="L89" s="24"/>
      <c r="M89" s="2"/>
      <c r="N89" s="24"/>
      <c r="O89" s="26"/>
      <c r="P89" s="345" t="str">
        <f t="shared" si="10"/>
        <v/>
      </c>
      <c r="Q89" s="2"/>
      <c r="R89" s="368"/>
      <c r="S89" s="208" t="str">
        <f t="shared" si="9"/>
        <v/>
      </c>
      <c r="T89" s="89" t="str">
        <f t="shared" si="9"/>
        <v/>
      </c>
      <c r="U89" s="89" t="str">
        <f t="shared" si="9"/>
        <v/>
      </c>
      <c r="V89" s="89" t="str">
        <f t="shared" si="9"/>
        <v/>
      </c>
      <c r="W89" s="89" t="str">
        <f t="shared" si="9"/>
        <v/>
      </c>
      <c r="X89" s="201" t="str">
        <f t="shared" si="9"/>
        <v/>
      </c>
      <c r="Y89" s="89" t="str">
        <f t="shared" si="9"/>
        <v/>
      </c>
      <c r="Z89" s="355" t="str">
        <f t="shared" si="9"/>
        <v/>
      </c>
      <c r="AA89" s="89" t="str">
        <f t="shared" si="9"/>
        <v/>
      </c>
      <c r="AB89" s="356" t="str">
        <f t="shared" si="9"/>
        <v/>
      </c>
      <c r="AC89" s="355" t="str">
        <f t="shared" si="9"/>
        <v/>
      </c>
      <c r="AD89" s="356" t="str">
        <f t="shared" si="9"/>
        <v/>
      </c>
      <c r="AE89" s="355" t="str">
        <f t="shared" si="9"/>
        <v/>
      </c>
      <c r="AF89" s="90" t="str">
        <f t="shared" si="9"/>
        <v/>
      </c>
      <c r="AG89" s="350" t="str">
        <f t="shared" si="11"/>
        <v/>
      </c>
      <c r="AH89" s="89" t="str">
        <f t="shared" si="7"/>
        <v/>
      </c>
      <c r="AI89" s="91"/>
      <c r="AJ89" s="357" t="str">
        <f t="shared" si="12"/>
        <v/>
      </c>
      <c r="AK89" s="358"/>
      <c r="AL89" s="92" t="str" cm="1">
        <f t="array" ref="AL89">IF(OR(AJ89="",P89=""),"",_xlfn.IFS(ROUND(IFERROR(VALUE(TRIM(SUBSTITUTE(AJ89,CHAR(160),""))),0),2)&gt;ROUND(IFERROR(VALUE(TRIM(SUBSTITUTE(P89,CHAR(160),""))),0),2),"KO : Le montant retenu est supérieur au montant présenté. Merci de revoir la ligne de contributions ou plafonner son montant.",ROUND(IFERROR(VALUE(TRIM(SUBSTITUTE(P89,CHAR(160),""))),0),2)=0,"",ROUND(IFERROR(VALUE(TRIM(SUBSTITUTE(AJ89,CHAR(160),""))),0),2)=ROUND(IFERROR(VALUE(TRIM(SUBSTITUTE(P89,CHAR(160),""))),0),2),"OK",ROUND(IFERROR(VALUE(TRIM(SUBSTITUTE(AJ89,CHAR(160),""))),0),2)&lt;ROUND(IFERROR(VALUE(TRIM(SUBSTITUTE(P89,CHAR(160),""))),0),2),"Montant instruit inférieur au montant présenté.",TRUE,""))</f>
        <v/>
      </c>
      <c r="AM89" s="90" t="str">
        <f t="shared" si="13"/>
        <v/>
      </c>
    </row>
    <row r="90" spans="1:39" s="67" customFormat="1">
      <c r="A90" s="354">
        <v>82</v>
      </c>
      <c r="B90" s="22"/>
      <c r="C90" s="89" t="str">
        <f>IF(B90&lt;&gt;"",IF('0-Présentation poste-typeaction'!$B$12&lt;&gt;"",'0-Présentation poste-typeaction'!$B$12,""),"")</f>
        <v/>
      </c>
      <c r="D90" s="27"/>
      <c r="E90" s="23"/>
      <c r="F90" s="27"/>
      <c r="G90" s="41"/>
      <c r="H90" s="2"/>
      <c r="I90" s="24"/>
      <c r="J90" s="27"/>
      <c r="K90" s="25"/>
      <c r="L90" s="24"/>
      <c r="M90" s="2"/>
      <c r="N90" s="24"/>
      <c r="O90" s="26"/>
      <c r="P90" s="345" t="str">
        <f t="shared" si="10"/>
        <v/>
      </c>
      <c r="Q90" s="2"/>
      <c r="R90" s="368"/>
      <c r="S90" s="208" t="str">
        <f t="shared" ref="S90:AF106" si="14">IF(B90="","",B90)</f>
        <v/>
      </c>
      <c r="T90" s="89" t="str">
        <f t="shared" si="14"/>
        <v/>
      </c>
      <c r="U90" s="89" t="str">
        <f t="shared" si="14"/>
        <v/>
      </c>
      <c r="V90" s="89" t="str">
        <f t="shared" si="14"/>
        <v/>
      </c>
      <c r="W90" s="89" t="str">
        <f t="shared" si="14"/>
        <v/>
      </c>
      <c r="X90" s="201" t="str">
        <f t="shared" si="14"/>
        <v/>
      </c>
      <c r="Y90" s="89" t="str">
        <f t="shared" si="14"/>
        <v/>
      </c>
      <c r="Z90" s="355" t="str">
        <f t="shared" si="14"/>
        <v/>
      </c>
      <c r="AA90" s="89" t="str">
        <f t="shared" si="14"/>
        <v/>
      </c>
      <c r="AB90" s="356" t="str">
        <f t="shared" si="14"/>
        <v/>
      </c>
      <c r="AC90" s="355" t="str">
        <f t="shared" si="14"/>
        <v/>
      </c>
      <c r="AD90" s="356" t="str">
        <f t="shared" si="14"/>
        <v/>
      </c>
      <c r="AE90" s="355" t="str">
        <f t="shared" si="14"/>
        <v/>
      </c>
      <c r="AF90" s="90" t="str">
        <f t="shared" si="14"/>
        <v/>
      </c>
      <c r="AG90" s="350" t="str">
        <f t="shared" si="11"/>
        <v/>
      </c>
      <c r="AH90" s="89" t="str">
        <f t="shared" si="7"/>
        <v/>
      </c>
      <c r="AI90" s="91"/>
      <c r="AJ90" s="357" t="str">
        <f t="shared" si="12"/>
        <v/>
      </c>
      <c r="AK90" s="358"/>
      <c r="AL90" s="92" t="str" cm="1">
        <f t="array" ref="AL90">IF(OR(AJ90="",P90=""),"",_xlfn.IFS(ROUND(IFERROR(VALUE(TRIM(SUBSTITUTE(AJ90,CHAR(160),""))),0),2)&gt;ROUND(IFERROR(VALUE(TRIM(SUBSTITUTE(P90,CHAR(160),""))),0),2),"KO : Le montant retenu est supérieur au montant présenté. Merci de revoir la ligne de contributions ou plafonner son montant.",ROUND(IFERROR(VALUE(TRIM(SUBSTITUTE(P90,CHAR(160),""))),0),2)=0,"",ROUND(IFERROR(VALUE(TRIM(SUBSTITUTE(AJ90,CHAR(160),""))),0),2)=ROUND(IFERROR(VALUE(TRIM(SUBSTITUTE(P90,CHAR(160),""))),0),2),"OK",ROUND(IFERROR(VALUE(TRIM(SUBSTITUTE(AJ90,CHAR(160),""))),0),2)&lt;ROUND(IFERROR(VALUE(TRIM(SUBSTITUTE(P90,CHAR(160),""))),0),2),"Montant instruit inférieur au montant présenté.",TRUE,""))</f>
        <v/>
      </c>
      <c r="AM90" s="90" t="str">
        <f t="shared" si="13"/>
        <v/>
      </c>
    </row>
    <row r="91" spans="1:39" s="67" customFormat="1">
      <c r="A91" s="354">
        <v>83</v>
      </c>
      <c r="B91" s="22"/>
      <c r="C91" s="89" t="str">
        <f>IF(B91&lt;&gt;"",IF('0-Présentation poste-typeaction'!$B$12&lt;&gt;"",'0-Présentation poste-typeaction'!$B$12,""),"")</f>
        <v/>
      </c>
      <c r="D91" s="27"/>
      <c r="E91" s="23"/>
      <c r="F91" s="27"/>
      <c r="G91" s="41"/>
      <c r="H91" s="2"/>
      <c r="I91" s="24"/>
      <c r="J91" s="27"/>
      <c r="K91" s="25"/>
      <c r="L91" s="24"/>
      <c r="M91" s="2"/>
      <c r="N91" s="24"/>
      <c r="O91" s="26"/>
      <c r="P91" s="345" t="str">
        <f t="shared" si="10"/>
        <v/>
      </c>
      <c r="Q91" s="2"/>
      <c r="R91" s="368"/>
      <c r="S91" s="208" t="str">
        <f t="shared" si="14"/>
        <v/>
      </c>
      <c r="T91" s="89" t="str">
        <f t="shared" si="14"/>
        <v/>
      </c>
      <c r="U91" s="89" t="str">
        <f t="shared" si="14"/>
        <v/>
      </c>
      <c r="V91" s="89" t="str">
        <f t="shared" si="14"/>
        <v/>
      </c>
      <c r="W91" s="89" t="str">
        <f t="shared" si="14"/>
        <v/>
      </c>
      <c r="X91" s="201" t="str">
        <f t="shared" si="14"/>
        <v/>
      </c>
      <c r="Y91" s="89" t="str">
        <f t="shared" si="14"/>
        <v/>
      </c>
      <c r="Z91" s="355" t="str">
        <f t="shared" si="14"/>
        <v/>
      </c>
      <c r="AA91" s="89" t="str">
        <f t="shared" si="14"/>
        <v/>
      </c>
      <c r="AB91" s="356" t="str">
        <f t="shared" si="14"/>
        <v/>
      </c>
      <c r="AC91" s="355" t="str">
        <f t="shared" si="14"/>
        <v/>
      </c>
      <c r="AD91" s="356" t="str">
        <f t="shared" si="14"/>
        <v/>
      </c>
      <c r="AE91" s="355" t="str">
        <f t="shared" si="14"/>
        <v/>
      </c>
      <c r="AF91" s="90" t="str">
        <f t="shared" si="14"/>
        <v/>
      </c>
      <c r="AG91" s="350" t="str">
        <f t="shared" si="11"/>
        <v/>
      </c>
      <c r="AH91" s="89" t="str">
        <f t="shared" si="7"/>
        <v/>
      </c>
      <c r="AI91" s="91"/>
      <c r="AJ91" s="357" t="str">
        <f t="shared" si="12"/>
        <v/>
      </c>
      <c r="AK91" s="358"/>
      <c r="AL91" s="92" t="str" cm="1">
        <f t="array" ref="AL91">IF(OR(AJ91="",P91=""),"",_xlfn.IFS(ROUND(IFERROR(VALUE(TRIM(SUBSTITUTE(AJ91,CHAR(160),""))),0),2)&gt;ROUND(IFERROR(VALUE(TRIM(SUBSTITUTE(P91,CHAR(160),""))),0),2),"KO : Le montant retenu est supérieur au montant présenté. Merci de revoir la ligne de contributions ou plafonner son montant.",ROUND(IFERROR(VALUE(TRIM(SUBSTITUTE(P91,CHAR(160),""))),0),2)=0,"",ROUND(IFERROR(VALUE(TRIM(SUBSTITUTE(AJ91,CHAR(160),""))),0),2)=ROUND(IFERROR(VALUE(TRIM(SUBSTITUTE(P91,CHAR(160),""))),0),2),"OK",ROUND(IFERROR(VALUE(TRIM(SUBSTITUTE(AJ91,CHAR(160),""))),0),2)&lt;ROUND(IFERROR(VALUE(TRIM(SUBSTITUTE(P91,CHAR(160),""))),0),2),"Montant instruit inférieur au montant présenté.",TRUE,""))</f>
        <v/>
      </c>
      <c r="AM91" s="90" t="str">
        <f t="shared" si="13"/>
        <v/>
      </c>
    </row>
    <row r="92" spans="1:39" s="67" customFormat="1">
      <c r="A92" s="354">
        <v>84</v>
      </c>
      <c r="B92" s="22"/>
      <c r="C92" s="89" t="str">
        <f>IF(B92&lt;&gt;"",IF('0-Présentation poste-typeaction'!$B$12&lt;&gt;"",'0-Présentation poste-typeaction'!$B$12,""),"")</f>
        <v/>
      </c>
      <c r="D92" s="27"/>
      <c r="E92" s="23"/>
      <c r="F92" s="27"/>
      <c r="G92" s="41"/>
      <c r="H92" s="2"/>
      <c r="I92" s="24"/>
      <c r="J92" s="27"/>
      <c r="K92" s="25"/>
      <c r="L92" s="24"/>
      <c r="M92" s="2"/>
      <c r="N92" s="24"/>
      <c r="O92" s="26"/>
      <c r="P92" s="345" t="str">
        <f t="shared" si="10"/>
        <v/>
      </c>
      <c r="Q92" s="2"/>
      <c r="R92" s="368"/>
      <c r="S92" s="208" t="str">
        <f t="shared" si="14"/>
        <v/>
      </c>
      <c r="T92" s="89" t="str">
        <f t="shared" si="14"/>
        <v/>
      </c>
      <c r="U92" s="89" t="str">
        <f t="shared" si="14"/>
        <v/>
      </c>
      <c r="V92" s="89" t="str">
        <f t="shared" si="14"/>
        <v/>
      </c>
      <c r="W92" s="89" t="str">
        <f t="shared" si="14"/>
        <v/>
      </c>
      <c r="X92" s="201" t="str">
        <f t="shared" si="14"/>
        <v/>
      </c>
      <c r="Y92" s="89" t="str">
        <f t="shared" si="14"/>
        <v/>
      </c>
      <c r="Z92" s="355" t="str">
        <f t="shared" si="14"/>
        <v/>
      </c>
      <c r="AA92" s="89" t="str">
        <f t="shared" si="14"/>
        <v/>
      </c>
      <c r="AB92" s="356" t="str">
        <f t="shared" si="14"/>
        <v/>
      </c>
      <c r="AC92" s="355" t="str">
        <f t="shared" si="14"/>
        <v/>
      </c>
      <c r="AD92" s="356" t="str">
        <f t="shared" si="14"/>
        <v/>
      </c>
      <c r="AE92" s="355" t="str">
        <f t="shared" si="14"/>
        <v/>
      </c>
      <c r="AF92" s="90" t="str">
        <f t="shared" si="14"/>
        <v/>
      </c>
      <c r="AG92" s="350" t="str">
        <f t="shared" si="11"/>
        <v/>
      </c>
      <c r="AH92" s="89" t="str">
        <f t="shared" si="7"/>
        <v/>
      </c>
      <c r="AI92" s="91"/>
      <c r="AJ92" s="357" t="str">
        <f t="shared" si="12"/>
        <v/>
      </c>
      <c r="AK92" s="358"/>
      <c r="AL92" s="92" t="str" cm="1">
        <f t="array" ref="AL92">IF(OR(AJ92="",P92=""),"",_xlfn.IFS(ROUND(IFERROR(VALUE(TRIM(SUBSTITUTE(AJ92,CHAR(160),""))),0),2)&gt;ROUND(IFERROR(VALUE(TRIM(SUBSTITUTE(P92,CHAR(160),""))),0),2),"KO : Le montant retenu est supérieur au montant présenté. Merci de revoir la ligne de contributions ou plafonner son montant.",ROUND(IFERROR(VALUE(TRIM(SUBSTITUTE(P92,CHAR(160),""))),0),2)=0,"",ROUND(IFERROR(VALUE(TRIM(SUBSTITUTE(AJ92,CHAR(160),""))),0),2)=ROUND(IFERROR(VALUE(TRIM(SUBSTITUTE(P92,CHAR(160),""))),0),2),"OK",ROUND(IFERROR(VALUE(TRIM(SUBSTITUTE(AJ92,CHAR(160),""))),0),2)&lt;ROUND(IFERROR(VALUE(TRIM(SUBSTITUTE(P92,CHAR(160),""))),0),2),"Montant instruit inférieur au montant présenté.",TRUE,""))</f>
        <v/>
      </c>
      <c r="AM92" s="90" t="str">
        <f t="shared" si="13"/>
        <v/>
      </c>
    </row>
    <row r="93" spans="1:39" s="67" customFormat="1">
      <c r="A93" s="354">
        <v>85</v>
      </c>
      <c r="B93" s="22"/>
      <c r="C93" s="89" t="str">
        <f>IF(B93&lt;&gt;"",IF('0-Présentation poste-typeaction'!$B$12&lt;&gt;"",'0-Présentation poste-typeaction'!$B$12,""),"")</f>
        <v/>
      </c>
      <c r="D93" s="27"/>
      <c r="E93" s="23"/>
      <c r="F93" s="27"/>
      <c r="G93" s="41"/>
      <c r="H93" s="2"/>
      <c r="I93" s="24"/>
      <c r="J93" s="27"/>
      <c r="K93" s="25"/>
      <c r="L93" s="24"/>
      <c r="M93" s="2"/>
      <c r="N93" s="24"/>
      <c r="O93" s="26"/>
      <c r="P93" s="345" t="str">
        <f t="shared" si="10"/>
        <v/>
      </c>
      <c r="Q93" s="2"/>
      <c r="R93" s="368"/>
      <c r="S93" s="208" t="str">
        <f t="shared" si="14"/>
        <v/>
      </c>
      <c r="T93" s="89" t="str">
        <f t="shared" si="14"/>
        <v/>
      </c>
      <c r="U93" s="89" t="str">
        <f t="shared" si="14"/>
        <v/>
      </c>
      <c r="V93" s="89" t="str">
        <f t="shared" si="14"/>
        <v/>
      </c>
      <c r="W93" s="89" t="str">
        <f t="shared" si="14"/>
        <v/>
      </c>
      <c r="X93" s="201" t="str">
        <f t="shared" si="14"/>
        <v/>
      </c>
      <c r="Y93" s="89" t="str">
        <f t="shared" si="14"/>
        <v/>
      </c>
      <c r="Z93" s="355" t="str">
        <f t="shared" si="14"/>
        <v/>
      </c>
      <c r="AA93" s="89" t="str">
        <f t="shared" si="14"/>
        <v/>
      </c>
      <c r="AB93" s="356" t="str">
        <f t="shared" si="14"/>
        <v/>
      </c>
      <c r="AC93" s="355" t="str">
        <f t="shared" si="14"/>
        <v/>
      </c>
      <c r="AD93" s="356" t="str">
        <f t="shared" si="14"/>
        <v/>
      </c>
      <c r="AE93" s="355" t="str">
        <f t="shared" si="14"/>
        <v/>
      </c>
      <c r="AF93" s="90" t="str">
        <f t="shared" si="14"/>
        <v/>
      </c>
      <c r="AG93" s="350" t="str">
        <f t="shared" si="11"/>
        <v/>
      </c>
      <c r="AH93" s="89" t="str">
        <f t="shared" si="7"/>
        <v/>
      </c>
      <c r="AI93" s="91"/>
      <c r="AJ93" s="357" t="str">
        <f t="shared" si="12"/>
        <v/>
      </c>
      <c r="AK93" s="358"/>
      <c r="AL93" s="92" t="str" cm="1">
        <f t="array" ref="AL93">IF(OR(AJ93="",P93=""),"",_xlfn.IFS(ROUND(IFERROR(VALUE(TRIM(SUBSTITUTE(AJ93,CHAR(160),""))),0),2)&gt;ROUND(IFERROR(VALUE(TRIM(SUBSTITUTE(P93,CHAR(160),""))),0),2),"KO : Le montant retenu est supérieur au montant présenté. Merci de revoir la ligne de contributions ou plafonner son montant.",ROUND(IFERROR(VALUE(TRIM(SUBSTITUTE(P93,CHAR(160),""))),0),2)=0,"",ROUND(IFERROR(VALUE(TRIM(SUBSTITUTE(AJ93,CHAR(160),""))),0),2)=ROUND(IFERROR(VALUE(TRIM(SUBSTITUTE(P93,CHAR(160),""))),0),2),"OK",ROUND(IFERROR(VALUE(TRIM(SUBSTITUTE(AJ93,CHAR(160),""))),0),2)&lt;ROUND(IFERROR(VALUE(TRIM(SUBSTITUTE(P93,CHAR(160),""))),0),2),"Montant instruit inférieur au montant présenté.",TRUE,""))</f>
        <v/>
      </c>
      <c r="AM93" s="90" t="str">
        <f t="shared" si="13"/>
        <v/>
      </c>
    </row>
    <row r="94" spans="1:39" s="67" customFormat="1">
      <c r="A94" s="354">
        <v>86</v>
      </c>
      <c r="B94" s="22"/>
      <c r="C94" s="89" t="str">
        <f>IF(B94&lt;&gt;"",IF('0-Présentation poste-typeaction'!$B$12&lt;&gt;"",'0-Présentation poste-typeaction'!$B$12,""),"")</f>
        <v/>
      </c>
      <c r="D94" s="27"/>
      <c r="E94" s="23"/>
      <c r="F94" s="27"/>
      <c r="G94" s="41"/>
      <c r="H94" s="2"/>
      <c r="I94" s="24"/>
      <c r="J94" s="27"/>
      <c r="K94" s="25"/>
      <c r="L94" s="24"/>
      <c r="M94" s="2"/>
      <c r="N94" s="24"/>
      <c r="O94" s="26"/>
      <c r="P94" s="345" t="str">
        <f t="shared" si="10"/>
        <v/>
      </c>
      <c r="Q94" s="2"/>
      <c r="R94" s="368"/>
      <c r="S94" s="208" t="str">
        <f t="shared" si="14"/>
        <v/>
      </c>
      <c r="T94" s="89" t="str">
        <f t="shared" si="14"/>
        <v/>
      </c>
      <c r="U94" s="89" t="str">
        <f t="shared" si="14"/>
        <v/>
      </c>
      <c r="V94" s="89" t="str">
        <f t="shared" si="14"/>
        <v/>
      </c>
      <c r="W94" s="89" t="str">
        <f t="shared" si="14"/>
        <v/>
      </c>
      <c r="X94" s="201" t="str">
        <f t="shared" si="14"/>
        <v/>
      </c>
      <c r="Y94" s="89" t="str">
        <f t="shared" si="14"/>
        <v/>
      </c>
      <c r="Z94" s="355" t="str">
        <f t="shared" si="14"/>
        <v/>
      </c>
      <c r="AA94" s="89" t="str">
        <f t="shared" si="14"/>
        <v/>
      </c>
      <c r="AB94" s="356" t="str">
        <f t="shared" si="14"/>
        <v/>
      </c>
      <c r="AC94" s="355" t="str">
        <f t="shared" si="14"/>
        <v/>
      </c>
      <c r="AD94" s="356" t="str">
        <f t="shared" si="14"/>
        <v/>
      </c>
      <c r="AE94" s="355" t="str">
        <f t="shared" si="14"/>
        <v/>
      </c>
      <c r="AF94" s="90" t="str">
        <f t="shared" si="14"/>
        <v/>
      </c>
      <c r="AG94" s="350" t="str">
        <f t="shared" si="11"/>
        <v/>
      </c>
      <c r="AH94" s="89" t="str">
        <f t="shared" si="7"/>
        <v/>
      </c>
      <c r="AI94" s="91"/>
      <c r="AJ94" s="357" t="str">
        <f t="shared" si="12"/>
        <v/>
      </c>
      <c r="AK94" s="358"/>
      <c r="AL94" s="92" t="str" cm="1">
        <f t="array" ref="AL94">IF(OR(AJ94="",P94=""),"",_xlfn.IFS(ROUND(IFERROR(VALUE(TRIM(SUBSTITUTE(AJ94,CHAR(160),""))),0),2)&gt;ROUND(IFERROR(VALUE(TRIM(SUBSTITUTE(P94,CHAR(160),""))),0),2),"KO : Le montant retenu est supérieur au montant présenté. Merci de revoir la ligne de contributions ou plafonner son montant.",ROUND(IFERROR(VALUE(TRIM(SUBSTITUTE(P94,CHAR(160),""))),0),2)=0,"",ROUND(IFERROR(VALUE(TRIM(SUBSTITUTE(AJ94,CHAR(160),""))),0),2)=ROUND(IFERROR(VALUE(TRIM(SUBSTITUTE(P94,CHAR(160),""))),0),2),"OK",ROUND(IFERROR(VALUE(TRIM(SUBSTITUTE(AJ94,CHAR(160),""))),0),2)&lt;ROUND(IFERROR(VALUE(TRIM(SUBSTITUTE(P94,CHAR(160),""))),0),2),"Montant instruit inférieur au montant présenté.",TRUE,""))</f>
        <v/>
      </c>
      <c r="AM94" s="90" t="str">
        <f t="shared" si="13"/>
        <v/>
      </c>
    </row>
    <row r="95" spans="1:39" s="67" customFormat="1">
      <c r="A95" s="354">
        <v>87</v>
      </c>
      <c r="B95" s="22"/>
      <c r="C95" s="89" t="str">
        <f>IF(B95&lt;&gt;"",IF('0-Présentation poste-typeaction'!$B$12&lt;&gt;"",'0-Présentation poste-typeaction'!$B$12,""),"")</f>
        <v/>
      </c>
      <c r="D95" s="27"/>
      <c r="E95" s="23"/>
      <c r="F95" s="27"/>
      <c r="G95" s="41"/>
      <c r="H95" s="2"/>
      <c r="I95" s="24"/>
      <c r="J95" s="27"/>
      <c r="K95" s="25"/>
      <c r="L95" s="24"/>
      <c r="M95" s="2"/>
      <c r="N95" s="24"/>
      <c r="O95" s="26"/>
      <c r="P95" s="345" t="str">
        <f t="shared" si="10"/>
        <v/>
      </c>
      <c r="Q95" s="2"/>
      <c r="R95" s="368"/>
      <c r="S95" s="208" t="str">
        <f t="shared" si="14"/>
        <v/>
      </c>
      <c r="T95" s="89" t="str">
        <f t="shared" si="14"/>
        <v/>
      </c>
      <c r="U95" s="89" t="str">
        <f t="shared" si="14"/>
        <v/>
      </c>
      <c r="V95" s="89" t="str">
        <f t="shared" si="14"/>
        <v/>
      </c>
      <c r="W95" s="89" t="str">
        <f t="shared" si="14"/>
        <v/>
      </c>
      <c r="X95" s="201" t="str">
        <f t="shared" si="14"/>
        <v/>
      </c>
      <c r="Y95" s="89" t="str">
        <f t="shared" si="14"/>
        <v/>
      </c>
      <c r="Z95" s="355" t="str">
        <f t="shared" si="14"/>
        <v/>
      </c>
      <c r="AA95" s="89" t="str">
        <f t="shared" si="14"/>
        <v/>
      </c>
      <c r="AB95" s="356" t="str">
        <f t="shared" si="14"/>
        <v/>
      </c>
      <c r="AC95" s="355" t="str">
        <f t="shared" si="14"/>
        <v/>
      </c>
      <c r="AD95" s="356" t="str">
        <f t="shared" si="14"/>
        <v/>
      </c>
      <c r="AE95" s="355" t="str">
        <f t="shared" si="14"/>
        <v/>
      </c>
      <c r="AF95" s="90" t="str">
        <f t="shared" si="14"/>
        <v/>
      </c>
      <c r="AG95" s="350" t="str">
        <f t="shared" si="11"/>
        <v/>
      </c>
      <c r="AH95" s="89" t="str">
        <f t="shared" si="7"/>
        <v/>
      </c>
      <c r="AI95" s="91"/>
      <c r="AJ95" s="357" t="str">
        <f t="shared" si="12"/>
        <v/>
      </c>
      <c r="AK95" s="358"/>
      <c r="AL95" s="92" t="str" cm="1">
        <f t="array" ref="AL95">IF(OR(AJ95="",P95=""),"",_xlfn.IFS(ROUND(IFERROR(VALUE(TRIM(SUBSTITUTE(AJ95,CHAR(160),""))),0),2)&gt;ROUND(IFERROR(VALUE(TRIM(SUBSTITUTE(P95,CHAR(160),""))),0),2),"KO : Le montant retenu est supérieur au montant présenté. Merci de revoir la ligne de contributions ou plafonner son montant.",ROUND(IFERROR(VALUE(TRIM(SUBSTITUTE(P95,CHAR(160),""))),0),2)=0,"",ROUND(IFERROR(VALUE(TRIM(SUBSTITUTE(AJ95,CHAR(160),""))),0),2)=ROUND(IFERROR(VALUE(TRIM(SUBSTITUTE(P95,CHAR(160),""))),0),2),"OK",ROUND(IFERROR(VALUE(TRIM(SUBSTITUTE(AJ95,CHAR(160),""))),0),2)&lt;ROUND(IFERROR(VALUE(TRIM(SUBSTITUTE(P95,CHAR(160),""))),0),2),"Montant instruit inférieur au montant présenté.",TRUE,""))</f>
        <v/>
      </c>
      <c r="AM95" s="90" t="str">
        <f t="shared" si="13"/>
        <v/>
      </c>
    </row>
    <row r="96" spans="1:39" s="67" customFormat="1">
      <c r="A96" s="354">
        <v>88</v>
      </c>
      <c r="B96" s="22"/>
      <c r="C96" s="89" t="str">
        <f>IF(B96&lt;&gt;"",IF('0-Présentation poste-typeaction'!$B$12&lt;&gt;"",'0-Présentation poste-typeaction'!$B$12,""),"")</f>
        <v/>
      </c>
      <c r="D96" s="27"/>
      <c r="E96" s="23"/>
      <c r="F96" s="27"/>
      <c r="G96" s="41"/>
      <c r="H96" s="2"/>
      <c r="I96" s="24"/>
      <c r="J96" s="27"/>
      <c r="K96" s="25"/>
      <c r="L96" s="24"/>
      <c r="M96" s="2"/>
      <c r="N96" s="24"/>
      <c r="O96" s="26"/>
      <c r="P96" s="345" t="str">
        <f t="shared" si="10"/>
        <v/>
      </c>
      <c r="Q96" s="2"/>
      <c r="R96" s="368"/>
      <c r="S96" s="208" t="str">
        <f t="shared" si="14"/>
        <v/>
      </c>
      <c r="T96" s="89" t="str">
        <f t="shared" si="14"/>
        <v/>
      </c>
      <c r="U96" s="89" t="str">
        <f t="shared" si="14"/>
        <v/>
      </c>
      <c r="V96" s="89" t="str">
        <f t="shared" si="14"/>
        <v/>
      </c>
      <c r="W96" s="89" t="str">
        <f t="shared" si="14"/>
        <v/>
      </c>
      <c r="X96" s="201" t="str">
        <f t="shared" si="14"/>
        <v/>
      </c>
      <c r="Y96" s="89" t="str">
        <f t="shared" si="14"/>
        <v/>
      </c>
      <c r="Z96" s="355" t="str">
        <f t="shared" si="14"/>
        <v/>
      </c>
      <c r="AA96" s="89" t="str">
        <f t="shared" si="14"/>
        <v/>
      </c>
      <c r="AB96" s="356" t="str">
        <f t="shared" si="14"/>
        <v/>
      </c>
      <c r="AC96" s="355" t="str">
        <f t="shared" si="14"/>
        <v/>
      </c>
      <c r="AD96" s="356" t="str">
        <f t="shared" si="14"/>
        <v/>
      </c>
      <c r="AE96" s="355" t="str">
        <f t="shared" si="14"/>
        <v/>
      </c>
      <c r="AF96" s="90" t="str">
        <f t="shared" si="14"/>
        <v/>
      </c>
      <c r="AG96" s="350" t="str">
        <f t="shared" si="11"/>
        <v/>
      </c>
      <c r="AH96" s="89" t="str">
        <f t="shared" si="7"/>
        <v/>
      </c>
      <c r="AI96" s="91"/>
      <c r="AJ96" s="357" t="str">
        <f t="shared" si="12"/>
        <v/>
      </c>
      <c r="AK96" s="358"/>
      <c r="AL96" s="92" t="str" cm="1">
        <f t="array" ref="AL96">IF(OR(AJ96="",P96=""),"",_xlfn.IFS(ROUND(IFERROR(VALUE(TRIM(SUBSTITUTE(AJ96,CHAR(160),""))),0),2)&gt;ROUND(IFERROR(VALUE(TRIM(SUBSTITUTE(P96,CHAR(160),""))),0),2),"KO : Le montant retenu est supérieur au montant présenté. Merci de revoir la ligne de contributions ou plafonner son montant.",ROUND(IFERROR(VALUE(TRIM(SUBSTITUTE(P96,CHAR(160),""))),0),2)=0,"",ROUND(IFERROR(VALUE(TRIM(SUBSTITUTE(AJ96,CHAR(160),""))),0),2)=ROUND(IFERROR(VALUE(TRIM(SUBSTITUTE(P96,CHAR(160),""))),0),2),"OK",ROUND(IFERROR(VALUE(TRIM(SUBSTITUTE(AJ96,CHAR(160),""))),0),2)&lt;ROUND(IFERROR(VALUE(TRIM(SUBSTITUTE(P96,CHAR(160),""))),0),2),"Montant instruit inférieur au montant présenté.",TRUE,""))</f>
        <v/>
      </c>
      <c r="AM96" s="90" t="str">
        <f t="shared" si="13"/>
        <v/>
      </c>
    </row>
    <row r="97" spans="1:39" s="67" customFormat="1">
      <c r="A97" s="354">
        <v>89</v>
      </c>
      <c r="B97" s="22"/>
      <c r="C97" s="89" t="str">
        <f>IF(B97&lt;&gt;"",IF('0-Présentation poste-typeaction'!$B$12&lt;&gt;"",'0-Présentation poste-typeaction'!$B$12,""),"")</f>
        <v/>
      </c>
      <c r="D97" s="27"/>
      <c r="E97" s="23"/>
      <c r="F97" s="27"/>
      <c r="G97" s="41"/>
      <c r="H97" s="2"/>
      <c r="I97" s="24"/>
      <c r="J97" s="27"/>
      <c r="K97" s="25"/>
      <c r="L97" s="24"/>
      <c r="M97" s="2"/>
      <c r="N97" s="24"/>
      <c r="O97" s="26"/>
      <c r="P97" s="345" t="str">
        <f t="shared" si="10"/>
        <v/>
      </c>
      <c r="Q97" s="2"/>
      <c r="R97" s="368"/>
      <c r="S97" s="208" t="str">
        <f t="shared" si="14"/>
        <v/>
      </c>
      <c r="T97" s="89" t="str">
        <f t="shared" si="14"/>
        <v/>
      </c>
      <c r="U97" s="89" t="str">
        <f t="shared" si="14"/>
        <v/>
      </c>
      <c r="V97" s="89" t="str">
        <f t="shared" si="14"/>
        <v/>
      </c>
      <c r="W97" s="89" t="str">
        <f t="shared" si="14"/>
        <v/>
      </c>
      <c r="X97" s="201" t="str">
        <f t="shared" si="14"/>
        <v/>
      </c>
      <c r="Y97" s="89" t="str">
        <f t="shared" si="14"/>
        <v/>
      </c>
      <c r="Z97" s="355" t="str">
        <f t="shared" si="14"/>
        <v/>
      </c>
      <c r="AA97" s="89" t="str">
        <f t="shared" si="14"/>
        <v/>
      </c>
      <c r="AB97" s="356" t="str">
        <f t="shared" si="14"/>
        <v/>
      </c>
      <c r="AC97" s="355" t="str">
        <f t="shared" si="14"/>
        <v/>
      </c>
      <c r="AD97" s="356" t="str">
        <f t="shared" si="14"/>
        <v/>
      </c>
      <c r="AE97" s="355" t="str">
        <f t="shared" si="14"/>
        <v/>
      </c>
      <c r="AF97" s="90" t="str">
        <f t="shared" si="14"/>
        <v/>
      </c>
      <c r="AG97" s="350" t="str">
        <f t="shared" si="11"/>
        <v/>
      </c>
      <c r="AH97" s="89" t="str">
        <f t="shared" si="7"/>
        <v/>
      </c>
      <c r="AI97" s="91"/>
      <c r="AJ97" s="357" t="str">
        <f t="shared" si="12"/>
        <v/>
      </c>
      <c r="AK97" s="358"/>
      <c r="AL97" s="92" t="str" cm="1">
        <f t="array" ref="AL97">IF(OR(AJ97="",P97=""),"",_xlfn.IFS(ROUND(IFERROR(VALUE(TRIM(SUBSTITUTE(AJ97,CHAR(160),""))),0),2)&gt;ROUND(IFERROR(VALUE(TRIM(SUBSTITUTE(P97,CHAR(160),""))),0),2),"KO : Le montant retenu est supérieur au montant présenté. Merci de revoir la ligne de contributions ou plafonner son montant.",ROUND(IFERROR(VALUE(TRIM(SUBSTITUTE(P97,CHAR(160),""))),0),2)=0,"",ROUND(IFERROR(VALUE(TRIM(SUBSTITUTE(AJ97,CHAR(160),""))),0),2)=ROUND(IFERROR(VALUE(TRIM(SUBSTITUTE(P97,CHAR(160),""))),0),2),"OK",ROUND(IFERROR(VALUE(TRIM(SUBSTITUTE(AJ97,CHAR(160),""))),0),2)&lt;ROUND(IFERROR(VALUE(TRIM(SUBSTITUTE(P97,CHAR(160),""))),0),2),"Montant instruit inférieur au montant présenté.",TRUE,""))</f>
        <v/>
      </c>
      <c r="AM97" s="90" t="str">
        <f t="shared" si="13"/>
        <v/>
      </c>
    </row>
    <row r="98" spans="1:39" s="67" customFormat="1">
      <c r="A98" s="354">
        <v>90</v>
      </c>
      <c r="B98" s="22"/>
      <c r="C98" s="89" t="str">
        <f>IF(B98&lt;&gt;"",IF('0-Présentation poste-typeaction'!$B$12&lt;&gt;"",'0-Présentation poste-typeaction'!$B$12,""),"")</f>
        <v/>
      </c>
      <c r="D98" s="27"/>
      <c r="E98" s="23"/>
      <c r="F98" s="27"/>
      <c r="G98" s="41"/>
      <c r="H98" s="2"/>
      <c r="I98" s="24"/>
      <c r="J98" s="27"/>
      <c r="K98" s="25"/>
      <c r="L98" s="24"/>
      <c r="M98" s="2"/>
      <c r="N98" s="24"/>
      <c r="O98" s="26"/>
      <c r="P98" s="345" t="str">
        <f t="shared" si="10"/>
        <v/>
      </c>
      <c r="Q98" s="2"/>
      <c r="R98" s="368"/>
      <c r="S98" s="208" t="str">
        <f t="shared" si="14"/>
        <v/>
      </c>
      <c r="T98" s="89" t="str">
        <f t="shared" si="14"/>
        <v/>
      </c>
      <c r="U98" s="89" t="str">
        <f t="shared" si="14"/>
        <v/>
      </c>
      <c r="V98" s="89" t="str">
        <f t="shared" si="14"/>
        <v/>
      </c>
      <c r="W98" s="89" t="str">
        <f t="shared" si="14"/>
        <v/>
      </c>
      <c r="X98" s="201" t="str">
        <f t="shared" si="14"/>
        <v/>
      </c>
      <c r="Y98" s="89" t="str">
        <f t="shared" si="14"/>
        <v/>
      </c>
      <c r="Z98" s="355" t="str">
        <f t="shared" si="14"/>
        <v/>
      </c>
      <c r="AA98" s="89" t="str">
        <f t="shared" si="14"/>
        <v/>
      </c>
      <c r="AB98" s="356" t="str">
        <f t="shared" si="14"/>
        <v/>
      </c>
      <c r="AC98" s="355" t="str">
        <f t="shared" si="14"/>
        <v/>
      </c>
      <c r="AD98" s="356" t="str">
        <f t="shared" si="14"/>
        <v/>
      </c>
      <c r="AE98" s="355" t="str">
        <f t="shared" si="14"/>
        <v/>
      </c>
      <c r="AF98" s="90" t="str">
        <f t="shared" si="14"/>
        <v/>
      </c>
      <c r="AG98" s="350" t="str">
        <f t="shared" si="11"/>
        <v/>
      </c>
      <c r="AH98" s="89" t="str">
        <f t="shared" si="7"/>
        <v/>
      </c>
      <c r="AI98" s="91"/>
      <c r="AJ98" s="357" t="str">
        <f t="shared" si="12"/>
        <v/>
      </c>
      <c r="AK98" s="358"/>
      <c r="AL98" s="92" t="str" cm="1">
        <f t="array" ref="AL98">IF(OR(AJ98="",P98=""),"",_xlfn.IFS(ROUND(IFERROR(VALUE(TRIM(SUBSTITUTE(AJ98,CHAR(160),""))),0),2)&gt;ROUND(IFERROR(VALUE(TRIM(SUBSTITUTE(P98,CHAR(160),""))),0),2),"KO : Le montant retenu est supérieur au montant présenté. Merci de revoir la ligne de contributions ou plafonner son montant.",ROUND(IFERROR(VALUE(TRIM(SUBSTITUTE(P98,CHAR(160),""))),0),2)=0,"",ROUND(IFERROR(VALUE(TRIM(SUBSTITUTE(AJ98,CHAR(160),""))),0),2)=ROUND(IFERROR(VALUE(TRIM(SUBSTITUTE(P98,CHAR(160),""))),0),2),"OK",ROUND(IFERROR(VALUE(TRIM(SUBSTITUTE(AJ98,CHAR(160),""))),0),2)&lt;ROUND(IFERROR(VALUE(TRIM(SUBSTITUTE(P98,CHAR(160),""))),0),2),"Montant instruit inférieur au montant présenté.",TRUE,""))</f>
        <v/>
      </c>
      <c r="AM98" s="90" t="str">
        <f t="shared" si="13"/>
        <v/>
      </c>
    </row>
    <row r="99" spans="1:39" s="67" customFormat="1">
      <c r="A99" s="354">
        <v>91</v>
      </c>
      <c r="B99" s="22"/>
      <c r="C99" s="89" t="str">
        <f>IF(B99&lt;&gt;"",IF('0-Présentation poste-typeaction'!$B$12&lt;&gt;"",'0-Présentation poste-typeaction'!$B$12,""),"")</f>
        <v/>
      </c>
      <c r="D99" s="27"/>
      <c r="E99" s="23"/>
      <c r="F99" s="27"/>
      <c r="G99" s="41"/>
      <c r="H99" s="2"/>
      <c r="I99" s="24"/>
      <c r="J99" s="27"/>
      <c r="K99" s="25"/>
      <c r="L99" s="24"/>
      <c r="M99" s="2"/>
      <c r="N99" s="24"/>
      <c r="O99" s="26"/>
      <c r="P99" s="345" t="str">
        <f t="shared" si="10"/>
        <v/>
      </c>
      <c r="Q99" s="2"/>
      <c r="R99" s="368"/>
      <c r="S99" s="208" t="str">
        <f t="shared" si="14"/>
        <v/>
      </c>
      <c r="T99" s="89" t="str">
        <f t="shared" si="14"/>
        <v/>
      </c>
      <c r="U99" s="89" t="str">
        <f t="shared" si="14"/>
        <v/>
      </c>
      <c r="V99" s="89" t="str">
        <f t="shared" si="14"/>
        <v/>
      </c>
      <c r="W99" s="89" t="str">
        <f t="shared" si="14"/>
        <v/>
      </c>
      <c r="X99" s="201" t="str">
        <f t="shared" si="14"/>
        <v/>
      </c>
      <c r="Y99" s="89" t="str">
        <f t="shared" si="14"/>
        <v/>
      </c>
      <c r="Z99" s="355" t="str">
        <f t="shared" si="14"/>
        <v/>
      </c>
      <c r="AA99" s="89" t="str">
        <f t="shared" si="14"/>
        <v/>
      </c>
      <c r="AB99" s="356" t="str">
        <f t="shared" si="14"/>
        <v/>
      </c>
      <c r="AC99" s="355" t="str">
        <f t="shared" si="14"/>
        <v/>
      </c>
      <c r="AD99" s="356" t="str">
        <f t="shared" si="14"/>
        <v/>
      </c>
      <c r="AE99" s="355" t="str">
        <f t="shared" si="14"/>
        <v/>
      </c>
      <c r="AF99" s="90" t="str">
        <f t="shared" si="14"/>
        <v/>
      </c>
      <c r="AG99" s="350" t="str">
        <f t="shared" si="11"/>
        <v/>
      </c>
      <c r="AH99" s="89" t="str">
        <f t="shared" si="7"/>
        <v/>
      </c>
      <c r="AI99" s="91"/>
      <c r="AJ99" s="357" t="str">
        <f t="shared" si="12"/>
        <v/>
      </c>
      <c r="AK99" s="358"/>
      <c r="AL99" s="92" t="str" cm="1">
        <f t="array" ref="AL99">IF(OR(AJ99="",P99=""),"",_xlfn.IFS(ROUND(IFERROR(VALUE(TRIM(SUBSTITUTE(AJ99,CHAR(160),""))),0),2)&gt;ROUND(IFERROR(VALUE(TRIM(SUBSTITUTE(P99,CHAR(160),""))),0),2),"KO : Le montant retenu est supérieur au montant présenté. Merci de revoir la ligne de contributions ou plafonner son montant.",ROUND(IFERROR(VALUE(TRIM(SUBSTITUTE(P99,CHAR(160),""))),0),2)=0,"",ROUND(IFERROR(VALUE(TRIM(SUBSTITUTE(AJ99,CHAR(160),""))),0),2)=ROUND(IFERROR(VALUE(TRIM(SUBSTITUTE(P99,CHAR(160),""))),0),2),"OK",ROUND(IFERROR(VALUE(TRIM(SUBSTITUTE(AJ99,CHAR(160),""))),0),2)&lt;ROUND(IFERROR(VALUE(TRIM(SUBSTITUTE(P99,CHAR(160),""))),0),2),"Montant instruit inférieur au montant présenté.",TRUE,""))</f>
        <v/>
      </c>
      <c r="AM99" s="90" t="str">
        <f t="shared" si="13"/>
        <v/>
      </c>
    </row>
    <row r="100" spans="1:39" s="67" customFormat="1">
      <c r="A100" s="354">
        <v>92</v>
      </c>
      <c r="B100" s="22"/>
      <c r="C100" s="89" t="str">
        <f>IF(B100&lt;&gt;"",IF('0-Présentation poste-typeaction'!$B$12&lt;&gt;"",'0-Présentation poste-typeaction'!$B$12,""),"")</f>
        <v/>
      </c>
      <c r="D100" s="27"/>
      <c r="E100" s="23"/>
      <c r="F100" s="27"/>
      <c r="G100" s="41"/>
      <c r="H100" s="2"/>
      <c r="I100" s="24"/>
      <c r="J100" s="27"/>
      <c r="K100" s="25"/>
      <c r="L100" s="24"/>
      <c r="M100" s="2"/>
      <c r="N100" s="24"/>
      <c r="O100" s="26"/>
      <c r="P100" s="345" t="str">
        <f t="shared" si="10"/>
        <v/>
      </c>
      <c r="Q100" s="2"/>
      <c r="R100" s="368"/>
      <c r="S100" s="208" t="str">
        <f t="shared" si="14"/>
        <v/>
      </c>
      <c r="T100" s="89" t="str">
        <f t="shared" si="14"/>
        <v/>
      </c>
      <c r="U100" s="89" t="str">
        <f t="shared" si="14"/>
        <v/>
      </c>
      <c r="V100" s="89" t="str">
        <f t="shared" si="14"/>
        <v/>
      </c>
      <c r="W100" s="89" t="str">
        <f t="shared" si="14"/>
        <v/>
      </c>
      <c r="X100" s="201" t="str">
        <f t="shared" si="14"/>
        <v/>
      </c>
      <c r="Y100" s="89" t="str">
        <f t="shared" si="14"/>
        <v/>
      </c>
      <c r="Z100" s="355" t="str">
        <f t="shared" si="14"/>
        <v/>
      </c>
      <c r="AA100" s="89" t="str">
        <f t="shared" si="14"/>
        <v/>
      </c>
      <c r="AB100" s="356" t="str">
        <f t="shared" si="14"/>
        <v/>
      </c>
      <c r="AC100" s="355" t="str">
        <f t="shared" si="14"/>
        <v/>
      </c>
      <c r="AD100" s="356" t="str">
        <f t="shared" si="14"/>
        <v/>
      </c>
      <c r="AE100" s="355" t="str">
        <f t="shared" si="14"/>
        <v/>
      </c>
      <c r="AF100" s="90" t="str">
        <f t="shared" si="14"/>
        <v/>
      </c>
      <c r="AG100" s="350" t="str">
        <f t="shared" si="11"/>
        <v/>
      </c>
      <c r="AH100" s="89" t="str">
        <f t="shared" si="7"/>
        <v/>
      </c>
      <c r="AI100" s="91"/>
      <c r="AJ100" s="357" t="str">
        <f t="shared" si="12"/>
        <v/>
      </c>
      <c r="AK100" s="358"/>
      <c r="AL100" s="92" t="str" cm="1">
        <f t="array" ref="AL100">IF(OR(AJ100="",P100=""),"",_xlfn.IFS(ROUND(IFERROR(VALUE(TRIM(SUBSTITUTE(AJ100,CHAR(160),""))),0),2)&gt;ROUND(IFERROR(VALUE(TRIM(SUBSTITUTE(P100,CHAR(160),""))),0),2),"KO : Le montant retenu est supérieur au montant présenté. Merci de revoir la ligne de contributions ou plafonner son montant.",ROUND(IFERROR(VALUE(TRIM(SUBSTITUTE(P100,CHAR(160),""))),0),2)=0,"",ROUND(IFERROR(VALUE(TRIM(SUBSTITUTE(AJ100,CHAR(160),""))),0),2)=ROUND(IFERROR(VALUE(TRIM(SUBSTITUTE(P100,CHAR(160),""))),0),2),"OK",ROUND(IFERROR(VALUE(TRIM(SUBSTITUTE(AJ100,CHAR(160),""))),0),2)&lt;ROUND(IFERROR(VALUE(TRIM(SUBSTITUTE(P100,CHAR(160),""))),0),2),"Montant instruit inférieur au montant présenté.",TRUE,""))</f>
        <v/>
      </c>
      <c r="AM100" s="90" t="str">
        <f t="shared" si="13"/>
        <v/>
      </c>
    </row>
    <row r="101" spans="1:39" s="67" customFormat="1">
      <c r="A101" s="354">
        <v>93</v>
      </c>
      <c r="B101" s="22"/>
      <c r="C101" s="89" t="str">
        <f>IF(B101&lt;&gt;"",IF('0-Présentation poste-typeaction'!$B$12&lt;&gt;"",'0-Présentation poste-typeaction'!$B$12,""),"")</f>
        <v/>
      </c>
      <c r="D101" s="27"/>
      <c r="E101" s="23"/>
      <c r="F101" s="27"/>
      <c r="G101" s="41"/>
      <c r="H101" s="2"/>
      <c r="I101" s="24"/>
      <c r="J101" s="27"/>
      <c r="K101" s="25"/>
      <c r="L101" s="24"/>
      <c r="M101" s="2"/>
      <c r="N101" s="24"/>
      <c r="O101" s="26"/>
      <c r="P101" s="345" t="str">
        <f t="shared" si="10"/>
        <v/>
      </c>
      <c r="Q101" s="2"/>
      <c r="R101" s="368"/>
      <c r="S101" s="208" t="str">
        <f t="shared" si="14"/>
        <v/>
      </c>
      <c r="T101" s="89" t="str">
        <f t="shared" si="14"/>
        <v/>
      </c>
      <c r="U101" s="89" t="str">
        <f t="shared" si="14"/>
        <v/>
      </c>
      <c r="V101" s="89" t="str">
        <f t="shared" si="14"/>
        <v/>
      </c>
      <c r="W101" s="89" t="str">
        <f t="shared" si="14"/>
        <v/>
      </c>
      <c r="X101" s="201" t="str">
        <f t="shared" si="14"/>
        <v/>
      </c>
      <c r="Y101" s="89" t="str">
        <f t="shared" si="14"/>
        <v/>
      </c>
      <c r="Z101" s="355" t="str">
        <f t="shared" si="14"/>
        <v/>
      </c>
      <c r="AA101" s="89" t="str">
        <f t="shared" si="14"/>
        <v/>
      </c>
      <c r="AB101" s="356" t="str">
        <f t="shared" si="14"/>
        <v/>
      </c>
      <c r="AC101" s="355" t="str">
        <f t="shared" si="14"/>
        <v/>
      </c>
      <c r="AD101" s="356" t="str">
        <f t="shared" si="14"/>
        <v/>
      </c>
      <c r="AE101" s="355" t="str">
        <f t="shared" si="14"/>
        <v/>
      </c>
      <c r="AF101" s="90" t="str">
        <f t="shared" si="14"/>
        <v/>
      </c>
      <c r="AG101" s="350" t="str">
        <f t="shared" si="11"/>
        <v/>
      </c>
      <c r="AH101" s="89" t="str">
        <f t="shared" si="7"/>
        <v/>
      </c>
      <c r="AI101" s="91"/>
      <c r="AJ101" s="357" t="str">
        <f t="shared" si="12"/>
        <v/>
      </c>
      <c r="AK101" s="358"/>
      <c r="AL101" s="92" t="str" cm="1">
        <f t="array" ref="AL101">IF(OR(AJ101="",P101=""),"",_xlfn.IFS(ROUND(IFERROR(VALUE(TRIM(SUBSTITUTE(AJ101,CHAR(160),""))),0),2)&gt;ROUND(IFERROR(VALUE(TRIM(SUBSTITUTE(P101,CHAR(160),""))),0),2),"KO : Le montant retenu est supérieur au montant présenté. Merci de revoir la ligne de contributions ou plafonner son montant.",ROUND(IFERROR(VALUE(TRIM(SUBSTITUTE(P101,CHAR(160),""))),0),2)=0,"",ROUND(IFERROR(VALUE(TRIM(SUBSTITUTE(AJ101,CHAR(160),""))),0),2)=ROUND(IFERROR(VALUE(TRIM(SUBSTITUTE(P101,CHAR(160),""))),0),2),"OK",ROUND(IFERROR(VALUE(TRIM(SUBSTITUTE(AJ101,CHAR(160),""))),0),2)&lt;ROUND(IFERROR(VALUE(TRIM(SUBSTITUTE(P101,CHAR(160),""))),0),2),"Montant instruit inférieur au montant présenté.",TRUE,""))</f>
        <v/>
      </c>
      <c r="AM101" s="90" t="str">
        <f t="shared" si="13"/>
        <v/>
      </c>
    </row>
    <row r="102" spans="1:39" s="67" customFormat="1">
      <c r="A102" s="354">
        <v>94</v>
      </c>
      <c r="B102" s="22"/>
      <c r="C102" s="89" t="str">
        <f>IF(B102&lt;&gt;"",IF('0-Présentation poste-typeaction'!$B$12&lt;&gt;"",'0-Présentation poste-typeaction'!$B$12,""),"")</f>
        <v/>
      </c>
      <c r="D102" s="27"/>
      <c r="E102" s="23"/>
      <c r="F102" s="27"/>
      <c r="G102" s="41"/>
      <c r="H102" s="2"/>
      <c r="I102" s="24"/>
      <c r="J102" s="27"/>
      <c r="K102" s="25"/>
      <c r="L102" s="24"/>
      <c r="M102" s="2"/>
      <c r="N102" s="24"/>
      <c r="O102" s="26"/>
      <c r="P102" s="345" t="str">
        <f t="shared" si="10"/>
        <v/>
      </c>
      <c r="Q102" s="2"/>
      <c r="R102" s="368"/>
      <c r="S102" s="208" t="str">
        <f t="shared" si="14"/>
        <v/>
      </c>
      <c r="T102" s="89" t="str">
        <f t="shared" si="14"/>
        <v/>
      </c>
      <c r="U102" s="89" t="str">
        <f t="shared" si="14"/>
        <v/>
      </c>
      <c r="V102" s="89" t="str">
        <f t="shared" si="14"/>
        <v/>
      </c>
      <c r="W102" s="89" t="str">
        <f t="shared" si="14"/>
        <v/>
      </c>
      <c r="X102" s="201" t="str">
        <f t="shared" si="14"/>
        <v/>
      </c>
      <c r="Y102" s="89" t="str">
        <f t="shared" si="14"/>
        <v/>
      </c>
      <c r="Z102" s="355" t="str">
        <f t="shared" si="14"/>
        <v/>
      </c>
      <c r="AA102" s="89" t="str">
        <f t="shared" si="14"/>
        <v/>
      </c>
      <c r="AB102" s="356" t="str">
        <f t="shared" si="14"/>
        <v/>
      </c>
      <c r="AC102" s="355" t="str">
        <f t="shared" si="14"/>
        <v/>
      </c>
      <c r="AD102" s="356" t="str">
        <f t="shared" si="14"/>
        <v/>
      </c>
      <c r="AE102" s="355" t="str">
        <f t="shared" si="14"/>
        <v/>
      </c>
      <c r="AF102" s="90" t="str">
        <f t="shared" si="14"/>
        <v/>
      </c>
      <c r="AG102" s="350" t="str">
        <f t="shared" si="11"/>
        <v/>
      </c>
      <c r="AH102" s="89" t="str">
        <f t="shared" si="7"/>
        <v/>
      </c>
      <c r="AI102" s="91"/>
      <c r="AJ102" s="357" t="str">
        <f t="shared" si="12"/>
        <v/>
      </c>
      <c r="AK102" s="358"/>
      <c r="AL102" s="92" t="str" cm="1">
        <f t="array" ref="AL102">IF(OR(AJ102="",P102=""),"",_xlfn.IFS(ROUND(IFERROR(VALUE(TRIM(SUBSTITUTE(AJ102,CHAR(160),""))),0),2)&gt;ROUND(IFERROR(VALUE(TRIM(SUBSTITUTE(P102,CHAR(160),""))),0),2),"KO : Le montant retenu est supérieur au montant présenté. Merci de revoir la ligne de contributions ou plafonner son montant.",ROUND(IFERROR(VALUE(TRIM(SUBSTITUTE(P102,CHAR(160),""))),0),2)=0,"",ROUND(IFERROR(VALUE(TRIM(SUBSTITUTE(AJ102,CHAR(160),""))),0),2)=ROUND(IFERROR(VALUE(TRIM(SUBSTITUTE(P102,CHAR(160),""))),0),2),"OK",ROUND(IFERROR(VALUE(TRIM(SUBSTITUTE(AJ102,CHAR(160),""))),0),2)&lt;ROUND(IFERROR(VALUE(TRIM(SUBSTITUTE(P102,CHAR(160),""))),0),2),"Montant instruit inférieur au montant présenté.",TRUE,""))</f>
        <v/>
      </c>
      <c r="AM102" s="90" t="str">
        <f t="shared" si="13"/>
        <v/>
      </c>
    </row>
    <row r="103" spans="1:39" s="67" customFormat="1">
      <c r="A103" s="354">
        <v>95</v>
      </c>
      <c r="B103" s="22"/>
      <c r="C103" s="89" t="str">
        <f>IF(B103&lt;&gt;"",IF('0-Présentation poste-typeaction'!$B$12&lt;&gt;"",'0-Présentation poste-typeaction'!$B$12,""),"")</f>
        <v/>
      </c>
      <c r="D103" s="27"/>
      <c r="E103" s="23"/>
      <c r="F103" s="27"/>
      <c r="G103" s="41"/>
      <c r="H103" s="2"/>
      <c r="I103" s="24"/>
      <c r="J103" s="27"/>
      <c r="K103" s="25"/>
      <c r="L103" s="24"/>
      <c r="M103" s="2"/>
      <c r="N103" s="24"/>
      <c r="O103" s="26"/>
      <c r="P103" s="345" t="str">
        <f t="shared" si="10"/>
        <v/>
      </c>
      <c r="Q103" s="2"/>
      <c r="R103" s="368"/>
      <c r="S103" s="208" t="str">
        <f t="shared" si="14"/>
        <v/>
      </c>
      <c r="T103" s="89" t="str">
        <f t="shared" si="14"/>
        <v/>
      </c>
      <c r="U103" s="89" t="str">
        <f t="shared" si="14"/>
        <v/>
      </c>
      <c r="V103" s="89" t="str">
        <f t="shared" si="14"/>
        <v/>
      </c>
      <c r="W103" s="89" t="str">
        <f t="shared" si="14"/>
        <v/>
      </c>
      <c r="X103" s="201" t="str">
        <f t="shared" si="14"/>
        <v/>
      </c>
      <c r="Y103" s="89" t="str">
        <f t="shared" si="14"/>
        <v/>
      </c>
      <c r="Z103" s="355" t="str">
        <f t="shared" si="14"/>
        <v/>
      </c>
      <c r="AA103" s="89" t="str">
        <f t="shared" si="14"/>
        <v/>
      </c>
      <c r="AB103" s="356" t="str">
        <f t="shared" si="14"/>
        <v/>
      </c>
      <c r="AC103" s="355" t="str">
        <f t="shared" si="14"/>
        <v/>
      </c>
      <c r="AD103" s="356" t="str">
        <f t="shared" si="14"/>
        <v/>
      </c>
      <c r="AE103" s="355" t="str">
        <f t="shared" si="14"/>
        <v/>
      </c>
      <c r="AF103" s="90" t="str">
        <f t="shared" si="14"/>
        <v/>
      </c>
      <c r="AG103" s="350" t="str">
        <f t="shared" si="11"/>
        <v/>
      </c>
      <c r="AH103" s="89" t="str">
        <f t="shared" si="7"/>
        <v/>
      </c>
      <c r="AI103" s="91"/>
      <c r="AJ103" s="357" t="str">
        <f t="shared" si="12"/>
        <v/>
      </c>
      <c r="AK103" s="358"/>
      <c r="AL103" s="92" t="str" cm="1">
        <f t="array" ref="AL103">IF(OR(AJ103="",P103=""),"",_xlfn.IFS(ROUND(IFERROR(VALUE(TRIM(SUBSTITUTE(AJ103,CHAR(160),""))),0),2)&gt;ROUND(IFERROR(VALUE(TRIM(SUBSTITUTE(P103,CHAR(160),""))),0),2),"KO : Le montant retenu est supérieur au montant présenté. Merci de revoir la ligne de contributions ou plafonner son montant.",ROUND(IFERROR(VALUE(TRIM(SUBSTITUTE(P103,CHAR(160),""))),0),2)=0,"",ROUND(IFERROR(VALUE(TRIM(SUBSTITUTE(AJ103,CHAR(160),""))),0),2)=ROUND(IFERROR(VALUE(TRIM(SUBSTITUTE(P103,CHAR(160),""))),0),2),"OK",ROUND(IFERROR(VALUE(TRIM(SUBSTITUTE(AJ103,CHAR(160),""))),0),2)&lt;ROUND(IFERROR(VALUE(TRIM(SUBSTITUTE(P103,CHAR(160),""))),0),2),"Montant instruit inférieur au montant présenté.",TRUE,""))</f>
        <v/>
      </c>
      <c r="AM103" s="90" t="str">
        <f t="shared" si="13"/>
        <v/>
      </c>
    </row>
    <row r="104" spans="1:39" s="67" customFormat="1">
      <c r="A104" s="354">
        <v>96</v>
      </c>
      <c r="B104" s="22"/>
      <c r="C104" s="89" t="str">
        <f>IF(B104&lt;&gt;"",IF('0-Présentation poste-typeaction'!$B$12&lt;&gt;"",'0-Présentation poste-typeaction'!$B$12,""),"")</f>
        <v/>
      </c>
      <c r="D104" s="27"/>
      <c r="E104" s="23"/>
      <c r="F104" s="27"/>
      <c r="G104" s="41"/>
      <c r="H104" s="2"/>
      <c r="I104" s="24"/>
      <c r="J104" s="27"/>
      <c r="K104" s="25"/>
      <c r="L104" s="24"/>
      <c r="M104" s="2"/>
      <c r="N104" s="24"/>
      <c r="O104" s="26"/>
      <c r="P104" s="345" t="str">
        <f t="shared" si="10"/>
        <v/>
      </c>
      <c r="Q104" s="2"/>
      <c r="R104" s="368"/>
      <c r="S104" s="208" t="str">
        <f t="shared" si="14"/>
        <v/>
      </c>
      <c r="T104" s="89" t="str">
        <f t="shared" si="14"/>
        <v/>
      </c>
      <c r="U104" s="89" t="str">
        <f t="shared" si="14"/>
        <v/>
      </c>
      <c r="V104" s="89" t="str">
        <f t="shared" si="14"/>
        <v/>
      </c>
      <c r="W104" s="89" t="str">
        <f t="shared" si="14"/>
        <v/>
      </c>
      <c r="X104" s="201" t="str">
        <f t="shared" si="14"/>
        <v/>
      </c>
      <c r="Y104" s="89" t="str">
        <f t="shared" si="14"/>
        <v/>
      </c>
      <c r="Z104" s="355" t="str">
        <f t="shared" si="14"/>
        <v/>
      </c>
      <c r="AA104" s="89" t="str">
        <f t="shared" si="14"/>
        <v/>
      </c>
      <c r="AB104" s="356" t="str">
        <f t="shared" si="14"/>
        <v/>
      </c>
      <c r="AC104" s="355" t="str">
        <f t="shared" si="14"/>
        <v/>
      </c>
      <c r="AD104" s="356" t="str">
        <f t="shared" si="14"/>
        <v/>
      </c>
      <c r="AE104" s="355" t="str">
        <f t="shared" si="14"/>
        <v/>
      </c>
      <c r="AF104" s="90" t="str">
        <f t="shared" si="14"/>
        <v/>
      </c>
      <c r="AG104" s="350" t="str">
        <f t="shared" si="11"/>
        <v/>
      </c>
      <c r="AH104" s="89" t="str">
        <f t="shared" si="7"/>
        <v/>
      </c>
      <c r="AI104" s="91"/>
      <c r="AJ104" s="357" t="str">
        <f t="shared" si="12"/>
        <v/>
      </c>
      <c r="AK104" s="358"/>
      <c r="AL104" s="92" t="str" cm="1">
        <f t="array" ref="AL104">IF(OR(AJ104="",P104=""),"",_xlfn.IFS(ROUND(IFERROR(VALUE(TRIM(SUBSTITUTE(AJ104,CHAR(160),""))),0),2)&gt;ROUND(IFERROR(VALUE(TRIM(SUBSTITUTE(P104,CHAR(160),""))),0),2),"KO : Le montant retenu est supérieur au montant présenté. Merci de revoir la ligne de contributions ou plafonner son montant.",ROUND(IFERROR(VALUE(TRIM(SUBSTITUTE(P104,CHAR(160),""))),0),2)=0,"",ROUND(IFERROR(VALUE(TRIM(SUBSTITUTE(AJ104,CHAR(160),""))),0),2)=ROUND(IFERROR(VALUE(TRIM(SUBSTITUTE(P104,CHAR(160),""))),0),2),"OK",ROUND(IFERROR(VALUE(TRIM(SUBSTITUTE(AJ104,CHAR(160),""))),0),2)&lt;ROUND(IFERROR(VALUE(TRIM(SUBSTITUTE(P104,CHAR(160),""))),0),2),"Montant instruit inférieur au montant présenté.",TRUE,""))</f>
        <v/>
      </c>
      <c r="AM104" s="90" t="str">
        <f t="shared" si="13"/>
        <v/>
      </c>
    </row>
    <row r="105" spans="1:39" s="67" customFormat="1">
      <c r="A105" s="354">
        <v>97</v>
      </c>
      <c r="B105" s="22"/>
      <c r="C105" s="89" t="str">
        <f>IF(B105&lt;&gt;"",IF('0-Présentation poste-typeaction'!$B$12&lt;&gt;"",'0-Présentation poste-typeaction'!$B$12,""),"")</f>
        <v/>
      </c>
      <c r="D105" s="27"/>
      <c r="E105" s="23"/>
      <c r="F105" s="27"/>
      <c r="G105" s="41"/>
      <c r="H105" s="2"/>
      <c r="I105" s="24"/>
      <c r="J105" s="27"/>
      <c r="K105" s="25"/>
      <c r="L105" s="24"/>
      <c r="M105" s="2"/>
      <c r="N105" s="24"/>
      <c r="O105" s="26"/>
      <c r="P105" s="345" t="str">
        <f t="shared" si="10"/>
        <v/>
      </c>
      <c r="Q105" s="2"/>
      <c r="R105" s="368"/>
      <c r="S105" s="208" t="str">
        <f t="shared" si="14"/>
        <v/>
      </c>
      <c r="T105" s="89" t="str">
        <f t="shared" si="14"/>
        <v/>
      </c>
      <c r="U105" s="89" t="str">
        <f t="shared" si="14"/>
        <v/>
      </c>
      <c r="V105" s="89" t="str">
        <f t="shared" si="14"/>
        <v/>
      </c>
      <c r="W105" s="89" t="str">
        <f t="shared" si="14"/>
        <v/>
      </c>
      <c r="X105" s="201" t="str">
        <f t="shared" si="14"/>
        <v/>
      </c>
      <c r="Y105" s="89" t="str">
        <f t="shared" si="14"/>
        <v/>
      </c>
      <c r="Z105" s="355" t="str">
        <f t="shared" si="14"/>
        <v/>
      </c>
      <c r="AA105" s="89" t="str">
        <f t="shared" si="14"/>
        <v/>
      </c>
      <c r="AB105" s="356" t="str">
        <f t="shared" si="14"/>
        <v/>
      </c>
      <c r="AC105" s="355" t="str">
        <f t="shared" si="14"/>
        <v/>
      </c>
      <c r="AD105" s="356" t="str">
        <f t="shared" si="14"/>
        <v/>
      </c>
      <c r="AE105" s="355" t="str">
        <f t="shared" si="14"/>
        <v/>
      </c>
      <c r="AF105" s="90" t="str">
        <f t="shared" si="14"/>
        <v/>
      </c>
      <c r="AG105" s="350" t="str">
        <f t="shared" si="11"/>
        <v/>
      </c>
      <c r="AH105" s="89" t="str">
        <f t="shared" si="7"/>
        <v/>
      </c>
      <c r="AI105" s="91"/>
      <c r="AJ105" s="357" t="str">
        <f t="shared" si="12"/>
        <v/>
      </c>
      <c r="AK105" s="358"/>
      <c r="AL105" s="92" t="str" cm="1">
        <f t="array" ref="AL105">IF(OR(AJ105="",P105=""),"",_xlfn.IFS(ROUND(IFERROR(VALUE(TRIM(SUBSTITUTE(AJ105,CHAR(160),""))),0),2)&gt;ROUND(IFERROR(VALUE(TRIM(SUBSTITUTE(P105,CHAR(160),""))),0),2),"KO : Le montant retenu est supérieur au montant présenté. Merci de revoir la ligne de contributions ou plafonner son montant.",ROUND(IFERROR(VALUE(TRIM(SUBSTITUTE(P105,CHAR(160),""))),0),2)=0,"",ROUND(IFERROR(VALUE(TRIM(SUBSTITUTE(AJ105,CHAR(160),""))),0),2)=ROUND(IFERROR(VALUE(TRIM(SUBSTITUTE(P105,CHAR(160),""))),0),2),"OK",ROUND(IFERROR(VALUE(TRIM(SUBSTITUTE(AJ105,CHAR(160),""))),0),2)&lt;ROUND(IFERROR(VALUE(TRIM(SUBSTITUTE(P105,CHAR(160),""))),0),2),"Montant instruit inférieur au montant présenté.",TRUE,""))</f>
        <v/>
      </c>
      <c r="AM105" s="90" t="str">
        <f t="shared" si="13"/>
        <v/>
      </c>
    </row>
    <row r="106" spans="1:39" s="67" customFormat="1">
      <c r="A106" s="354">
        <v>98</v>
      </c>
      <c r="B106" s="22"/>
      <c r="C106" s="89" t="str">
        <f>IF(B106&lt;&gt;"",IF('0-Présentation poste-typeaction'!$B$12&lt;&gt;"",'0-Présentation poste-typeaction'!$B$12,""),"")</f>
        <v/>
      </c>
      <c r="D106" s="27"/>
      <c r="E106" s="23"/>
      <c r="F106" s="27"/>
      <c r="G106" s="41"/>
      <c r="H106" s="2"/>
      <c r="I106" s="24"/>
      <c r="J106" s="27"/>
      <c r="K106" s="25"/>
      <c r="L106" s="24"/>
      <c r="M106" s="2"/>
      <c r="N106" s="24"/>
      <c r="O106" s="26"/>
      <c r="P106" s="345" t="str">
        <f t="shared" si="10"/>
        <v/>
      </c>
      <c r="Q106" s="2"/>
      <c r="R106" s="368"/>
      <c r="S106" s="208" t="str">
        <f t="shared" si="14"/>
        <v/>
      </c>
      <c r="T106" s="89" t="str">
        <f t="shared" si="14"/>
        <v/>
      </c>
      <c r="U106" s="89" t="str">
        <f t="shared" si="14"/>
        <v/>
      </c>
      <c r="V106" s="89" t="str">
        <f t="shared" si="14"/>
        <v/>
      </c>
      <c r="W106" s="89" t="str">
        <f t="shared" si="14"/>
        <v/>
      </c>
      <c r="X106" s="201" t="str">
        <f t="shared" si="14"/>
        <v/>
      </c>
      <c r="Y106" s="89" t="str">
        <f t="shared" si="14"/>
        <v/>
      </c>
      <c r="Z106" s="355" t="str">
        <f t="shared" si="14"/>
        <v/>
      </c>
      <c r="AA106" s="89" t="str">
        <f t="shared" si="14"/>
        <v/>
      </c>
      <c r="AB106" s="356" t="str">
        <f t="shared" si="14"/>
        <v/>
      </c>
      <c r="AC106" s="355" t="str">
        <f t="shared" si="14"/>
        <v/>
      </c>
      <c r="AD106" s="356" t="str">
        <f t="shared" si="14"/>
        <v/>
      </c>
      <c r="AE106" s="355" t="str">
        <f t="shared" si="14"/>
        <v/>
      </c>
      <c r="AF106" s="90" t="str">
        <f t="shared" si="14"/>
        <v/>
      </c>
      <c r="AG106" s="350" t="str">
        <f t="shared" si="11"/>
        <v/>
      </c>
      <c r="AH106" s="89" t="str">
        <f t="shared" si="7"/>
        <v/>
      </c>
      <c r="AI106" s="91"/>
      <c r="AJ106" s="357" t="str">
        <f t="shared" si="12"/>
        <v/>
      </c>
      <c r="AK106" s="358"/>
      <c r="AL106" s="92" t="str" cm="1">
        <f t="array" ref="AL106">IF(OR(AJ106="",P106=""),"",_xlfn.IFS(ROUND(IFERROR(VALUE(TRIM(SUBSTITUTE(AJ106,CHAR(160),""))),0),2)&gt;ROUND(IFERROR(VALUE(TRIM(SUBSTITUTE(P106,CHAR(160),""))),0),2),"KO : Le montant retenu est supérieur au montant présenté. Merci de revoir la ligne de contributions ou plafonner son montant.",ROUND(IFERROR(VALUE(TRIM(SUBSTITUTE(P106,CHAR(160),""))),0),2)=0,"",ROUND(IFERROR(VALUE(TRIM(SUBSTITUTE(AJ106,CHAR(160),""))),0),2)=ROUND(IFERROR(VALUE(TRIM(SUBSTITUTE(P106,CHAR(160),""))),0),2),"OK",ROUND(IFERROR(VALUE(TRIM(SUBSTITUTE(AJ106,CHAR(160),""))),0),2)&lt;ROUND(IFERROR(VALUE(TRIM(SUBSTITUTE(P106,CHAR(160),""))),0),2),"Montant instruit inférieur au montant présenté.",TRUE,""))</f>
        <v/>
      </c>
      <c r="AM106" s="90" t="str">
        <f t="shared" si="13"/>
        <v/>
      </c>
    </row>
    <row r="107" spans="1:39" s="67" customFormat="1">
      <c r="A107" s="354">
        <v>99</v>
      </c>
      <c r="B107" s="22"/>
      <c r="C107" s="89" t="str">
        <f>IF(B107&lt;&gt;"",IF('0-Présentation poste-typeaction'!$B$12&lt;&gt;"",'0-Présentation poste-typeaction'!$B$12,""),"")</f>
        <v/>
      </c>
      <c r="D107" s="27"/>
      <c r="E107" s="23"/>
      <c r="F107" s="27"/>
      <c r="G107" s="41"/>
      <c r="H107" s="2"/>
      <c r="I107" s="24"/>
      <c r="J107" s="27"/>
      <c r="K107" s="25"/>
      <c r="L107" s="24"/>
      <c r="M107" s="2"/>
      <c r="N107" s="24"/>
      <c r="O107" s="26"/>
      <c r="P107" s="345" t="str">
        <f t="shared" si="10"/>
        <v/>
      </c>
      <c r="Q107" s="2"/>
      <c r="R107" s="368"/>
      <c r="S107" s="208" t="str">
        <f t="shared" ref="S107:AF108" si="15">IF(B107="","",B107)</f>
        <v/>
      </c>
      <c r="T107" s="89" t="str">
        <f t="shared" si="15"/>
        <v/>
      </c>
      <c r="U107" s="89" t="str">
        <f t="shared" si="15"/>
        <v/>
      </c>
      <c r="V107" s="89" t="str">
        <f t="shared" si="15"/>
        <v/>
      </c>
      <c r="W107" s="89" t="str">
        <f t="shared" si="15"/>
        <v/>
      </c>
      <c r="X107" s="201" t="str">
        <f t="shared" si="15"/>
        <v/>
      </c>
      <c r="Y107" s="89" t="str">
        <f t="shared" si="15"/>
        <v/>
      </c>
      <c r="Z107" s="355" t="str">
        <f t="shared" si="15"/>
        <v/>
      </c>
      <c r="AA107" s="89" t="str">
        <f t="shared" si="15"/>
        <v/>
      </c>
      <c r="AB107" s="356" t="str">
        <f t="shared" si="15"/>
        <v/>
      </c>
      <c r="AC107" s="355" t="str">
        <f t="shared" si="15"/>
        <v/>
      </c>
      <c r="AD107" s="356" t="str">
        <f t="shared" si="15"/>
        <v/>
      </c>
      <c r="AE107" s="355" t="str">
        <f t="shared" si="15"/>
        <v/>
      </c>
      <c r="AF107" s="90" t="str">
        <f t="shared" si="15"/>
        <v/>
      </c>
      <c r="AG107" s="350" t="str">
        <f t="shared" si="11"/>
        <v/>
      </c>
      <c r="AH107" s="89" t="str">
        <f t="shared" si="7"/>
        <v/>
      </c>
      <c r="AI107" s="91"/>
      <c r="AJ107" s="357" t="str">
        <f t="shared" si="12"/>
        <v/>
      </c>
      <c r="AK107" s="358"/>
      <c r="AL107" s="92" t="str" cm="1">
        <f t="array" ref="AL107">IF(OR(AJ107="",P107=""),"",_xlfn.IFS(ROUND(IFERROR(VALUE(TRIM(SUBSTITUTE(AJ107,CHAR(160),""))),0),2)&gt;ROUND(IFERROR(VALUE(TRIM(SUBSTITUTE(P107,CHAR(160),""))),0),2),"KO : Le montant retenu est supérieur au montant présenté. Merci de revoir la ligne de contributions ou plafonner son montant.",ROUND(IFERROR(VALUE(TRIM(SUBSTITUTE(P107,CHAR(160),""))),0),2)=0,"",ROUND(IFERROR(VALUE(TRIM(SUBSTITUTE(AJ107,CHAR(160),""))),0),2)=ROUND(IFERROR(VALUE(TRIM(SUBSTITUTE(P107,CHAR(160),""))),0),2),"OK",ROUND(IFERROR(VALUE(TRIM(SUBSTITUTE(AJ107,CHAR(160),""))),0),2)&lt;ROUND(IFERROR(VALUE(TRIM(SUBSTITUTE(P107,CHAR(160),""))),0),2),"Montant instruit inférieur au montant présenté.",TRUE,""))</f>
        <v/>
      </c>
      <c r="AM107" s="90" t="str">
        <f t="shared" si="13"/>
        <v/>
      </c>
    </row>
    <row r="108" spans="1:39" s="67" customFormat="1">
      <c r="A108" s="354">
        <v>100</v>
      </c>
      <c r="B108" s="22"/>
      <c r="C108" s="89" t="str">
        <f>IF(B108&lt;&gt;"",IF('0-Présentation poste-typeaction'!$B$12&lt;&gt;"",'0-Présentation poste-typeaction'!$B$12,""),"")</f>
        <v/>
      </c>
      <c r="D108" s="27"/>
      <c r="E108" s="23"/>
      <c r="F108" s="27"/>
      <c r="G108" s="41"/>
      <c r="H108" s="2"/>
      <c r="I108" s="24"/>
      <c r="J108" s="27"/>
      <c r="K108" s="25"/>
      <c r="L108" s="24"/>
      <c r="M108" s="2"/>
      <c r="N108" s="24"/>
      <c r="O108" s="26"/>
      <c r="P108" s="345" t="str">
        <f t="shared" si="10"/>
        <v/>
      </c>
      <c r="Q108" s="2"/>
      <c r="R108" s="368"/>
      <c r="S108" s="208" t="str">
        <f t="shared" si="15"/>
        <v/>
      </c>
      <c r="T108" s="89" t="str">
        <f t="shared" si="15"/>
        <v/>
      </c>
      <c r="U108" s="89" t="str">
        <f t="shared" si="15"/>
        <v/>
      </c>
      <c r="V108" s="89" t="str">
        <f t="shared" si="15"/>
        <v/>
      </c>
      <c r="W108" s="89" t="str">
        <f t="shared" si="15"/>
        <v/>
      </c>
      <c r="X108" s="201" t="str">
        <f t="shared" si="15"/>
        <v/>
      </c>
      <c r="Y108" s="89" t="str">
        <f t="shared" si="15"/>
        <v/>
      </c>
      <c r="Z108" s="355" t="str">
        <f t="shared" si="15"/>
        <v/>
      </c>
      <c r="AA108" s="89" t="str">
        <f t="shared" si="15"/>
        <v/>
      </c>
      <c r="AB108" s="356" t="str">
        <f t="shared" si="15"/>
        <v/>
      </c>
      <c r="AC108" s="355" t="str">
        <f t="shared" si="15"/>
        <v/>
      </c>
      <c r="AD108" s="356" t="str">
        <f t="shared" si="15"/>
        <v/>
      </c>
      <c r="AE108" s="355" t="str">
        <f t="shared" si="15"/>
        <v/>
      </c>
      <c r="AF108" s="90" t="str">
        <f t="shared" si="15"/>
        <v/>
      </c>
      <c r="AG108" s="350" t="str">
        <f t="shared" si="11"/>
        <v/>
      </c>
      <c r="AH108" s="89" t="str">
        <f t="shared" si="7"/>
        <v/>
      </c>
      <c r="AI108" s="91"/>
      <c r="AJ108" s="357" t="str">
        <f t="shared" si="12"/>
        <v/>
      </c>
      <c r="AK108" s="358"/>
      <c r="AL108" s="92" t="str" cm="1">
        <f t="array" ref="AL108">IF(OR(AJ108="",P108=""),"",_xlfn.IFS(ROUND(IFERROR(VALUE(TRIM(SUBSTITUTE(AJ108,CHAR(160),""))),0),2)&gt;ROUND(IFERROR(VALUE(TRIM(SUBSTITUTE(P108,CHAR(160),""))),0),2),"KO : Le montant retenu est supérieur au montant présenté. Merci de revoir la ligne de contributions ou plafonner son montant.",ROUND(IFERROR(VALUE(TRIM(SUBSTITUTE(P108,CHAR(160),""))),0),2)=0,"",ROUND(IFERROR(VALUE(TRIM(SUBSTITUTE(AJ108,CHAR(160),""))),0),2)=ROUND(IFERROR(VALUE(TRIM(SUBSTITUTE(P108,CHAR(160),""))),0),2),"OK",ROUND(IFERROR(VALUE(TRIM(SUBSTITUTE(AJ108,CHAR(160),""))),0),2)&lt;ROUND(IFERROR(VALUE(TRIM(SUBSTITUTE(P108,CHAR(160),""))),0),2),"Montant instruit inférieur au montant présenté.",TRUE,""))</f>
        <v/>
      </c>
      <c r="AM108" s="90" t="str">
        <f t="shared" si="13"/>
        <v/>
      </c>
    </row>
    <row r="109" spans="1:39" ht="15" customHeight="1">
      <c r="A109" s="635" t="s">
        <v>27</v>
      </c>
      <c r="B109" s="636"/>
      <c r="C109" s="636"/>
      <c r="D109" s="636"/>
      <c r="E109" s="636"/>
      <c r="F109" s="636"/>
      <c r="G109" s="636"/>
      <c r="H109" s="636"/>
      <c r="I109" s="636"/>
      <c r="J109" s="636"/>
      <c r="K109" s="636"/>
      <c r="L109" s="636"/>
      <c r="M109" s="636"/>
      <c r="N109" s="636"/>
      <c r="O109" s="636"/>
      <c r="P109" s="359">
        <f>SUM(P9:P108)</f>
        <v>0</v>
      </c>
      <c r="Q109" s="360"/>
      <c r="R109" s="369"/>
      <c r="S109" s="360"/>
      <c r="T109" s="360"/>
      <c r="U109" s="360"/>
      <c r="V109" s="360"/>
      <c r="W109" s="360"/>
      <c r="X109" s="360"/>
      <c r="Y109" s="360"/>
      <c r="Z109" s="360"/>
      <c r="AA109" s="360"/>
      <c r="AB109" s="360"/>
      <c r="AC109" s="360"/>
      <c r="AD109" s="360"/>
      <c r="AE109" s="360"/>
      <c r="AF109" s="360"/>
      <c r="AG109" s="360"/>
      <c r="AH109" s="360"/>
      <c r="AI109" s="361" t="s">
        <v>28</v>
      </c>
      <c r="AJ109" s="359">
        <f>SUM(AJ9:AJ108)</f>
        <v>0</v>
      </c>
      <c r="AK109" s="360"/>
      <c r="AL109" s="360" t="s">
        <v>333</v>
      </c>
      <c r="AM109" s="359">
        <f>SUM(AM9:AM108)</f>
        <v>0</v>
      </c>
    </row>
  </sheetData>
  <sheetProtection algorithmName="SHA-512" hashValue="UlGLBImQAk8WU2mTsk3rTd0go0uKldVp2ngP7x3usuxTKDAvRC2t2AqktTTonVPFkbC+7JhIjfWJHb39raqNzw==" saltValue="YxrbPPK2zBeQKqqQnAKHbw==" spinCount="100000" sheet="1" formatCells="0" formatColumns="0" formatRows="0" insertColumns="0" insertRows="0" insertHyperlinks="0" deleteColumns="0" deleteRows="0" sort="0" autoFilter="0" pivotTables="0"/>
  <mergeCells count="10">
    <mergeCell ref="A109:O109"/>
    <mergeCell ref="D2:J2"/>
    <mergeCell ref="D3:J3"/>
    <mergeCell ref="A6:A7"/>
    <mergeCell ref="A5:R5"/>
    <mergeCell ref="S5:AM5"/>
    <mergeCell ref="I6:J6"/>
    <mergeCell ref="L6:M6"/>
    <mergeCell ref="Z6:AA6"/>
    <mergeCell ref="AC6:AD6"/>
  </mergeCells>
  <conditionalFormatting sqref="S9:AH108">
    <cfRule type="expression" dxfId="26" priority="1" stopIfTrue="1">
      <formula>B9&lt;&gt;S9</formula>
    </cfRule>
  </conditionalFormatting>
  <conditionalFormatting sqref="AL9:AL108">
    <cfRule type="containsText" dxfId="25" priority="2" operator="containsText" text="OK">
      <formula>NOT(ISERROR(SEARCH("OK",AL9)))</formula>
    </cfRule>
    <cfRule type="containsText" dxfId="24" priority="3" operator="containsText" text="KO">
      <formula>NOT(ISERROR(SEARCH("KO",AL9)))</formula>
    </cfRule>
    <cfRule type="containsText" dxfId="23" priority="4" operator="containsText" text="Attention">
      <formula>NOT(ISERROR(SEARCH("Attention",AL9)))</formula>
    </cfRule>
  </conditionalFormatting>
  <dataValidations count="5">
    <dataValidation type="list" allowBlank="1" showInputMessage="1" showErrorMessage="1" sqref="U8" xr:uid="{B9E4A422-EAE6-44EB-828B-ED1E55FA5789}">
      <formula1>"Devis 1,Devis 2,Devis 3"</formula1>
    </dataValidation>
    <dataValidation type="list" allowBlank="1" showInputMessage="1" showErrorMessage="1" sqref="M9:M108 J9:J108" xr:uid="{ABF0D896-CDCB-4D95-9113-236C175EC18F}">
      <formula1>"année(s)"</formula1>
    </dataValidation>
    <dataValidation type="list" allowBlank="1" showInputMessage="1" showErrorMessage="1" sqref="AI9:AI108" xr:uid="{E9C26986-A21E-4CB3-A5F5-FABAC04E9819}">
      <formula1>"Oui,Non,Sans objet"</formula1>
    </dataValidation>
    <dataValidation type="list" allowBlank="1" showInputMessage="1" showErrorMessage="1" sqref="E9:E108" xr:uid="{FE7559A4-7666-4D87-B106-E385B355222F}">
      <formula1>"Neuf,Occasion"</formula1>
    </dataValidation>
    <dataValidation allowBlank="1" showErrorMessage="1" promptTitle="Sélectionnez un type d'action" prompt="Cliquez sur le menu déroulant et associez un type d'action au poste choisi tel que présenté dans les lignes 4 à 7" sqref="C9:C108" xr:uid="{3F5B35A9-B1F1-4426-99EA-E4458514A321}"/>
  </dataValidations>
  <pageMargins left="0.7" right="0.7" top="0.75" bottom="0.75" header="0.3" footer="0.3"/>
  <pageSetup paperSize="9" scale="12"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prompt="Cliquez sur le menu déroulant et associez un type d'action au poste choisi tel que présenté dans les lignes 4 à 7" xr:uid="{C2AED5B6-2E65-402A-A9F1-70C763D8E321}">
          <x14:formula1>
            <xm:f>'0-Présentation poste-typeaction'!$J$4:$J$7</xm:f>
          </x14:formula1>
          <xm:sqref>T9:T108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F41E-9C1C-44D1-920E-3B87ED135214}">
  <dimension ref="A1:Y14"/>
  <sheetViews>
    <sheetView zoomScale="50" zoomScaleNormal="50" workbookViewId="0">
      <selection activeCell="E10" sqref="E10"/>
    </sheetView>
  </sheetViews>
  <sheetFormatPr baseColWidth="10" defaultColWidth="11.453125" defaultRowHeight="14.5" outlineLevelCol="1"/>
  <cols>
    <col min="1" max="6" width="27.453125" style="100" customWidth="1"/>
    <col min="7" max="7" width="44.453125" style="100" customWidth="1"/>
    <col min="8" max="8" width="37.81640625" style="100" customWidth="1"/>
    <col min="9" max="10" width="27.453125" style="100" hidden="1" customWidth="1" outlineLevel="1"/>
    <col min="11" max="11" width="19.453125" style="100" hidden="1" customWidth="1" outlineLevel="1"/>
    <col min="12" max="14" width="29.453125" style="100" hidden="1" customWidth="1" outlineLevel="1"/>
    <col min="15" max="15" width="35.453125" style="100" hidden="1" customWidth="1" outlineLevel="1"/>
    <col min="16" max="16" width="44.453125" style="100" hidden="1" customWidth="1" outlineLevel="1"/>
    <col min="17" max="17" width="22.453125" style="100" hidden="1" customWidth="1" outlineLevel="1"/>
    <col min="18" max="18" width="15.453125" style="100" hidden="1" customWidth="1" outlineLevel="1"/>
    <col min="19" max="19" width="11.453125" style="100" collapsed="1"/>
    <col min="20" max="16384" width="11.453125" style="100"/>
  </cols>
  <sheetData>
    <row r="1" spans="1:25" ht="15" thickBot="1"/>
    <row r="2" spans="1:25" ht="18.649999999999999" customHeight="1">
      <c r="D2" s="588" t="s">
        <v>334</v>
      </c>
      <c r="E2" s="589"/>
      <c r="F2" s="590"/>
      <c r="G2" s="375"/>
      <c r="H2" s="375"/>
      <c r="I2" s="375"/>
      <c r="J2" s="375"/>
      <c r="K2" s="375"/>
      <c r="L2" s="375"/>
      <c r="M2" s="375"/>
      <c r="N2" s="375"/>
    </row>
    <row r="3" spans="1:25" ht="37" customHeight="1" thickBot="1">
      <c r="D3" s="591" t="s">
        <v>346</v>
      </c>
      <c r="E3" s="592"/>
      <c r="F3" s="593"/>
      <c r="G3" s="376"/>
      <c r="H3" s="376"/>
      <c r="I3" s="376"/>
      <c r="J3" s="376"/>
      <c r="K3" s="376"/>
      <c r="L3" s="376"/>
      <c r="M3" s="376"/>
      <c r="N3" s="376"/>
    </row>
    <row r="4" spans="1:25" ht="15" thickBot="1"/>
    <row r="5" spans="1:25" ht="70.5" customHeight="1" thickBot="1">
      <c r="A5" s="617" t="s">
        <v>120</v>
      </c>
      <c r="B5" s="618"/>
      <c r="C5" s="618"/>
      <c r="D5" s="618"/>
      <c r="E5" s="618"/>
      <c r="F5" s="618"/>
      <c r="G5" s="618"/>
      <c r="H5" s="619"/>
      <c r="I5" s="641" t="s">
        <v>121</v>
      </c>
      <c r="J5" s="642"/>
      <c r="K5" s="642"/>
      <c r="L5" s="642"/>
      <c r="M5" s="642"/>
      <c r="N5" s="642"/>
      <c r="O5" s="642"/>
      <c r="P5" s="642"/>
      <c r="Q5" s="642"/>
      <c r="R5" s="643"/>
    </row>
    <row r="6" spans="1:25" s="68" customFormat="1" ht="51" customHeight="1">
      <c r="A6" s="644" t="s">
        <v>300</v>
      </c>
      <c r="B6" s="645"/>
      <c r="C6" s="645"/>
      <c r="D6" s="645"/>
      <c r="E6" s="645"/>
      <c r="F6" s="645"/>
      <c r="G6" s="645"/>
      <c r="H6" s="646"/>
      <c r="I6" s="647" t="s">
        <v>185</v>
      </c>
      <c r="J6" s="648"/>
      <c r="K6" s="649"/>
      <c r="L6" s="649"/>
      <c r="M6" s="649"/>
      <c r="N6" s="649"/>
      <c r="O6" s="649"/>
      <c r="P6" s="649"/>
      <c r="Q6" s="649"/>
      <c r="R6" s="649"/>
    </row>
    <row r="7" spans="1:25" s="68" customFormat="1" ht="43.5">
      <c r="A7" s="377" t="s">
        <v>365</v>
      </c>
      <c r="B7" s="69" t="s">
        <v>308</v>
      </c>
      <c r="C7" s="69" t="s">
        <v>123</v>
      </c>
      <c r="D7" s="69" t="s">
        <v>247</v>
      </c>
      <c r="E7" s="69" t="s">
        <v>305</v>
      </c>
      <c r="F7" s="69" t="s">
        <v>183</v>
      </c>
      <c r="G7" s="69" t="s">
        <v>165</v>
      </c>
      <c r="H7" s="378" t="s">
        <v>124</v>
      </c>
      <c r="I7" s="379" t="s">
        <v>122</v>
      </c>
      <c r="J7" s="380" t="s">
        <v>308</v>
      </c>
      <c r="K7" s="381" t="s">
        <v>125</v>
      </c>
      <c r="L7" s="381" t="s">
        <v>315</v>
      </c>
      <c r="M7" s="381" t="s">
        <v>305</v>
      </c>
      <c r="N7" s="381" t="s">
        <v>184</v>
      </c>
      <c r="O7" s="381" t="s">
        <v>165</v>
      </c>
      <c r="P7" s="381" t="s">
        <v>54</v>
      </c>
      <c r="Q7" s="381" t="s">
        <v>17</v>
      </c>
      <c r="R7" s="381" t="s">
        <v>8</v>
      </c>
    </row>
    <row r="8" spans="1:25" s="68" customFormat="1" ht="130.5">
      <c r="A8" s="382"/>
      <c r="B8" s="74"/>
      <c r="C8" s="74" t="s">
        <v>127</v>
      </c>
      <c r="D8" s="74" t="s">
        <v>128</v>
      </c>
      <c r="E8" s="74" t="str">
        <f>IF(SUM(N('6 - OCS'!$E$10="OUI"),N('6 - OCS'!$E$11="OUI"),N('6 - OCS'!$E$13="OUI"))&gt;1,"Attention : OCS sélectionnées incompatibles.",IF(OR(AND('6 - OCS'!$E$10="OUI", NOT(OR(COUNTIF('0-Présentation poste-typeaction'!$B$12:$B$92,"Soutien préparatoire")&gt;0, COUNTIF('0-Présentation poste-typeaction'!$B$12:$B$92,"Mise en oeuvre de la stratégie")&gt;0, COUNTIF('0-Présentation poste-typeaction'!$B$12:$B$92,"Coopération entre les GAL")&gt;0))),AND('6 - OCS'!$E$11="OUI", NOT(OR(COUNTIF('0-Présentation poste-typeaction'!$B$12:$B$92,"Mise en oeuvre de la stratégie")&gt;0, COUNTIF('0-Présentation poste-typeaction'!$B$12:$B$92,"Coopération entre les GAL")&gt;0))),AND('6 - OCS'!$E$12="OUI", NOT(OR(COUNTIF('0-Présentation poste-typeaction'!$B$12:$B$92,"Mise en oeuvre de la stratégie")&gt;0, COUNTIF('0-Présentation poste-typeaction'!$B$12:$B$92,"Coopération entre les GAL")&gt;0))),AND('6 - OCS'!$E$13="OUI", NOT(COUNTIF('0-Présentation poste-typeaction'!$B$12:$B$92,"Fonctionnement et animation")&gt;0))),"Attention : OCS sélectionnées non applicables pour les types d'action concernés.","( Ne répondre OUI qu'à un seul type d'OCS )"))</f>
        <v>( Ne répondre OUI qu'à un seul type d'OCS )</v>
      </c>
      <c r="F8" s="74" t="s">
        <v>186</v>
      </c>
      <c r="G8" s="74" t="s">
        <v>163</v>
      </c>
      <c r="H8" s="232" t="s">
        <v>129</v>
      </c>
      <c r="I8" s="155" t="s">
        <v>246</v>
      </c>
      <c r="J8" s="160"/>
      <c r="K8" s="78" t="s">
        <v>22</v>
      </c>
      <c r="L8" s="79" t="s">
        <v>69</v>
      </c>
      <c r="M8" s="79" t="str">
        <f>IF(SUM(N('6 - OCS'!$M$10="OUI"),N('6 - OCS'!$M$11="OUI"),N('6 - OCS'!$M$13="OUI"))&gt;1,"Attention : OCS sélectionnées incompatibles.",IF(OR(AND('6 - OCS'!$M$10="OUI", NOT(OR(COUNTIF('0-Présentation poste-typeaction'!$B$12:$B$92,"Soutien préparatoire")&gt;0, COUNTIF('0-Présentation poste-typeaction'!$B$12:$B$92,"Mise en oeuvre de la stratégie")&gt;0, COUNTIF('0-Présentation poste-typeaction'!$B$12:$B$92,"Coopération entre les GAL")&gt;0))),AND('6 - OCS'!$M$11="OUI", NOT(OR(COUNTIF('0-Présentation poste-typeaction'!$B$12:$B$92,"Mise en oeuvre de la stratégie")&gt;0, COUNTIF('0-Présentation poste-typeaction'!$B$12:$B$92,"Coopération entre les GAL")&gt;0))),AND('6 - OCS'!$M$12="OUI", NOT(OR(COUNTIF('0-Présentation poste-typeaction'!$B$12:$B$92,"Mise en oeuvre de la stratégie")&gt;0, COUNTIF('0-Présentation poste-typeaction'!$B$12:$B$92,"Coopération entre les GAL")&gt;0))),AND('6 - OCS'!$M$13="OUI", NOT(COUNTIF('0-Présentation poste-typeaction'!$B$12:$B$92,"Fonctionnement et animation")&gt;0))),"Attention : OCS sélectionnées non applicables pour les types d'action concernés.","( Ne répondre OUI qu'à un seul type d'OCS )"))</f>
        <v>( Ne répondre OUI qu'à un seul type d'OCS )</v>
      </c>
      <c r="N8" s="79" t="s">
        <v>69</v>
      </c>
      <c r="O8" s="78" t="s">
        <v>22</v>
      </c>
      <c r="P8" s="79" t="s">
        <v>23</v>
      </c>
      <c r="Q8" s="79" t="s">
        <v>24</v>
      </c>
      <c r="R8" s="79" t="s">
        <v>25</v>
      </c>
    </row>
    <row r="9" spans="1:25" s="68" customFormat="1" ht="29">
      <c r="A9" s="81" t="s">
        <v>26</v>
      </c>
      <c r="B9" s="82"/>
      <c r="C9" s="383" t="str">
        <f>'2 - Frais de personnel'!N8</f>
        <v>Agent recruté pour la mission</v>
      </c>
      <c r="D9" s="383">
        <v>255</v>
      </c>
      <c r="E9" s="383" t="s">
        <v>297</v>
      </c>
      <c r="F9" s="383"/>
      <c r="G9" s="82" t="s">
        <v>73</v>
      </c>
      <c r="H9" s="384"/>
      <c r="I9" s="81" t="str">
        <f>A9</f>
        <v>Exemple</v>
      </c>
      <c r="J9" s="289"/>
      <c r="K9" s="385" t="str">
        <f>C9</f>
        <v>Agent recruté pour la mission</v>
      </c>
      <c r="L9" s="385">
        <f>D9</f>
        <v>255</v>
      </c>
      <c r="M9" s="385"/>
      <c r="N9" s="289"/>
      <c r="O9" s="289" t="str">
        <f t="shared" ref="O9" si="0">G9</f>
        <v xml:space="preserve">Mise en œuvre de la stratégie </v>
      </c>
      <c r="P9" s="289"/>
      <c r="Q9" s="289"/>
      <c r="R9" s="385"/>
    </row>
    <row r="10" spans="1:25" s="68" customFormat="1" ht="58">
      <c r="A10" s="386" t="s">
        <v>303</v>
      </c>
      <c r="B10" s="387" t="s">
        <v>309</v>
      </c>
      <c r="C10" s="388">
        <f>SUMIF('2 - Frais de personnel'!C9:C108,"Mise en oeuvre de la stratégie",'2 - Frais de personnel'!M9:M108)+SUMIF('2 - Frais de personnel'!C9:C108,"Coopération entre les GAL",'2 - Frais de personnel'!M9:M108)+SUMIF('2 - Frais de personnel'!C9:C108,"Soutien préparatoire",'2 - Frais de personnel'!M9:M108)</f>
        <v>0</v>
      </c>
      <c r="D10" s="389">
        <f>C10*0.15</f>
        <v>0</v>
      </c>
      <c r="E10" s="402"/>
      <c r="F10" s="389" t="str">
        <f>IF(AND(D10&lt;&gt;"",E10="OUI"),D10,"")</f>
        <v/>
      </c>
      <c r="G10" s="89" t="str">
        <f>IF(E10&lt;&gt;"",IF('0-Présentation poste-typeaction'!$B$12&lt;&gt;"",'0-Présentation poste-typeaction'!$B$12,""),"")</f>
        <v/>
      </c>
      <c r="H10" s="404"/>
      <c r="I10" s="87" t="s">
        <v>311</v>
      </c>
      <c r="J10" s="390" t="s">
        <v>309</v>
      </c>
      <c r="K10" s="388">
        <f>SUMIF('2 - Frais de personnel'!P9:P108,"Mise en oeuvre de la stratégie",'2 - Frais de personnel'!AA9:AA108)+SUMIF('2 - Frais de personnel'!P9:P108,"Coopération entre les GAL",'2 - Frais de personnel'!AA9:AA108)+SUMIF('2 - Frais de personnel'!P9:P108,"Soutien préparatoire",'2 - Frais de personnel'!AA9:AA108)</f>
        <v>0</v>
      </c>
      <c r="L10" s="388">
        <f>K10*0.15</f>
        <v>0</v>
      </c>
      <c r="M10" s="389" t="str">
        <f>IF(E10="","",E10)</f>
        <v/>
      </c>
      <c r="N10" s="389" t="str">
        <f>IF(F10="","",F10)</f>
        <v/>
      </c>
      <c r="O10" s="391" t="str">
        <f>IF(G10="","",G10)</f>
        <v/>
      </c>
      <c r="P10" s="91"/>
      <c r="Q10" s="392" t="str" cm="1">
        <f t="array" ref="Q10">IF(OR(F10="",N10=""),"",_xlfn.IFS(N10&gt;F10,"KO : Le montant retenu est supérieur au montant présenté.",N10=0,"",N10=F10,"OK",N10&lt;F10,"Montant instruit inférieur au montant présenté."))</f>
        <v/>
      </c>
      <c r="R10" s="393" t="str">
        <f>IF(OR(F10="",N10=""),"",ROUND(IFERROR(VALUE(TRIM(SUBSTITUTE(F10,CHAR(160),""))),0),2)-ROUND(IFERROR(VALUE(TRIM(SUBSTITUTE(N10,CHAR(160),""))),0),2))</f>
        <v/>
      </c>
    </row>
    <row r="11" spans="1:25" s="68" customFormat="1" ht="72.5">
      <c r="A11" s="386" t="s">
        <v>304</v>
      </c>
      <c r="B11" s="387" t="s">
        <v>310</v>
      </c>
      <c r="C11" s="388">
        <f>SUMIF('2 - Frais de personnel'!C9:C108,"Mise en oeuvre de la stratégie",'2 - Frais de personnel'!M9:M108)+SUMIF('2 - Frais de personnel'!C9:C108,"Coopération entre les GAL",'2 - Frais de personnel'!M9:M108)</f>
        <v>0</v>
      </c>
      <c r="D11" s="389">
        <f>C11*0.4</f>
        <v>0</v>
      </c>
      <c r="E11" s="402"/>
      <c r="F11" s="389" t="str">
        <f t="shared" ref="F11:F13" si="1">IF(AND(D11&lt;&gt;"",E11="OUI"),D11,"")</f>
        <v/>
      </c>
      <c r="G11" s="89" t="str">
        <f>IF(E11&lt;&gt;"",IF('0-Présentation poste-typeaction'!$B$12&lt;&gt;"",'0-Présentation poste-typeaction'!$B$12,""),"")</f>
        <v/>
      </c>
      <c r="H11" s="404"/>
      <c r="I11" s="87" t="s">
        <v>312</v>
      </c>
      <c r="J11" s="390" t="s">
        <v>310</v>
      </c>
      <c r="K11" s="388">
        <f>SUMIF('2 - Frais de personnel'!P9:P108,"Mise en oeuvre de la stratégie",'2 - Frais de personnel'!AA9:AA108)+SUMIF('2 - Frais de personnel'!P9:P108,"Coopération entre les GAL",'2 - Frais de personnel'!AA9:AA108)</f>
        <v>0</v>
      </c>
      <c r="L11" s="388">
        <f>K11*0.4</f>
        <v>0</v>
      </c>
      <c r="M11" s="389" t="str">
        <f t="shared" ref="M11:M13" si="2">IF(E11="","",E11)</f>
        <v/>
      </c>
      <c r="N11" s="389" t="str">
        <f>IF(F11="","",F11)</f>
        <v/>
      </c>
      <c r="O11" s="391" t="str">
        <f t="shared" ref="O11:O13" si="3">IF(G11="","",G11)</f>
        <v/>
      </c>
      <c r="P11" s="91"/>
      <c r="Q11" s="392" t="str" cm="1">
        <f t="array" ref="Q11">IF(OR(F11="",N11=""),"",_xlfn.IFS(N11&gt;F11,"KO : Le montant retenu est supérieur au montant présenté.",N11=0,"",N11=F11,"OK",N11&lt;F11,"Montant instruit inférieur au montant présenté."))</f>
        <v/>
      </c>
      <c r="R11" s="393" t="str">
        <f>IF(OR(F11="",N11=""),"",ROUND(IFERROR(VALUE(TRIM(SUBSTITUTE(F11,CHAR(160),""))),0),2)-ROUND(IFERROR(VALUE(TRIM(SUBSTITUTE(N11,CHAR(160),""))),0),2))</f>
        <v/>
      </c>
    </row>
    <row r="12" spans="1:25" s="68" customFormat="1" ht="116">
      <c r="A12" s="386" t="s">
        <v>306</v>
      </c>
      <c r="B12" s="387" t="s">
        <v>310</v>
      </c>
      <c r="C12" s="388">
        <f>SUMIFS('1 - Investissements'!$X$9:$X$108,'1 - Investissements'!$F$9:$F$108,"Mise en oeuvre de la stratégie")+SUMIFS('1 - Investissements'!$X$9:$X$108,'1 - Investissements'!$F$9:$F$108,"Coopération entre les GAL")+SUMIFS('3 - Frais généraux'!$W$9:$W$108,'3 - Frais généraux'!$F$9:$F$108,"Mise en oeuvre de la stratégie")+SUMIFS('3 - Frais généraux'!$W$9:$W$108,'3 - Frais généraux'!$F$9:$F$108,"Coopération entre les GAL")+SUMIFS('4 - Contributions en nature'!$H$9:$H$108,'4 - Contributions en nature'!$C$9:$C$108,"Mise en oeuvre de la stratégie")+SUMIFS('4 - Contributions en nature'!$H$9:$H$108,'4 - Contributions en nature'!$C$9:$C$108,"Coopération entre les GAL")+SUMIFS('5 - Amortissement'!$P$9:$P$108,'5 - Amortissement'!$C$9:$C$108,"Mise en oeuvre de la stratégie")+SUMIFS('5 - Amortissement'!$P$9:$P$108,'5 - Amortissement'!$C$9:$C108,"Coopération entre les GAL")</f>
        <v>0</v>
      </c>
      <c r="D12" s="389">
        <f>C12*0.2</f>
        <v>0</v>
      </c>
      <c r="E12" s="402"/>
      <c r="F12" s="389" t="str">
        <f t="shared" si="1"/>
        <v/>
      </c>
      <c r="G12" s="89" t="str">
        <f>IF(E12&lt;&gt;"",IF('0-Présentation poste-typeaction'!$B$12&lt;&gt;"",'0-Présentation poste-typeaction'!$B$12,""),"")</f>
        <v/>
      </c>
      <c r="H12" s="404"/>
      <c r="I12" s="87" t="s">
        <v>313</v>
      </c>
      <c r="J12" s="390" t="s">
        <v>310</v>
      </c>
      <c r="K12" s="388">
        <f>SUMIFS('1 - Investissements'!$AY$9:$AY$108,'1 - Investissements'!$AD$9:$AD$108,"Mise en oeuvre de la stratégie")+SUMIFS('1 - Investissements'!$AY$9:$AY$108,'1 - Investissements'!$AD$9:$AD$108,"Coopération entre les GAL")+SUMIFS('3 - Frais généraux'!$AW$9:$AW$108,'3 - Frais généraux'!$AC$9:$AC$108,"Mise en oeuvre de la stratégie")+SUMIFS('3 - Frais généraux'!$AW$9:$AW$108,'3 - Frais généraux'!$AC$9:$AC$108,"Coopération entre les GAL")+SUMIFS('4 - Contributions en nature'!$Q$9:$Q$108,'4 - Contributions en nature'!$K$9:$K$108,"Mise en oeuvre de la stratégie")+SUMIFS('4 - Contributions en nature'!$Q$9:$Q$108,'4 - Contributions en nature'!$K$9:$K$108,"Coopération entre les GAL")+SUMIFS('5 - Amortissement'!$AJ$9:$AJ$108,'5 - Amortissement'!$T$9:$T$108,"Mise en oeuvre de la stratégie")+SUMIFS('5 - Amortissement'!$AJ$9:$AJ$108,'5 - Amortissement'!$T$9:$T108,"Coopération entre les GAL")</f>
        <v>0</v>
      </c>
      <c r="L12" s="388">
        <f>K12*0.2</f>
        <v>0</v>
      </c>
      <c r="M12" s="389" t="str">
        <f t="shared" si="2"/>
        <v/>
      </c>
      <c r="N12" s="389" t="str">
        <f>IF(F12="","",F12)</f>
        <v/>
      </c>
      <c r="O12" s="391" t="str">
        <f t="shared" si="3"/>
        <v/>
      </c>
      <c r="P12" s="91"/>
      <c r="Q12" s="392" t="str" cm="1">
        <f t="array" ref="Q12">IF(OR(F12="",N12=""),"",_xlfn.IFS(N12&gt;F12,"KO : Le montant retenu est supérieur au montant présenté.",N12=0,"",N12=F12,"OK",N12&lt;F12,"Montant instruit inférieur au montant présenté."))</f>
        <v/>
      </c>
      <c r="R12" s="393" t="str">
        <f>IF(OR(F12="",N12=""),"",ROUND(IFERROR(VALUE(TRIM(SUBSTITUTE(F12,CHAR(160),""))),0),2)-ROUND(IFERROR(VALUE(TRIM(SUBSTITUTE(N12,CHAR(160),""))),0),2))</f>
        <v/>
      </c>
    </row>
    <row r="13" spans="1:25" s="68" customFormat="1" ht="73" thickBot="1">
      <c r="A13" s="394" t="s">
        <v>307</v>
      </c>
      <c r="B13" s="395" t="s">
        <v>31</v>
      </c>
      <c r="C13" s="396">
        <f>SUMIF('2 - Frais de personnel'!C9:C108,"Fonctionnement et animation",'2 - Frais de personnel'!J9:J108)</f>
        <v>0</v>
      </c>
      <c r="D13" s="396">
        <f>C13*0.25</f>
        <v>0</v>
      </c>
      <c r="E13" s="403"/>
      <c r="F13" s="396" t="str">
        <f t="shared" si="1"/>
        <v/>
      </c>
      <c r="G13" s="89" t="str">
        <f>IF(E13&lt;&gt;"",IF('0-Présentation poste-typeaction'!$B$12&lt;&gt;"",'0-Présentation poste-typeaction'!$B$12,""),"")</f>
        <v/>
      </c>
      <c r="H13" s="405"/>
      <c r="I13" s="397" t="s">
        <v>314</v>
      </c>
      <c r="J13" s="398" t="s">
        <v>31</v>
      </c>
      <c r="K13" s="389">
        <f>SUMIF('2 - Frais de personnel'!P9:P108,"Fonctionnement et animation",'2 - Frais de personnel'!AA9:AA108)</f>
        <v>0</v>
      </c>
      <c r="L13" s="389">
        <f>K13*0.25</f>
        <v>0</v>
      </c>
      <c r="M13" s="389" t="str">
        <f t="shared" si="2"/>
        <v/>
      </c>
      <c r="N13" s="389" t="str">
        <f>IF(F13="","",F13)</f>
        <v/>
      </c>
      <c r="O13" s="391" t="str">
        <f t="shared" si="3"/>
        <v/>
      </c>
      <c r="P13" s="399"/>
      <c r="Q13" s="392" t="str" cm="1">
        <f t="array" ref="Q13">IF(OR(F13="",N13=""),"",_xlfn.IFS(N13&gt;F13,"KO : Le montant retenu est supérieur au montant présenté.",N13=0,"",N13=F13,"OK",N13&lt;F13,"Montant instruit inférieur au montant présenté."))</f>
        <v/>
      </c>
      <c r="R13" s="393" t="str">
        <f>IF(OR(F13="",N13=""),"",ROUND(IFERROR(VALUE(TRIM(SUBSTITUTE(F13,CHAR(160),""))),0),2)-ROUND(IFERROR(VALUE(TRIM(SUBSTITUTE(N13,CHAR(160),""))),0),2))</f>
        <v/>
      </c>
    </row>
    <row r="14" spans="1:25">
      <c r="A14" s="638" t="s">
        <v>27</v>
      </c>
      <c r="B14" s="639"/>
      <c r="C14" s="639"/>
      <c r="D14" s="639"/>
      <c r="E14" s="640"/>
      <c r="F14" s="400">
        <f>IFERROR(SUM(F10:F13),"")</f>
        <v>0</v>
      </c>
      <c r="G14" s="638" t="s">
        <v>27</v>
      </c>
      <c r="H14" s="639"/>
      <c r="I14" s="636"/>
      <c r="J14" s="636"/>
      <c r="K14" s="636"/>
      <c r="L14" s="636"/>
      <c r="M14" s="637"/>
      <c r="N14" s="401">
        <f>IFERROR(SUM(N10:N13),"")</f>
        <v>0</v>
      </c>
      <c r="O14" s="635" t="s">
        <v>27</v>
      </c>
      <c r="P14" s="636"/>
      <c r="Q14" s="637"/>
      <c r="R14" s="401">
        <f>IFERROR(SUM(R10:R13),"")</f>
        <v>0</v>
      </c>
      <c r="S14" s="68"/>
      <c r="T14" s="68"/>
      <c r="U14" s="68"/>
      <c r="V14" s="68"/>
      <c r="W14" s="68"/>
      <c r="X14" s="68"/>
      <c r="Y14" s="68"/>
    </row>
  </sheetData>
  <sheetProtection algorithmName="SHA-512" hashValue="CBJQMmxDs0bEOKILOAJg/72B7FIvYfbN8iGchpkVCASTgI2UtX/3fmBjg3wIM2kD8NIOvfBa1Ann7NJxFIGo4Q==" saltValue="AM+9lnIPMzOdOHTqSwdOKw==" spinCount="100000" sheet="1" formatCells="0" formatColumns="0" formatRows="0" insertColumns="0" insertRows="0" insertHyperlinks="0" deleteColumns="0" deleteRows="0" sort="0" autoFilter="0" pivotTables="0"/>
  <mergeCells count="9">
    <mergeCell ref="D2:F2"/>
    <mergeCell ref="D3:F3"/>
    <mergeCell ref="O14:Q14"/>
    <mergeCell ref="G14:M14"/>
    <mergeCell ref="A14:E14"/>
    <mergeCell ref="A5:H5"/>
    <mergeCell ref="I5:R5"/>
    <mergeCell ref="A6:H6"/>
    <mergeCell ref="I6:R6"/>
  </mergeCells>
  <conditionalFormatting sqref="E8">
    <cfRule type="containsText" dxfId="22" priority="3" operator="containsText" text="corriger">
      <formula>NOT(ISERROR(SEARCH("corriger",E8)))</formula>
    </cfRule>
    <cfRule type="containsText" dxfId="21" priority="4" operator="containsText" text="Attention">
      <formula>NOT(ISERROR(SEARCH("Attention",E8)))</formula>
    </cfRule>
  </conditionalFormatting>
  <conditionalFormatting sqref="K10:O13">
    <cfRule type="expression" dxfId="20" priority="270">
      <formula>C10&lt;&gt;K10</formula>
    </cfRule>
  </conditionalFormatting>
  <conditionalFormatting sqref="M8">
    <cfRule type="containsText" dxfId="19" priority="1" operator="containsText" text="corriger">
      <formula>NOT(ISERROR(SEARCH("corriger",M8)))</formula>
    </cfRule>
    <cfRule type="containsText" dxfId="18" priority="2" operator="containsText" text="Attention">
      <formula>NOT(ISERROR(SEARCH("Attention",M8)))</formula>
    </cfRule>
  </conditionalFormatting>
  <conditionalFormatting sqref="Q10:Q13">
    <cfRule type="containsText" dxfId="17" priority="13" operator="containsText" text="OK">
      <formula>NOT(ISERROR(SEARCH("OK",Q10)))</formula>
    </cfRule>
    <cfRule type="containsText" dxfId="16" priority="14" operator="containsText" text="KO">
      <formula>NOT(ISERROR(SEARCH("KO",Q10)))</formula>
    </cfRule>
    <cfRule type="containsText" dxfId="15" priority="15" operator="containsText" text="Attention">
      <formula>NOT(ISERROR(SEARCH("Attention",Q10)))</formula>
    </cfRule>
  </conditionalFormatting>
  <dataValidations count="6">
    <dataValidation type="list" allowBlank="1" showInputMessage="1" showErrorMessage="1" promptTitle="Sélectionnez un type d'action" prompt="Cliquez sur le menu déroulant et associez un type d'action au poste choisi" sqref="G9" xr:uid="{3884BA11-A28E-43B5-B53C-DDE37638AABF}">
      <formula1>"Soutien préparatoire , Mise en œuvre de la stratégie , Fonctionnement et animation , Coopération entre les GAL"</formula1>
    </dataValidation>
    <dataValidation type="list" allowBlank="1" showInputMessage="1" showErrorMessage="1" sqref="O13" xr:uid="{86CC245D-A37C-4E3F-B609-400C9C4D7A5D}">
      <formula1>"Fonctionnement et animation"</formula1>
    </dataValidation>
    <dataValidation type="list" allowBlank="1" showInputMessage="1" showErrorMessage="1" sqref="O10" xr:uid="{FB53199C-F3A2-4898-9286-D8E067758E51}">
      <formula1>"Soutien préparatoire,Mise en œuvre de la stratégie,Coopération entre les GAL"</formula1>
    </dataValidation>
    <dataValidation type="list" allowBlank="1" showInputMessage="1" showErrorMessage="1" sqref="O11:O12" xr:uid="{4EF61669-C38F-477D-BCCD-D37712568DA7}">
      <formula1>"Mise en œuvre de la stratégie,Coopération entre les GAL"</formula1>
    </dataValidation>
    <dataValidation type="list" allowBlank="1" showInputMessage="1" showErrorMessage="1" sqref="E10:E13" xr:uid="{CB867C97-99D1-4C39-B90C-67F537F76A47}">
      <formula1>"OUI,NON"</formula1>
    </dataValidation>
    <dataValidation allowBlank="1" showErrorMessage="1" promptTitle="Sélectionnez un type d'action" prompt="Cliquez sur le menu déroulant et associez un type d'action au poste choisi tel que présenté dans les lignes 4 à 7" sqref="G10:G13" xr:uid="{74176CE5-B7EB-40BA-B635-747A6B830A44}"/>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786F-1AE3-4119-8FB9-65D0B1C3042D}">
  <dimension ref="A1:O30"/>
  <sheetViews>
    <sheetView zoomScale="50" zoomScaleNormal="50" workbookViewId="0">
      <selection activeCell="C10" sqref="C10"/>
    </sheetView>
  </sheetViews>
  <sheetFormatPr baseColWidth="10" defaultColWidth="11.453125" defaultRowHeight="14.5" outlineLevelCol="1"/>
  <cols>
    <col min="1" max="4" width="27.453125" style="100" customWidth="1"/>
    <col min="5" max="5" width="37.81640625" style="100" customWidth="1"/>
    <col min="6" max="6" width="27.453125" style="100" customWidth="1"/>
    <col min="7" max="7" width="34.453125" style="100" hidden="1" customWidth="1" outlineLevel="1"/>
    <col min="8" max="9" width="19.453125" style="100" hidden="1" customWidth="1" outlineLevel="1"/>
    <col min="10" max="10" width="29.453125" style="100" hidden="1" customWidth="1" outlineLevel="1"/>
    <col min="11" max="11" width="35.453125" style="100" hidden="1" customWidth="1" outlineLevel="1"/>
    <col min="12" max="12" width="44.453125" style="100" hidden="1" customWidth="1" outlineLevel="1"/>
    <col min="13" max="13" width="33.1796875" style="253" hidden="1" customWidth="1" outlineLevel="1"/>
    <col min="14" max="14" width="25.453125" style="100" hidden="1" customWidth="1" outlineLevel="1"/>
    <col min="15" max="15" width="11.453125" style="100" collapsed="1"/>
    <col min="16" max="16384" width="11.453125" style="100"/>
  </cols>
  <sheetData>
    <row r="1" spans="1:14" ht="15" thickBot="1"/>
    <row r="2" spans="1:14" ht="18.649999999999999" customHeight="1">
      <c r="B2" s="588" t="s">
        <v>299</v>
      </c>
      <c r="C2" s="589"/>
      <c r="D2" s="590"/>
    </row>
    <row r="3" spans="1:14" ht="32.25" customHeight="1" thickBot="1">
      <c r="B3" s="591" t="s">
        <v>366</v>
      </c>
      <c r="C3" s="592"/>
      <c r="D3" s="593"/>
    </row>
    <row r="4" spans="1:14" ht="15" thickBot="1"/>
    <row r="5" spans="1:14" ht="70.5" customHeight="1" thickBot="1">
      <c r="A5" s="617" t="s">
        <v>130</v>
      </c>
      <c r="B5" s="618"/>
      <c r="C5" s="618"/>
      <c r="D5" s="618"/>
      <c r="E5" s="618"/>
      <c r="F5" s="619"/>
      <c r="G5" s="650" t="s">
        <v>131</v>
      </c>
      <c r="H5" s="651"/>
      <c r="I5" s="651"/>
      <c r="J5" s="651"/>
      <c r="K5" s="651"/>
      <c r="L5" s="651"/>
      <c r="M5" s="651"/>
      <c r="N5" s="652"/>
    </row>
    <row r="6" spans="1:14" ht="39.75" customHeight="1">
      <c r="A6" s="654" t="s">
        <v>173</v>
      </c>
      <c r="B6" s="655"/>
      <c r="C6" s="655"/>
      <c r="D6" s="655"/>
      <c r="E6" s="655"/>
      <c r="F6" s="656"/>
      <c r="G6" s="641" t="s">
        <v>175</v>
      </c>
      <c r="H6" s="642"/>
      <c r="I6" s="642"/>
      <c r="J6" s="642"/>
      <c r="K6" s="642"/>
      <c r="L6" s="642"/>
      <c r="M6" s="642"/>
      <c r="N6" s="653"/>
    </row>
    <row r="7" spans="1:14" ht="29">
      <c r="A7" s="377" t="s">
        <v>122</v>
      </c>
      <c r="B7" s="69" t="s">
        <v>132</v>
      </c>
      <c r="C7" s="69" t="s">
        <v>133</v>
      </c>
      <c r="D7" s="69" t="s">
        <v>134</v>
      </c>
      <c r="E7" s="69" t="s">
        <v>165</v>
      </c>
      <c r="F7" s="378" t="s">
        <v>124</v>
      </c>
      <c r="G7" s="379" t="s">
        <v>122</v>
      </c>
      <c r="H7" s="381" t="s">
        <v>132</v>
      </c>
      <c r="I7" s="381" t="s">
        <v>133</v>
      </c>
      <c r="J7" s="381" t="s">
        <v>174</v>
      </c>
      <c r="K7" s="381" t="s">
        <v>165</v>
      </c>
      <c r="L7" s="381" t="s">
        <v>54</v>
      </c>
      <c r="M7" s="381" t="s">
        <v>17</v>
      </c>
      <c r="N7" s="406" t="s">
        <v>8</v>
      </c>
    </row>
    <row r="8" spans="1:14" ht="101.5">
      <c r="A8" s="382" t="s">
        <v>126</v>
      </c>
      <c r="B8" s="74" t="s">
        <v>25</v>
      </c>
      <c r="C8" s="74" t="s">
        <v>135</v>
      </c>
      <c r="D8" s="74" t="s">
        <v>136</v>
      </c>
      <c r="E8" s="74" t="s">
        <v>163</v>
      </c>
      <c r="F8" s="232" t="s">
        <v>129</v>
      </c>
      <c r="G8" s="155" t="s">
        <v>246</v>
      </c>
      <c r="H8" s="78" t="s">
        <v>22</v>
      </c>
      <c r="I8" s="78" t="s">
        <v>22</v>
      </c>
      <c r="J8" s="78" t="s">
        <v>22</v>
      </c>
      <c r="K8" s="78" t="s">
        <v>22</v>
      </c>
      <c r="L8" s="79" t="s">
        <v>23</v>
      </c>
      <c r="M8" s="79" t="s">
        <v>24</v>
      </c>
      <c r="N8" s="80" t="s">
        <v>25</v>
      </c>
    </row>
    <row r="9" spans="1:14" ht="97.5" customHeight="1">
      <c r="A9" s="386" t="s">
        <v>335</v>
      </c>
      <c r="B9" s="383">
        <v>70</v>
      </c>
      <c r="C9" s="407">
        <v>3</v>
      </c>
      <c r="D9" s="383">
        <f>B9*C9</f>
        <v>210</v>
      </c>
      <c r="E9" s="82" t="s">
        <v>73</v>
      </c>
      <c r="F9" s="384"/>
      <c r="G9" s="81" t="str">
        <f t="shared" ref="G9:G24" si="0">A9</f>
        <v>Exemple: Hébergement Martinique, Guadeloupe, Guyane, La Réunion, Mayotte, Saint-Barthélemy, Saint-Pierre-et-Miquelon, Saint-Martin (70€ par nuit)</v>
      </c>
      <c r="H9" s="274">
        <f>B9</f>
        <v>70</v>
      </c>
      <c r="I9" s="408">
        <f>C9</f>
        <v>3</v>
      </c>
      <c r="J9" s="409">
        <f>IF(OR(H9="",I9=""),"",H9*I9)</f>
        <v>210</v>
      </c>
      <c r="K9" s="410" t="str">
        <f t="shared" ref="K9" si="1">E9</f>
        <v xml:space="preserve">Mise en œuvre de la stratégie </v>
      </c>
      <c r="L9" s="411">
        <f>F9</f>
        <v>0</v>
      </c>
      <c r="M9" s="412" t="str" cm="1">
        <f t="array" ref="M9">IF(OR(D9="",J9=""),"",_xlfn.IFS(J9&gt;D9,"KO : Le montant retenu est supérieur au montant présenté.",J9=0,"",J9=D9,"OK",J9&lt;D9,"Montant instruit inférieur au montant présenté."))</f>
        <v>OK</v>
      </c>
      <c r="N9" s="413">
        <f>IF(OR(D9="",J9=""),"",ROUND(IFERROR(VALUE(TRIM(SUBSTITUTE(D9,CHAR(160),""))),0),2)-ROUND(IFERROR(VALUE(TRIM(SUBSTITUTE(J9,CHAR(160),""))),0),2))</f>
        <v>0</v>
      </c>
    </row>
    <row r="10" spans="1:14" ht="95" customHeight="1">
      <c r="A10" s="386" t="s">
        <v>148</v>
      </c>
      <c r="B10" s="414">
        <v>70</v>
      </c>
      <c r="C10" s="434"/>
      <c r="D10" s="414" t="str">
        <f>IF(OR(B10="",C10=""),"",B10*C10)</f>
        <v/>
      </c>
      <c r="E10" s="89" t="str">
        <f>IF(C10&lt;&gt;"",IF('0-Présentation poste-typeaction'!$B$12&lt;&gt;"",'0-Présentation poste-typeaction'!$B$12,""),"")</f>
        <v/>
      </c>
      <c r="F10" s="435"/>
      <c r="G10" s="87" t="str">
        <f t="shared" si="0"/>
        <v>Hébergement Martinique, Guadeloupe, 
Guyane, La Réunion, 
Mayotte, Saint-Barthélemy, 
Saint-Pierre-et-Miquelon, 
Saint-Martin (70€ par nuit)</v>
      </c>
      <c r="H10" s="90">
        <f>IF(B10="","",B10)</f>
        <v>70</v>
      </c>
      <c r="I10" s="355" t="str">
        <f t="shared" ref="I10:K10" si="2">IF(C10="","",C10)</f>
        <v/>
      </c>
      <c r="J10" s="414" t="str">
        <f>IF(OR(H10="",I10=""),"",H10*I10)</f>
        <v/>
      </c>
      <c r="K10" s="202" t="str">
        <f t="shared" si="2"/>
        <v/>
      </c>
      <c r="L10" s="319"/>
      <c r="M10" s="415" t="str" cm="1">
        <f t="array" ref="M10">IF(OR(D10="",J10=""),"",_xlfn.IFS(J10&gt;D10,"KO : Le montant retenu est supérieur au montant présenté.",J10=0,"",J10=D10,"OK",J10&lt;D10,"Montant instruit inférieur au montant présenté."))</f>
        <v/>
      </c>
      <c r="N10" s="416" t="str">
        <f>IF(OR(D10="",J10=""),"",ROUND(IFERROR(VALUE(TRIM(SUBSTITUTE(D10,CHAR(160),""))),0),2)-ROUND(IFERROR(VALUE(TRIM(SUBSTITUTE(J10,CHAR(160),""))),0),2))</f>
        <v/>
      </c>
    </row>
    <row r="11" spans="1:14" ht="114.5" customHeight="1">
      <c r="A11" s="386" t="s">
        <v>149</v>
      </c>
      <c r="B11" s="414">
        <v>15.75</v>
      </c>
      <c r="C11" s="434"/>
      <c r="D11" s="414" t="str">
        <f t="shared" ref="D11:D24" si="3">IF(OR(B11="",C11=""),"",B11*C11)</f>
        <v/>
      </c>
      <c r="E11" s="89" t="str">
        <f>IF(C11&lt;&gt;"",IF('0-Présentation poste-typeaction'!$B$12&lt;&gt;"",'0-Présentation poste-typeaction'!$B$12,""),"")</f>
        <v/>
      </c>
      <c r="F11" s="435"/>
      <c r="G11" s="87" t="str">
        <f t="shared" si="0"/>
        <v>Déjeuner Martinique, Guadeloupe, 
Guyane, La Réunion, 
Mayotte, Saint-Barthélemy, 
Saint-Pierre-et-Miquelon, 
Saint-Martin (15,75€ par déjeuner)</v>
      </c>
      <c r="H11" s="90">
        <f t="shared" ref="H11:H24" si="4">IF(B11="","",B11)</f>
        <v>15.75</v>
      </c>
      <c r="I11" s="355" t="str">
        <f t="shared" ref="I11:I24" si="5">IF(C11="","",C11)</f>
        <v/>
      </c>
      <c r="J11" s="414" t="str">
        <f t="shared" ref="J11:J24" si="6">IF(OR(H11="",I11=""),"",H11*I11)</f>
        <v/>
      </c>
      <c r="K11" s="202" t="str">
        <f t="shared" ref="K11:K24" si="7">IF(E11="","",E11)</f>
        <v/>
      </c>
      <c r="L11" s="319"/>
      <c r="M11" s="415" t="str" cm="1">
        <f t="array" ref="M11">IF(OR(D11="",J11=""),"",_xlfn.IFS(J11&gt;D11,"KO : Le montant retenu est supérieur au montant présenté.",J11=0,"",J11=D11,"OK",J11&lt;D11,"Montant instruit inférieur au montant présenté."))</f>
        <v/>
      </c>
      <c r="N11" s="416" t="str">
        <f t="shared" ref="N11:N24" si="8">IF(OR(D11="",J11=""),"",ROUND(IFERROR(VALUE(TRIM(SUBSTITUTE(D11,CHAR(160),""))),0),2)-ROUND(IFERROR(VALUE(TRIM(SUBSTITUTE(J11,CHAR(160),""))),0),2))</f>
        <v/>
      </c>
    </row>
    <row r="12" spans="1:14" ht="78.5" customHeight="1">
      <c r="A12" s="386" t="s">
        <v>150</v>
      </c>
      <c r="B12" s="414">
        <v>15.75</v>
      </c>
      <c r="C12" s="434"/>
      <c r="D12" s="414" t="str">
        <f t="shared" si="3"/>
        <v/>
      </c>
      <c r="E12" s="89" t="str">
        <f>IF(C12&lt;&gt;"",IF('0-Présentation poste-typeaction'!$B$12&lt;&gt;"",'0-Présentation poste-typeaction'!$B$12,""),"")</f>
        <v/>
      </c>
      <c r="F12" s="435"/>
      <c r="G12" s="87" t="str">
        <f t="shared" si="0"/>
        <v>Dîner Martinique, Guadeloupe, 
Guyane, La Réunion, 
Mayotte, Saint-Barthélemy, 
Saint-Pierre-et-Miquelon, 
Saint-Martin (15,75€ par dîner)</v>
      </c>
      <c r="H12" s="90">
        <f t="shared" si="4"/>
        <v>15.75</v>
      </c>
      <c r="I12" s="355" t="str">
        <f t="shared" si="5"/>
        <v/>
      </c>
      <c r="J12" s="414" t="str">
        <f t="shared" si="6"/>
        <v/>
      </c>
      <c r="K12" s="202" t="str">
        <f t="shared" si="7"/>
        <v/>
      </c>
      <c r="L12" s="319"/>
      <c r="M12" s="415" t="str" cm="1">
        <f t="array" ref="M12">IF(OR(D12="",J12=""),"",_xlfn.IFS(J12&gt;D12,"KO : Le montant retenu est supérieur au montant présenté.",J12=0,"",J12=D12,"OK",J12&lt;D12,"Montant instruit inférieur au montant présenté."))</f>
        <v/>
      </c>
      <c r="N12" s="416" t="str">
        <f t="shared" si="8"/>
        <v/>
      </c>
    </row>
    <row r="13" spans="1:14" ht="78.5" customHeight="1">
      <c r="A13" s="386" t="s">
        <v>153</v>
      </c>
      <c r="B13" s="414">
        <v>90</v>
      </c>
      <c r="C13" s="434"/>
      <c r="D13" s="414" t="str">
        <f t="shared" si="3"/>
        <v/>
      </c>
      <c r="E13" s="89" t="str">
        <f>IF(C13&lt;&gt;"",IF('0-Présentation poste-typeaction'!$B$12&lt;&gt;"",'0-Présentation poste-typeaction'!$B$12,""),"")</f>
        <v/>
      </c>
      <c r="F13" s="435"/>
      <c r="G13" s="87" t="str">
        <f t="shared" si="0"/>
        <v>Hébergement Nouvelle-Calédonie, 
îles Wallis et Futuna, 
Polynésie française (90€ par nuit)</v>
      </c>
      <c r="H13" s="90">
        <f t="shared" si="4"/>
        <v>90</v>
      </c>
      <c r="I13" s="355" t="str">
        <f t="shared" si="5"/>
        <v/>
      </c>
      <c r="J13" s="414" t="str">
        <f t="shared" si="6"/>
        <v/>
      </c>
      <c r="K13" s="202" t="str">
        <f t="shared" si="7"/>
        <v/>
      </c>
      <c r="L13" s="319"/>
      <c r="M13" s="415" t="str" cm="1">
        <f t="array" ref="M13">IF(OR(D13="",J13=""),"",_xlfn.IFS(J13&gt;D13,"KO : Le montant retenu est supérieur au montant présenté.",J13=0,"",J13=D13,"OK",J13&lt;D13,"Montant instruit inférieur au montant présenté."))</f>
        <v/>
      </c>
      <c r="N13" s="416" t="str">
        <f t="shared" si="8"/>
        <v/>
      </c>
    </row>
    <row r="14" spans="1:14" ht="68.5" customHeight="1">
      <c r="A14" s="386" t="s">
        <v>152</v>
      </c>
      <c r="B14" s="414">
        <v>21</v>
      </c>
      <c r="C14" s="434"/>
      <c r="D14" s="414" t="str">
        <f t="shared" si="3"/>
        <v/>
      </c>
      <c r="E14" s="89" t="str">
        <f>IF(C14&lt;&gt;"",IF('0-Présentation poste-typeaction'!$B$12&lt;&gt;"",'0-Présentation poste-typeaction'!$B$12,""),"")</f>
        <v/>
      </c>
      <c r="F14" s="435"/>
      <c r="G14" s="87" t="str">
        <f t="shared" si="0"/>
        <v>Déjeuner Nouvelle-Calédonie, 
îles Wallis et Futuna, 
Polynésie française (21€ par déjeuner)</v>
      </c>
      <c r="H14" s="90">
        <f t="shared" si="4"/>
        <v>21</v>
      </c>
      <c r="I14" s="355" t="str">
        <f t="shared" si="5"/>
        <v/>
      </c>
      <c r="J14" s="414" t="str">
        <f t="shared" si="6"/>
        <v/>
      </c>
      <c r="K14" s="202" t="str">
        <f t="shared" si="7"/>
        <v/>
      </c>
      <c r="L14" s="319"/>
      <c r="M14" s="415" t="str" cm="1">
        <f t="array" ref="M14">IF(OR(D14="",J14=""),"",_xlfn.IFS(J14&gt;D14,"KO : Le montant retenu est supérieur au montant présenté.",J14=0,"",J14=D14,"OK",J14&lt;D14,"Montant instruit inférieur au montant présenté."))</f>
        <v/>
      </c>
      <c r="N14" s="416" t="str">
        <f t="shared" si="8"/>
        <v/>
      </c>
    </row>
    <row r="15" spans="1:14" ht="68.5" customHeight="1">
      <c r="A15" s="386" t="s">
        <v>151</v>
      </c>
      <c r="B15" s="414">
        <v>21</v>
      </c>
      <c r="C15" s="434"/>
      <c r="D15" s="414" t="str">
        <f t="shared" si="3"/>
        <v/>
      </c>
      <c r="E15" s="89" t="str">
        <f>IF(C15&lt;&gt;"",IF('0-Présentation poste-typeaction'!$B$12&lt;&gt;"",'0-Présentation poste-typeaction'!$B$12,""),"")</f>
        <v/>
      </c>
      <c r="F15" s="435"/>
      <c r="G15" s="87" t="str">
        <f t="shared" si="0"/>
        <v>Dîner Nouvelle-Calédonie, 
îles Wallis et Futuna, 
Polynésie française (21€ par dîner)</v>
      </c>
      <c r="H15" s="90">
        <f t="shared" si="4"/>
        <v>21</v>
      </c>
      <c r="I15" s="355" t="str">
        <f t="shared" si="5"/>
        <v/>
      </c>
      <c r="J15" s="414" t="str">
        <f t="shared" si="6"/>
        <v/>
      </c>
      <c r="K15" s="202" t="str">
        <f t="shared" si="7"/>
        <v/>
      </c>
      <c r="L15" s="319"/>
      <c r="M15" s="415" t="str" cm="1">
        <f t="array" ref="M15">IF(OR(D15="",J15=""),"",_xlfn.IFS(J15&gt;D15,"KO : Le montant retenu est supérieur au montant présenté.",J15=0,"",J15=D15,"OK",J15&lt;D15,"Montant instruit inférieur au montant présenté."))</f>
        <v/>
      </c>
      <c r="N15" s="416" t="str">
        <f t="shared" si="8"/>
        <v/>
      </c>
    </row>
    <row r="16" spans="1:14" ht="64" customHeight="1">
      <c r="A16" s="386" t="s">
        <v>154</v>
      </c>
      <c r="B16" s="414">
        <v>70</v>
      </c>
      <c r="C16" s="434"/>
      <c r="D16" s="414" t="str">
        <f t="shared" si="3"/>
        <v/>
      </c>
      <c r="E16" s="89" t="str">
        <f>IF(C16&lt;&gt;"",IF('0-Présentation poste-typeaction'!$B$12&lt;&gt;"",'0-Présentation poste-typeaction'!$B$12,""),"")</f>
        <v/>
      </c>
      <c r="F16" s="435"/>
      <c r="G16" s="87" t="str">
        <f t="shared" si="0"/>
        <v>Hébergement France métropolitaine hors métropole du Grand Paris et Paris (70€ par nuit)</v>
      </c>
      <c r="H16" s="90">
        <f t="shared" si="4"/>
        <v>70</v>
      </c>
      <c r="I16" s="355" t="str">
        <f t="shared" si="5"/>
        <v/>
      </c>
      <c r="J16" s="414" t="str">
        <f t="shared" si="6"/>
        <v/>
      </c>
      <c r="K16" s="202" t="str">
        <f t="shared" si="7"/>
        <v/>
      </c>
      <c r="L16" s="319"/>
      <c r="M16" s="415" t="str" cm="1">
        <f t="array" ref="M16">IF(OR(D16="",J16=""),"",_xlfn.IFS(J16&gt;D16,"KO : Le montant retenu est supérieur au montant présenté.",J16=0,"",J16=D16,"OK",J16&lt;D16,"Montant instruit inférieur au montant présenté."))</f>
        <v/>
      </c>
      <c r="N16" s="416" t="str">
        <f t="shared" si="8"/>
        <v/>
      </c>
    </row>
    <row r="17" spans="1:14" ht="73.5" customHeight="1">
      <c r="A17" s="386" t="s">
        <v>155</v>
      </c>
      <c r="B17" s="414">
        <v>15.25</v>
      </c>
      <c r="C17" s="434"/>
      <c r="D17" s="414" t="str">
        <f t="shared" si="3"/>
        <v/>
      </c>
      <c r="E17" s="89" t="str">
        <f>IF(C17&lt;&gt;"",IF('0-Présentation poste-typeaction'!$B$12&lt;&gt;"",'0-Présentation poste-typeaction'!$B$12,""),"")</f>
        <v/>
      </c>
      <c r="F17" s="435"/>
      <c r="G17" s="87" t="str">
        <f t="shared" si="0"/>
        <v>Déjeuner France métropolitaine hors métropole du Grand Paris et Paris (15,25€ par déjeuner)</v>
      </c>
      <c r="H17" s="90">
        <f t="shared" si="4"/>
        <v>15.25</v>
      </c>
      <c r="I17" s="355" t="str">
        <f t="shared" si="5"/>
        <v/>
      </c>
      <c r="J17" s="414" t="str">
        <f t="shared" si="6"/>
        <v/>
      </c>
      <c r="K17" s="202" t="str">
        <f t="shared" si="7"/>
        <v/>
      </c>
      <c r="L17" s="319"/>
      <c r="M17" s="415" t="str" cm="1">
        <f t="array" ref="M17">IF(OR(D17="",J17=""),"",_xlfn.IFS(J17&gt;D17,"KO : Le montant retenu est supérieur au montant présenté.",J17=0,"",J17=D17,"OK",J17&lt;D17,"Montant instruit inférieur au montant présenté."))</f>
        <v/>
      </c>
      <c r="N17" s="416" t="str">
        <f t="shared" si="8"/>
        <v/>
      </c>
    </row>
    <row r="18" spans="1:14" ht="57.5" customHeight="1">
      <c r="A18" s="386" t="s">
        <v>156</v>
      </c>
      <c r="B18" s="414">
        <v>15.25</v>
      </c>
      <c r="C18" s="434"/>
      <c r="D18" s="414" t="str">
        <f t="shared" si="3"/>
        <v/>
      </c>
      <c r="E18" s="89" t="str">
        <f>IF(C18&lt;&gt;"",IF('0-Présentation poste-typeaction'!$B$12&lt;&gt;"",'0-Présentation poste-typeaction'!$B$12,""),"")</f>
        <v/>
      </c>
      <c r="F18" s="435"/>
      <c r="G18" s="87" t="str">
        <f t="shared" si="0"/>
        <v>Dîner France métropolitaine hors métropole du Grand Paris et Paris (15,25€ par dîner)</v>
      </c>
      <c r="H18" s="90">
        <f t="shared" si="4"/>
        <v>15.25</v>
      </c>
      <c r="I18" s="355" t="str">
        <f t="shared" si="5"/>
        <v/>
      </c>
      <c r="J18" s="414" t="str">
        <f t="shared" si="6"/>
        <v/>
      </c>
      <c r="K18" s="202" t="str">
        <f t="shared" si="7"/>
        <v/>
      </c>
      <c r="L18" s="319"/>
      <c r="M18" s="415" t="str" cm="1">
        <f t="array" ref="M18">IF(OR(D18="",J18=""),"",_xlfn.IFS(J18&gt;D18,"KO : Le montant retenu est supérieur au montant présenté.",J18=0,"",J18=D18,"OK",J18&lt;D18,"Montant instruit inférieur au montant présenté."))</f>
        <v/>
      </c>
      <c r="N18" s="416" t="str">
        <f t="shared" si="8"/>
        <v/>
      </c>
    </row>
    <row r="19" spans="1:14" ht="51" customHeight="1">
      <c r="A19" s="386" t="s">
        <v>158</v>
      </c>
      <c r="B19" s="414">
        <v>90</v>
      </c>
      <c r="C19" s="434"/>
      <c r="D19" s="414" t="str">
        <f t="shared" si="3"/>
        <v/>
      </c>
      <c r="E19" s="89" t="str">
        <f>IF(C19&lt;&gt;"",IF('0-Présentation poste-typeaction'!$B$12&lt;&gt;"",'0-Présentation poste-typeaction'!$B$12,""),"")</f>
        <v/>
      </c>
      <c r="F19" s="435"/>
      <c r="G19" s="87" t="str">
        <f t="shared" si="0"/>
        <v>Hébergement Métropole du Grand Paris (90€ par nuit)</v>
      </c>
      <c r="H19" s="90">
        <f t="shared" si="4"/>
        <v>90</v>
      </c>
      <c r="I19" s="355" t="str">
        <f t="shared" si="5"/>
        <v/>
      </c>
      <c r="J19" s="414" t="str">
        <f t="shared" si="6"/>
        <v/>
      </c>
      <c r="K19" s="202" t="str">
        <f t="shared" si="7"/>
        <v/>
      </c>
      <c r="L19" s="319"/>
      <c r="M19" s="415" t="str" cm="1">
        <f t="array" ref="M19">IF(OR(D19="",J19=""),"",_xlfn.IFS(J19&gt;D19,"KO : Le montant retenu est supérieur au montant présenté.",J19=0,"",J19=D19,"OK",J19&lt;D19,"Montant instruit inférieur au montant présenté."))</f>
        <v/>
      </c>
      <c r="N19" s="416" t="str">
        <f t="shared" si="8"/>
        <v/>
      </c>
    </row>
    <row r="20" spans="1:14" ht="47" customHeight="1">
      <c r="A20" s="386" t="s">
        <v>157</v>
      </c>
      <c r="B20" s="414">
        <v>15.25</v>
      </c>
      <c r="C20" s="434"/>
      <c r="D20" s="414" t="str">
        <f t="shared" si="3"/>
        <v/>
      </c>
      <c r="E20" s="89" t="str">
        <f>IF(C20&lt;&gt;"",IF('0-Présentation poste-typeaction'!$B$12&lt;&gt;"",'0-Présentation poste-typeaction'!$B$12,""),"")</f>
        <v/>
      </c>
      <c r="F20" s="435"/>
      <c r="G20" s="87" t="str">
        <f t="shared" si="0"/>
        <v>Déjeuner Métropole du Grand Paris (15,25€ par déjeuner)</v>
      </c>
      <c r="H20" s="90">
        <f t="shared" si="4"/>
        <v>15.25</v>
      </c>
      <c r="I20" s="355" t="str">
        <f t="shared" si="5"/>
        <v/>
      </c>
      <c r="J20" s="414" t="str">
        <f t="shared" si="6"/>
        <v/>
      </c>
      <c r="K20" s="202" t="str">
        <f t="shared" si="7"/>
        <v/>
      </c>
      <c r="L20" s="319"/>
      <c r="M20" s="415" t="str" cm="1">
        <f t="array" ref="M20">IF(OR(D20="",J20=""),"",_xlfn.IFS(J20&gt;D20,"KO : Le montant retenu est supérieur au montant présenté.",J20=0,"",J20=D20,"OK",J20&lt;D20,"Montant instruit inférieur au montant présenté."))</f>
        <v/>
      </c>
      <c r="N20" s="416" t="str">
        <f t="shared" si="8"/>
        <v/>
      </c>
    </row>
    <row r="21" spans="1:14" ht="48" customHeight="1">
      <c r="A21" s="386" t="s">
        <v>159</v>
      </c>
      <c r="B21" s="414">
        <v>15.25</v>
      </c>
      <c r="C21" s="434"/>
      <c r="D21" s="414" t="str">
        <f t="shared" si="3"/>
        <v/>
      </c>
      <c r="E21" s="89" t="str">
        <f>IF(C21&lt;&gt;"",IF('0-Présentation poste-typeaction'!$B$12&lt;&gt;"",'0-Présentation poste-typeaction'!$B$12,""),"")</f>
        <v/>
      </c>
      <c r="F21" s="435"/>
      <c r="G21" s="87" t="str">
        <f t="shared" si="0"/>
        <v>Dîner France Métropole du Grand Paris (15,25€ par dîner)</v>
      </c>
      <c r="H21" s="90">
        <f t="shared" si="4"/>
        <v>15.25</v>
      </c>
      <c r="I21" s="355" t="str">
        <f t="shared" si="5"/>
        <v/>
      </c>
      <c r="J21" s="414" t="str">
        <f t="shared" si="6"/>
        <v/>
      </c>
      <c r="K21" s="202" t="str">
        <f t="shared" si="7"/>
        <v/>
      </c>
      <c r="L21" s="319"/>
      <c r="M21" s="415" t="str" cm="1">
        <f t="array" ref="M21">IF(OR(D21="",J21=""),"",_xlfn.IFS(J21&gt;D21,"KO : Le montant retenu est supérieur au montant présenté.",J21=0,"",J21=D21,"OK",J21&lt;D21,"Montant instruit inférieur au montant présenté."))</f>
        <v/>
      </c>
      <c r="N21" s="416" t="str">
        <f t="shared" si="8"/>
        <v/>
      </c>
    </row>
    <row r="22" spans="1:14" ht="42.5" customHeight="1">
      <c r="A22" s="386" t="s">
        <v>160</v>
      </c>
      <c r="B22" s="414">
        <v>110</v>
      </c>
      <c r="C22" s="434"/>
      <c r="D22" s="414" t="str">
        <f t="shared" si="3"/>
        <v/>
      </c>
      <c r="E22" s="89" t="str">
        <f>IF(C22&lt;&gt;"",IF('0-Présentation poste-typeaction'!$B$12&lt;&gt;"",'0-Présentation poste-typeaction'!$B$12,""),"")</f>
        <v/>
      </c>
      <c r="F22" s="435"/>
      <c r="G22" s="87" t="str">
        <f t="shared" si="0"/>
        <v>Hébergement Paris (110€ par nuit)</v>
      </c>
      <c r="H22" s="90">
        <f t="shared" si="4"/>
        <v>110</v>
      </c>
      <c r="I22" s="355" t="str">
        <f t="shared" si="5"/>
        <v/>
      </c>
      <c r="J22" s="414" t="str">
        <f t="shared" si="6"/>
        <v/>
      </c>
      <c r="K22" s="202" t="str">
        <f t="shared" si="7"/>
        <v/>
      </c>
      <c r="L22" s="319"/>
      <c r="M22" s="415" t="str" cm="1">
        <f t="array" ref="M22">IF(OR(D22="",J22=""),"",_xlfn.IFS(J22&gt;D22,"KO : Le montant retenu est supérieur au montant présenté.",J22=0,"",J22=D22,"OK",J22&lt;D22,"Montant instruit inférieur au montant présenté."))</f>
        <v/>
      </c>
      <c r="N22" s="416" t="str">
        <f t="shared" si="8"/>
        <v/>
      </c>
    </row>
    <row r="23" spans="1:14" ht="45" customHeight="1">
      <c r="A23" s="386" t="s">
        <v>161</v>
      </c>
      <c r="B23" s="414">
        <v>15.25</v>
      </c>
      <c r="C23" s="434"/>
      <c r="D23" s="414" t="str">
        <f t="shared" si="3"/>
        <v/>
      </c>
      <c r="E23" s="89" t="str">
        <f>IF(C23&lt;&gt;"",IF('0-Présentation poste-typeaction'!$B$12&lt;&gt;"",'0-Présentation poste-typeaction'!$B$12,""),"")</f>
        <v/>
      </c>
      <c r="F23" s="435"/>
      <c r="G23" s="87" t="str">
        <f t="shared" si="0"/>
        <v>Déjeuner Paris (15,25€ par déjeuner)</v>
      </c>
      <c r="H23" s="90">
        <f t="shared" si="4"/>
        <v>15.25</v>
      </c>
      <c r="I23" s="355" t="str">
        <f t="shared" si="5"/>
        <v/>
      </c>
      <c r="J23" s="414" t="str">
        <f t="shared" si="6"/>
        <v/>
      </c>
      <c r="K23" s="202" t="str">
        <f t="shared" si="7"/>
        <v/>
      </c>
      <c r="L23" s="319"/>
      <c r="M23" s="415" t="str" cm="1">
        <f t="array" ref="M23">IF(OR(D23="",J23=""),"",_xlfn.IFS(J23&gt;D23,"KO : Le montant retenu est supérieur au montant présenté.",J23=0,"",J23=D23,"OK",J23&lt;D23,"Montant instruit inférieur au montant présenté."))</f>
        <v/>
      </c>
      <c r="N23" s="416" t="str">
        <f t="shared" si="8"/>
        <v/>
      </c>
    </row>
    <row r="24" spans="1:14" ht="30.5" customHeight="1">
      <c r="A24" s="417" t="s">
        <v>162</v>
      </c>
      <c r="B24" s="418">
        <v>15.25</v>
      </c>
      <c r="C24" s="434"/>
      <c r="D24" s="414" t="str">
        <f t="shared" si="3"/>
        <v/>
      </c>
      <c r="E24" s="89" t="str">
        <f>IF(C24&lt;&gt;"",IF('0-Présentation poste-typeaction'!$B$12&lt;&gt;"",'0-Présentation poste-typeaction'!$B$12,""),"")</f>
        <v/>
      </c>
      <c r="F24" s="435"/>
      <c r="G24" s="397" t="str">
        <f t="shared" si="0"/>
        <v>Dîner Paris (15,25€ par dîner)</v>
      </c>
      <c r="H24" s="90">
        <f t="shared" si="4"/>
        <v>15.25</v>
      </c>
      <c r="I24" s="355" t="str">
        <f t="shared" si="5"/>
        <v/>
      </c>
      <c r="J24" s="414" t="str">
        <f t="shared" si="6"/>
        <v/>
      </c>
      <c r="K24" s="202" t="str">
        <f t="shared" si="7"/>
        <v/>
      </c>
      <c r="L24" s="419"/>
      <c r="M24" s="415" t="str" cm="1">
        <f t="array" ref="M24">IF(OR(D24="",J24=""),"",_xlfn.IFS(J24&gt;D24,"KO : Le montant retenu est supérieur au montant présenté.",J24=0,"",J24=D24,"OK",J24&lt;D24,"Montant instruit inférieur au montant présenté."))</f>
        <v/>
      </c>
      <c r="N24" s="416" t="str">
        <f t="shared" si="8"/>
        <v/>
      </c>
    </row>
    <row r="25" spans="1:14" ht="15" thickBot="1">
      <c r="A25" s="420"/>
      <c r="B25" s="421"/>
      <c r="C25" s="422" t="s">
        <v>27</v>
      </c>
      <c r="D25" s="423">
        <f>SUM(D10:D24)</f>
        <v>0</v>
      </c>
      <c r="E25" s="424"/>
      <c r="F25" s="425"/>
      <c r="G25" s="426"/>
      <c r="H25" s="427"/>
      <c r="I25" s="428" t="s">
        <v>28</v>
      </c>
      <c r="J25" s="429">
        <f>SUM(J10:J24)</f>
        <v>0</v>
      </c>
      <c r="K25" s="430"/>
      <c r="L25" s="431"/>
      <c r="M25" s="432" t="s">
        <v>333</v>
      </c>
      <c r="N25" s="433">
        <f>SUM(N10:N24)</f>
        <v>0</v>
      </c>
    </row>
    <row r="26" spans="1:14">
      <c r="D26" s="310"/>
    </row>
    <row r="28" spans="1:14">
      <c r="D28" s="310"/>
    </row>
    <row r="29" spans="1:14">
      <c r="D29" s="310"/>
    </row>
    <row r="30" spans="1:14">
      <c r="D30" s="310"/>
    </row>
  </sheetData>
  <sheetProtection algorithmName="SHA-512" hashValue="bM2LJ1VVXcZX37BEkuRuT0TvYfIz2G2ilou2/MUgYoXzo61HkmIJIzlzp5YWkZnGy0TtRq65g2v1qGMIq7830Q==" saltValue="v7OIhdstZ6IggO9fVDM19w==" spinCount="100000" sheet="1" formatCells="0" formatColumns="0" formatRows="0" insertColumns="0" insertRows="0" insertHyperlinks="0" deleteColumns="0" deleteRows="0" sort="0" autoFilter="0" pivotTables="0"/>
  <mergeCells count="6">
    <mergeCell ref="B2:D2"/>
    <mergeCell ref="B3:D3"/>
    <mergeCell ref="G5:N5"/>
    <mergeCell ref="G6:N6"/>
    <mergeCell ref="A5:F5"/>
    <mergeCell ref="A6:F6"/>
  </mergeCells>
  <conditionalFormatting sqref="M9:M24">
    <cfRule type="containsText" dxfId="14" priority="5" operator="containsText" text="OK">
      <formula>NOT(ISERROR(SEARCH("OK",M9)))</formula>
    </cfRule>
    <cfRule type="containsText" dxfId="13" priority="6" operator="containsText" text="KO">
      <formula>NOT(ISERROR(SEARCH("KO",M9)))</formula>
    </cfRule>
    <cfRule type="containsText" dxfId="12" priority="7" operator="containsText" text="Attention">
      <formula>NOT(ISERROR(SEARCH("Attention",M9)))</formula>
    </cfRule>
  </conditionalFormatting>
  <conditionalFormatting sqref="I10:K24">
    <cfRule type="expression" dxfId="11" priority="1">
      <formula>C10&lt;&gt;I10</formula>
    </cfRule>
  </conditionalFormatting>
  <dataValidations count="3">
    <dataValidation type="list" allowBlank="1" showInputMessage="1" showErrorMessage="1" promptTitle="Sélectionnez une sous-opération " prompt="Cliquez sur le menu déroulant et associez une sous-opération au poste choisi" sqref="E9" xr:uid="{ECD7D5AD-ADE4-4C44-967D-D799BF2F97AE}">
      <formula1>"Soutien préparatoire , Mise en œuvre de la stratégie , Fonctionnement et animation , Coopération entre les GAL"</formula1>
    </dataValidation>
    <dataValidation allowBlank="1" showErrorMessage="1" promptTitle="Sélectionnez un type d'action" prompt="Cliquez sur le menu déroulant et associez un type d'action au poste choisi tel que présenté dans les lignes 4 à 7" sqref="L10:L24 E10:E24" xr:uid="{2BF519A3-CDA6-4A57-B11D-A11A283BDEE7}"/>
    <dataValidation type="list" allowBlank="1" showInputMessage="1" showErrorMessage="1" sqref="K10:K24" xr:uid="{7C484FF6-D296-4644-B828-DCCEC48D7AFE}">
      <formula1>"Mise en œuvre de la stratégie,Coopération entre les GAL"</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1E08-11EA-40AC-A839-2CEB7AEA4354}">
  <sheetPr codeName="Feuil17">
    <pageSetUpPr fitToPage="1"/>
  </sheetPr>
  <dimension ref="A1:S31"/>
  <sheetViews>
    <sheetView zoomScale="60" zoomScaleNormal="60" workbookViewId="0">
      <selection activeCell="C3" sqref="C3"/>
    </sheetView>
  </sheetViews>
  <sheetFormatPr baseColWidth="10" defaultColWidth="11.453125" defaultRowHeight="14.5"/>
  <cols>
    <col min="1" max="1" width="32.453125" style="100" customWidth="1"/>
    <col min="2" max="2" width="26.453125" style="100" customWidth="1"/>
    <col min="3" max="3" width="34.453125" style="100" customWidth="1"/>
    <col min="4" max="4" width="99.26953125" style="100" customWidth="1"/>
    <col min="5" max="5" width="60.54296875" style="100" customWidth="1"/>
    <col min="6" max="7" width="20.453125" style="100" customWidth="1"/>
    <col min="8" max="8" width="32.1796875" style="100" customWidth="1"/>
    <col min="9" max="9" width="43" style="45" customWidth="1"/>
    <col min="10" max="12" width="20.453125" style="45" customWidth="1"/>
    <col min="13" max="13" width="24.1796875" style="45" customWidth="1"/>
    <col min="14" max="14" width="20.453125" style="45" customWidth="1"/>
    <col min="15" max="15" width="22.54296875" style="45" customWidth="1"/>
    <col min="16" max="16" width="20.81640625" style="100" customWidth="1"/>
    <col min="17" max="17" width="22.453125" style="100" customWidth="1"/>
    <col min="18" max="18" width="21.54296875" style="100" customWidth="1"/>
    <col min="19" max="19" width="34.453125" style="100" customWidth="1"/>
    <col min="20" max="16384" width="11.453125" style="100"/>
  </cols>
  <sheetData>
    <row r="1" spans="1:19" ht="80.25" customHeight="1" thickBot="1">
      <c r="A1" s="679" t="s">
        <v>370</v>
      </c>
      <c r="B1" s="680"/>
      <c r="C1" s="680"/>
      <c r="D1" s="680"/>
      <c r="E1" s="680"/>
      <c r="F1" s="680"/>
      <c r="G1" s="680"/>
      <c r="H1" s="680"/>
      <c r="I1" s="680"/>
      <c r="J1" s="680"/>
      <c r="K1" s="680"/>
      <c r="L1" s="680"/>
      <c r="M1" s="680"/>
      <c r="N1" s="680"/>
      <c r="O1" s="680"/>
      <c r="P1" s="680"/>
      <c r="Q1" s="680"/>
      <c r="R1" s="680"/>
      <c r="S1" s="681"/>
    </row>
    <row r="2" spans="1:19" s="437" customFormat="1" ht="21.65" customHeight="1" thickBot="1">
      <c r="A2" s="692" t="s">
        <v>137</v>
      </c>
      <c r="B2" s="693"/>
      <c r="C2" s="436" t="s">
        <v>138</v>
      </c>
      <c r="D2" s="657" t="s">
        <v>249</v>
      </c>
      <c r="E2" s="658"/>
      <c r="M2" s="438"/>
      <c r="N2" s="438"/>
      <c r="O2" s="247"/>
    </row>
    <row r="3" spans="1:19" s="437" customFormat="1" ht="18.75" customHeight="1">
      <c r="A3" s="694" t="s">
        <v>141</v>
      </c>
      <c r="B3" s="695"/>
      <c r="C3" s="439">
        <f>'1 - Investissements'!V109+'2 - Frais de personnel'!M109+'3 - Frais généraux'!U109+'4 - Contributions en nature'!H109+'5 - Amortissement'!P109+SUM('6 - OCS'!F10:F13)+'7 - Frais de déplacement'!D25</f>
        <v>0</v>
      </c>
      <c r="D3" s="659"/>
      <c r="E3" s="660"/>
      <c r="M3" s="438"/>
      <c r="N3" s="438"/>
      <c r="O3" s="247"/>
    </row>
    <row r="4" spans="1:19" s="437" customFormat="1" ht="18.75" customHeight="1">
      <c r="A4" s="701" t="s">
        <v>142</v>
      </c>
      <c r="B4" s="702"/>
      <c r="C4" s="440">
        <f>'1 - Investissements'!W109+'3 - Frais généraux'!V109</f>
        <v>0</v>
      </c>
      <c r="D4" s="659"/>
      <c r="E4" s="660"/>
      <c r="M4" s="441"/>
      <c r="N4" s="441"/>
      <c r="O4" s="247"/>
    </row>
    <row r="5" spans="1:19" s="437" customFormat="1" ht="19.5" customHeight="1" thickBot="1">
      <c r="A5" s="703" t="s">
        <v>143</v>
      </c>
      <c r="B5" s="704"/>
      <c r="C5" s="442">
        <f>C3+C4</f>
        <v>0</v>
      </c>
      <c r="D5" s="661"/>
      <c r="E5" s="662"/>
      <c r="G5" s="438"/>
      <c r="I5" s="438"/>
      <c r="J5" s="247"/>
      <c r="K5" s="247"/>
      <c r="L5" s="247"/>
      <c r="M5" s="247"/>
      <c r="N5" s="247"/>
      <c r="O5" s="247"/>
    </row>
    <row r="6" spans="1:19" s="437" customFormat="1" ht="81" customHeight="1" thickBot="1">
      <c r="A6" s="696" t="s">
        <v>250</v>
      </c>
      <c r="B6" s="697"/>
      <c r="C6" s="443">
        <f>'A-Recettes'!D15</f>
        <v>0</v>
      </c>
      <c r="D6" s="444" t="s">
        <v>292</v>
      </c>
      <c r="E6" s="445" t="str">
        <f>IF(SUM(N('6 - OCS'!$E$10="OUI"),N('6 - OCS'!$E$11="OUI"),N('6 - OCS'!$E$13="OUI"))&gt;1,"Attention : OCS sélectionnées incompatibles.",IF(OR(AND('6 - OCS'!$E$10="OUI", NOT(OR(COUNTIF('0-Présentation poste-typeaction'!$B$12:$B$92,"Soutien préparatoire")&gt;0, COUNTIF('0-Présentation poste-typeaction'!$B$12:$B$92,"Mise en oeuvre de la stratégie")&gt;0, COUNTIF('0-Présentation poste-typeaction'!$B$12:$B$92,"Coopération entre les GAL")&gt;0))),AND('6 - OCS'!$E$11="OUI", NOT(OR(COUNTIF('0-Présentation poste-typeaction'!$B$12:$B$92,"Mise en oeuvre de la stratégie")&gt;0, COUNTIF('0-Présentation poste-typeaction'!$B$12:$B$92,"Coopération entre les GAL")&gt;0))),AND('6 - OCS'!$E$12="OUI", NOT(OR(COUNTIF('0-Présentation poste-typeaction'!$B$12:$B$92,"Mise en oeuvre de la stratégie")&gt;0, COUNTIF('0-Présentation poste-typeaction'!$B$12:$B$92,"Coopération entre les GAL")&gt;0))),AND('6 - OCS'!$E$13="OUI", NOT(COUNTIF('0-Présentation poste-typeaction'!$B$12:$B$92,"Fonctionnement et animation")&gt;0))),"Attention : OCS sélectionnées non applicables pour les types d'action concernés.","Montant maximal d'OCS respecté"))</f>
        <v>Montant maximal d'OCS respecté</v>
      </c>
      <c r="G6" s="713" t="s">
        <v>176</v>
      </c>
      <c r="H6" s="700" t="s">
        <v>177</v>
      </c>
      <c r="I6" s="700" t="s">
        <v>179</v>
      </c>
      <c r="J6" s="700" t="s">
        <v>180</v>
      </c>
      <c r="K6" s="700" t="s">
        <v>181</v>
      </c>
      <c r="L6" s="700" t="s">
        <v>182</v>
      </c>
      <c r="M6" s="700" t="s">
        <v>119</v>
      </c>
      <c r="N6" s="665" t="s">
        <v>298</v>
      </c>
      <c r="O6" s="666"/>
      <c r="P6" s="666"/>
      <c r="Q6" s="667"/>
      <c r="R6" s="668" t="s">
        <v>173</v>
      </c>
    </row>
    <row r="7" spans="1:19" ht="120" customHeight="1" thickBot="1">
      <c r="A7" s="698" t="s">
        <v>251</v>
      </c>
      <c r="B7" s="699"/>
      <c r="C7" s="446">
        <f>B20</f>
        <v>0</v>
      </c>
      <c r="D7" s="447" t="s">
        <v>341</v>
      </c>
      <c r="E7" s="448">
        <f>ROUNDDOWN(10%*('1 - Investissements'!V109+'2 - Frais de personnel'!M109+'4 - Contributions en nature'!H109+'5 - Amortissement'!P109+SUM('6 - OCS'!F10:F13)+'7 - Frais de déplacement'!D25),2)</f>
        <v>0</v>
      </c>
      <c r="G7" s="713"/>
      <c r="H7" s="700"/>
      <c r="I7" s="700"/>
      <c r="J7" s="700"/>
      <c r="K7" s="700"/>
      <c r="L7" s="700"/>
      <c r="M7" s="700"/>
      <c r="N7" s="449" t="s">
        <v>168</v>
      </c>
      <c r="O7" s="449" t="s">
        <v>169</v>
      </c>
      <c r="P7" s="449" t="s">
        <v>170</v>
      </c>
      <c r="Q7" s="449" t="s">
        <v>171</v>
      </c>
      <c r="R7" s="669"/>
    </row>
    <row r="8" spans="1:19" ht="39" customHeight="1" thickBot="1">
      <c r="A8" s="705" t="s">
        <v>252</v>
      </c>
      <c r="B8" s="706"/>
      <c r="C8" s="450">
        <f>E20</f>
        <v>0</v>
      </c>
      <c r="D8" s="447" t="s">
        <v>342</v>
      </c>
      <c r="E8" s="451" t="str">
        <f>IF(C3=0,"",IF('3 - Frais généraux'!U105&gt;E7,"Plafond non respecté, veuillez revoir vos dépenses","Plafond respecté"))</f>
        <v/>
      </c>
      <c r="G8" s="713"/>
      <c r="H8" s="452" t="s">
        <v>178</v>
      </c>
      <c r="I8" s="325">
        <f>'1 - Investissements'!X109</f>
        <v>0</v>
      </c>
      <c r="J8" s="325">
        <f>'2 - Frais de personnel'!M109</f>
        <v>0</v>
      </c>
      <c r="K8" s="325">
        <f>'3 - Frais généraux'!W109</f>
        <v>0</v>
      </c>
      <c r="L8" s="325">
        <f>'4 - Contributions en nature'!H109</f>
        <v>0</v>
      </c>
      <c r="M8" s="325">
        <f>'5 - Amortissement'!P109</f>
        <v>0</v>
      </c>
      <c r="N8" s="325" t="str">
        <f>'6 - OCS'!F10</f>
        <v/>
      </c>
      <c r="O8" s="325" t="str">
        <f>'6 - OCS'!F11</f>
        <v/>
      </c>
      <c r="P8" s="325" t="str">
        <f>'6 - OCS'!F12</f>
        <v/>
      </c>
      <c r="Q8" s="325" t="str">
        <f>'6 - OCS'!F13</f>
        <v/>
      </c>
      <c r="R8" s="325">
        <f>'7 - Frais de déplacement'!D25</f>
        <v>0</v>
      </c>
    </row>
    <row r="9" spans="1:19" ht="37.5" customHeight="1">
      <c r="A9" s="707" t="s">
        <v>144</v>
      </c>
      <c r="B9" s="708"/>
      <c r="C9" s="453">
        <f>J20</f>
        <v>0</v>
      </c>
      <c r="D9" s="447" t="s">
        <v>343</v>
      </c>
      <c r="E9" s="454" t="str">
        <f>IF(B20=0,"",IF(SUMIFS(B16:B19,A16:A19,"Soutien préparatoire")&lt;=50000,"Plafond respecté","Plafond non respecté pour le soutien préparatoire, veuillez revoir vos dépenses"))</f>
        <v/>
      </c>
      <c r="G9" s="713"/>
      <c r="H9" s="452" t="s">
        <v>27</v>
      </c>
      <c r="I9" s="714">
        <f>SUM(I8:M8,N8:R8)</f>
        <v>0</v>
      </c>
      <c r="J9" s="714"/>
      <c r="K9" s="714"/>
      <c r="L9" s="714"/>
      <c r="M9" s="714"/>
      <c r="N9" s="714"/>
      <c r="O9" s="714"/>
      <c r="P9" s="714"/>
      <c r="Q9" s="714"/>
      <c r="R9" s="714"/>
    </row>
    <row r="10" spans="1:19" ht="38.5" customHeight="1">
      <c r="A10" s="709" t="s">
        <v>145</v>
      </c>
      <c r="B10" s="710"/>
      <c r="C10" s="455">
        <f>M20</f>
        <v>0</v>
      </c>
      <c r="D10" s="447" t="s">
        <v>344</v>
      </c>
      <c r="E10" s="454" t="str">
        <f>IF(B20=0,"",IF(SUMIFS(B16:B19,A16:A19,"Fonctionnement et animation")&lt;=50000,"Plafond respecté","Plafond non respecté pour le soutien préparatoire, veuillez revoir vos dépenses"))</f>
        <v/>
      </c>
    </row>
    <row r="11" spans="1:19" ht="34.5" customHeight="1" thickBot="1">
      <c r="A11" s="711" t="s">
        <v>253</v>
      </c>
      <c r="B11" s="712"/>
      <c r="C11" s="456">
        <f>Q20</f>
        <v>0</v>
      </c>
      <c r="D11" s="457" t="s">
        <v>358</v>
      </c>
      <c r="E11" s="458" t="str">
        <f>IFERROR(IF(SUM(B16:B19)=0,"",IF(OR(AND(B16&gt;0,B16&lt;10000),AND(B17&gt;0,B17&lt;10000),AND(B18&gt;0,B18&lt;10000),AND(B19&gt;0,B19&lt;10000)),"Seuil minimal non atteint","Seuil minimal respecté")),"")</f>
        <v/>
      </c>
    </row>
    <row r="12" spans="1:19" ht="15" thickBot="1">
      <c r="A12" s="45"/>
      <c r="B12" s="45"/>
      <c r="C12" s="45"/>
      <c r="D12" s="45"/>
    </row>
    <row r="13" spans="1:19" ht="26.5" customHeight="1" thickBot="1">
      <c r="A13" s="566" t="s">
        <v>254</v>
      </c>
      <c r="B13" s="567"/>
      <c r="C13" s="682"/>
      <c r="D13" s="689" t="s">
        <v>255</v>
      </c>
      <c r="E13" s="690"/>
      <c r="F13" s="690"/>
      <c r="G13" s="690"/>
      <c r="H13" s="690"/>
      <c r="I13" s="690"/>
      <c r="J13" s="690"/>
      <c r="K13" s="690"/>
      <c r="L13" s="690"/>
      <c r="M13" s="690"/>
      <c r="N13" s="690"/>
      <c r="O13" s="690"/>
      <c r="P13" s="690"/>
      <c r="Q13" s="690"/>
      <c r="R13" s="691"/>
    </row>
    <row r="14" spans="1:19" ht="180" customHeight="1">
      <c r="A14" s="683" t="s">
        <v>172</v>
      </c>
      <c r="B14" s="685" t="s">
        <v>146</v>
      </c>
      <c r="C14" s="687" t="s">
        <v>256</v>
      </c>
      <c r="D14" s="459" t="s">
        <v>257</v>
      </c>
      <c r="E14" s="459" t="s">
        <v>258</v>
      </c>
      <c r="F14" s="459" t="s">
        <v>259</v>
      </c>
      <c r="G14" s="459" t="s">
        <v>260</v>
      </c>
      <c r="H14" s="459" t="s">
        <v>261</v>
      </c>
      <c r="I14" s="459" t="s">
        <v>262</v>
      </c>
      <c r="J14" s="459" t="s">
        <v>263</v>
      </c>
      <c r="K14" s="459" t="s">
        <v>264</v>
      </c>
      <c r="L14" s="459" t="s">
        <v>265</v>
      </c>
      <c r="M14" s="459" t="s">
        <v>266</v>
      </c>
      <c r="N14" s="459" t="s">
        <v>267</v>
      </c>
      <c r="O14" s="459" t="s">
        <v>268</v>
      </c>
      <c r="P14" s="459" t="s">
        <v>269</v>
      </c>
      <c r="Q14" s="459" t="s">
        <v>270</v>
      </c>
      <c r="R14" s="460" t="s">
        <v>271</v>
      </c>
    </row>
    <row r="15" spans="1:19" ht="334" thickBot="1">
      <c r="A15" s="684"/>
      <c r="B15" s="686"/>
      <c r="C15" s="688"/>
      <c r="D15" s="461" t="s">
        <v>362</v>
      </c>
      <c r="E15" s="462" t="s">
        <v>272</v>
      </c>
      <c r="F15" s="461" t="s">
        <v>273</v>
      </c>
      <c r="G15" s="461"/>
      <c r="H15" s="461"/>
      <c r="I15" s="462" t="s">
        <v>274</v>
      </c>
      <c r="J15" s="461" t="s">
        <v>275</v>
      </c>
      <c r="K15" s="462" t="s">
        <v>276</v>
      </c>
      <c r="L15" s="462" t="s">
        <v>276</v>
      </c>
      <c r="M15" s="461"/>
      <c r="N15" s="462" t="s">
        <v>277</v>
      </c>
      <c r="O15" s="462" t="s">
        <v>278</v>
      </c>
      <c r="P15" s="462"/>
      <c r="Q15" s="462" t="s">
        <v>279</v>
      </c>
      <c r="R15" s="463"/>
    </row>
    <row r="16" spans="1:19">
      <c r="A16" s="464" t="s">
        <v>30</v>
      </c>
      <c r="B16" s="465">
        <f>SUMIFS('1 - Investissements'!$X$9:$X$108,'1 - Investissements'!$F$9:$F$108,A16)+SUMIFS('2 - Frais de personnel'!$M$9:$M$108,'2 - Frais de personnel'!$C$9:$C$108,A16)+SUMIFS('3 - Frais généraux'!$W$9:$W$108,'3 - Frais généraux'!$F$9:$F$108,A16)+SUMIFS('4 - Contributions en nature'!$H$9:$H$108,'4 - Contributions en nature'!$C$9:$C$108,A16)+SUMIFS('5 - Amortissement'!$P$9:$P$108,'5 - Amortissement'!$C$9:$C$108,A16)+SUMIFS('6 - OCS'!$F$10:$F$13,'6 - OCS'!$G$10:$G$13,A16)+SUMIFS('7 - Frais de déplacement'!$D$10:$D$24,'7 - Frais de déplacement'!$E$10:$E$24,A16)</f>
        <v>0</v>
      </c>
      <c r="C16" s="466">
        <f>IF(B16=0,0,B16/$B$20)</f>
        <v>0</v>
      </c>
      <c r="D16" s="482"/>
      <c r="E16" s="467">
        <f>D16*B16</f>
        <v>0</v>
      </c>
      <c r="F16" s="670"/>
      <c r="G16" s="672"/>
      <c r="H16" s="675"/>
      <c r="I16" s="677" t="s">
        <v>340</v>
      </c>
      <c r="J16" s="468">
        <f>IF(C16="- %","",IF($I$16="Oui",ROUNDDOWN(E16-($F$16*C16),2),ROUNDDOWN(E16*0.85,2)))</f>
        <v>0</v>
      </c>
      <c r="K16" s="663">
        <v>0.85</v>
      </c>
      <c r="L16" s="663">
        <v>0.15</v>
      </c>
      <c r="M16" s="468">
        <f t="shared" ref="M16:M19" si="0">IF(J16="","",IF($I$16="Oui",0.15*J16/0.85,E16-J16))</f>
        <v>0</v>
      </c>
      <c r="N16" s="19">
        <f t="shared" ref="N16:N19" si="1">IF(C16="- %","0,00€",IF($I$16="Oui",M16,$F$16*C16))</f>
        <v>0</v>
      </c>
      <c r="O16" s="468">
        <f>IF(M16="","",M16-N16)</f>
        <v>0</v>
      </c>
      <c r="P16" s="468">
        <f t="shared" ref="P16:P19" si="2">IF($F$16="",0,C16*$F$16-N16)</f>
        <v>0</v>
      </c>
      <c r="Q16" s="468">
        <f>IF(J16="","",$B$16-J16-M16-P16)</f>
        <v>0</v>
      </c>
      <c r="R16" s="30" t="str">
        <f t="shared" ref="R16:R19" si="3">IF(OR(Q16="", B16=0)," - %",Q16/B16)</f>
        <v xml:space="preserve"> - %</v>
      </c>
    </row>
    <row r="17" spans="1:18">
      <c r="A17" s="244" t="s">
        <v>321</v>
      </c>
      <c r="B17" s="469">
        <f>SUMIFS('1 - Investissements'!$X$9:$X$108,'1 - Investissements'!$F$9:$F$108,A17)+SUMIFS('2 - Frais de personnel'!$M$9:$M$108,'2 - Frais de personnel'!$C$9:$C$108,A17)+SUMIFS('3 - Frais généraux'!$W$9:$W$108,'3 - Frais généraux'!$F$9:$F$108,A17)+SUMIFS('4 - Contributions en nature'!$H$9:$H$108,'4 - Contributions en nature'!$C$9:$C$108,A17)+SUMIFS('5 - Amortissement'!$P$9:$P$108,'5 - Amortissement'!$C$9:$C$108,A17)+SUMIFS('6 - OCS'!$F$10:$F$13,'6 - OCS'!$G$10:$G$13,A17)+SUMIFS('7 - Frais de déplacement'!$D$10:$D$24,'7 - Frais de déplacement'!$E$10:$E$24,A17)</f>
        <v>0</v>
      </c>
      <c r="C17" s="470">
        <f>IF(B17=0,0,B17/$B$20)</f>
        <v>0</v>
      </c>
      <c r="D17" s="483"/>
      <c r="E17" s="471">
        <f t="shared" ref="E17:E19" si="4">D17*B17</f>
        <v>0</v>
      </c>
      <c r="F17" s="671"/>
      <c r="G17" s="673"/>
      <c r="H17" s="676"/>
      <c r="I17" s="678"/>
      <c r="J17" s="472">
        <f>IF(C17="- %","",IF($I$16="Oui",ROUNDDOWN(E17-($F$16*C17),2),ROUNDDOWN(E17*0.85,2)))</f>
        <v>0</v>
      </c>
      <c r="K17" s="664"/>
      <c r="L17" s="664"/>
      <c r="M17" s="472">
        <f t="shared" si="0"/>
        <v>0</v>
      </c>
      <c r="N17" s="20">
        <f t="shared" si="1"/>
        <v>0</v>
      </c>
      <c r="O17" s="472">
        <f t="shared" ref="O17:O19" si="5">IF(M17="","",M17-N17)</f>
        <v>0</v>
      </c>
      <c r="P17" s="472">
        <f t="shared" si="2"/>
        <v>0</v>
      </c>
      <c r="Q17" s="472">
        <f t="shared" ref="Q17:Q19" si="6">IF(J17="","",B17-J17-M17-P17)</f>
        <v>0</v>
      </c>
      <c r="R17" s="473" t="str">
        <f t="shared" si="3"/>
        <v xml:space="preserve"> - %</v>
      </c>
    </row>
    <row r="18" spans="1:18">
      <c r="A18" s="244" t="s">
        <v>31</v>
      </c>
      <c r="B18" s="469">
        <f>SUMIFS('1 - Investissements'!$X$9:$X$108,'1 - Investissements'!$F$9:$F$108,A18)+SUMIFS('2 - Frais de personnel'!$M$9:$M$108,'2 - Frais de personnel'!$C$9:$C$108,A18)+SUMIFS('3 - Frais généraux'!$W$9:$W$108,'3 - Frais généraux'!$F$9:$F$108,A18)+SUMIFS('4 - Contributions en nature'!$H$9:$H$108,'4 - Contributions en nature'!$C$9:$C$108,A18)+SUMIFS('5 - Amortissement'!$P$9:$P$108,'5 - Amortissement'!$C$9:$C$108,A18)+SUMIFS('6 - OCS'!$F$10:$F$13,'6 - OCS'!$G$10:$G$13,A18)+SUMIFS('7 - Frais de déplacement'!$D$10:$D$24,'7 - Frais de déplacement'!$E$10:$E$24,A18)</f>
        <v>0</v>
      </c>
      <c r="C18" s="470">
        <f>IF(B18=0,0,B18/$B$20)</f>
        <v>0</v>
      </c>
      <c r="D18" s="483"/>
      <c r="E18" s="471">
        <f t="shared" si="4"/>
        <v>0</v>
      </c>
      <c r="F18" s="671"/>
      <c r="G18" s="673"/>
      <c r="H18" s="676"/>
      <c r="I18" s="678"/>
      <c r="J18" s="472">
        <f t="shared" ref="J18:J19" si="7">IF(C18="- %","",IF($I$16="Oui",ROUNDDOWN(E18-($F$16*C18),2),ROUNDDOWN(E18*0.85,2)))</f>
        <v>0</v>
      </c>
      <c r="K18" s="664"/>
      <c r="L18" s="664"/>
      <c r="M18" s="472">
        <f t="shared" si="0"/>
        <v>0</v>
      </c>
      <c r="N18" s="20">
        <f t="shared" si="1"/>
        <v>0</v>
      </c>
      <c r="O18" s="472">
        <f t="shared" si="5"/>
        <v>0</v>
      </c>
      <c r="P18" s="472">
        <f t="shared" si="2"/>
        <v>0</v>
      </c>
      <c r="Q18" s="472">
        <f t="shared" si="6"/>
        <v>0</v>
      </c>
      <c r="R18" s="473" t="str">
        <f t="shared" si="3"/>
        <v xml:space="preserve"> - %</v>
      </c>
    </row>
    <row r="19" spans="1:18">
      <c r="A19" s="244" t="s">
        <v>32</v>
      </c>
      <c r="B19" s="469">
        <f>SUMIFS('1 - Investissements'!$X$9:$X$108,'1 - Investissements'!$F$9:$F$108,A19)+SUMIFS('2 - Frais de personnel'!$M$9:$M$108,'2 - Frais de personnel'!$C$9:$C$108,A19)+SUMIFS('3 - Frais généraux'!$W$9:$W$108,'3 - Frais généraux'!$F$9:$F$108,A19)+SUMIFS('4 - Contributions en nature'!$H$9:$H$108,'4 - Contributions en nature'!$C$9:$C$108,A19)+SUMIFS('5 - Amortissement'!$P$9:$P$108,'5 - Amortissement'!$C$9:$C$108,A19)+SUMIFS('6 - OCS'!$F$10:$F$13,'6 - OCS'!$G$10:$G$13,A19)+SUMIFS('7 - Frais de déplacement'!$D$10:$D$24,'7 - Frais de déplacement'!$E$10:$E$24,A19)</f>
        <v>0</v>
      </c>
      <c r="C19" s="470">
        <f>IF(B19=0,0,B19/$B$20)</f>
        <v>0</v>
      </c>
      <c r="D19" s="483"/>
      <c r="E19" s="474">
        <f t="shared" si="4"/>
        <v>0</v>
      </c>
      <c r="F19" s="671"/>
      <c r="G19" s="674"/>
      <c r="H19" s="676"/>
      <c r="I19" s="678"/>
      <c r="J19" s="472">
        <f t="shared" si="7"/>
        <v>0</v>
      </c>
      <c r="K19" s="664"/>
      <c r="L19" s="664"/>
      <c r="M19" s="472">
        <f t="shared" si="0"/>
        <v>0</v>
      </c>
      <c r="N19" s="20">
        <f t="shared" si="1"/>
        <v>0</v>
      </c>
      <c r="O19" s="472">
        <f t="shared" si="5"/>
        <v>0</v>
      </c>
      <c r="P19" s="472">
        <f t="shared" si="2"/>
        <v>0</v>
      </c>
      <c r="Q19" s="472">
        <f t="shared" si="6"/>
        <v>0</v>
      </c>
      <c r="R19" s="473" t="str">
        <f t="shared" si="3"/>
        <v xml:space="preserve"> - %</v>
      </c>
    </row>
    <row r="20" spans="1:18" ht="21.75" customHeight="1" thickBot="1">
      <c r="A20" s="475" t="s">
        <v>280</v>
      </c>
      <c r="B20" s="476">
        <f>SUM(B16:B19)</f>
        <v>0</v>
      </c>
      <c r="C20" s="477">
        <f>SUM(C16:C19)</f>
        <v>0</v>
      </c>
      <c r="D20" s="478"/>
      <c r="E20" s="479">
        <f>SUM(E16:E19)</f>
        <v>0</v>
      </c>
      <c r="F20" s="477"/>
      <c r="G20" s="477"/>
      <c r="H20" s="477"/>
      <c r="I20" s="477"/>
      <c r="J20" s="479">
        <f>SUM(J16:J19)</f>
        <v>0</v>
      </c>
      <c r="K20" s="477"/>
      <c r="L20" s="477"/>
      <c r="M20" s="480">
        <f>SUM(M16:M19)</f>
        <v>0</v>
      </c>
      <c r="N20" s="480">
        <f>SUM(N16:N19)</f>
        <v>0</v>
      </c>
      <c r="O20" s="480">
        <f>SUM(O16:O19)</f>
        <v>0</v>
      </c>
      <c r="P20" s="480">
        <f>SUM(P16:P19)</f>
        <v>0</v>
      </c>
      <c r="Q20" s="480">
        <f>SUM(Q16:Q19)</f>
        <v>0</v>
      </c>
      <c r="R20" s="481" t="str">
        <f>IF(B20=0,"- %",Q20/B20)</f>
        <v>- %</v>
      </c>
    </row>
    <row r="26" spans="1:18" ht="29.15" customHeight="1"/>
    <row r="31" spans="1:18" ht="55" customHeight="1"/>
  </sheetData>
  <sheetProtection algorithmName="SHA-512" hashValue="qq3s/UHAGEoHasVhjXOaui8sWZc+My6GNg7PssWQSWTo6tYBZ6E0xdpeVxvEx8m/i5Z7B97mlrsuc05gDQjYLg==" saltValue="KGATW28T/z4mxh0nb8Bm0g==" spinCount="100000" sheet="1" formatCells="0" formatColumns="0" formatRows="0" insertColumns="0" insertRows="0" insertHyperlinks="0" deleteColumns="0" deleteRows="0" sort="0" autoFilter="0" pivotTables="0"/>
  <mergeCells count="33">
    <mergeCell ref="A11:B11"/>
    <mergeCell ref="G6:G9"/>
    <mergeCell ref="M6:M7"/>
    <mergeCell ref="L6:L7"/>
    <mergeCell ref="K6:K7"/>
    <mergeCell ref="I6:I7"/>
    <mergeCell ref="H6:H7"/>
    <mergeCell ref="I9:R9"/>
    <mergeCell ref="A1:S1"/>
    <mergeCell ref="A13:C13"/>
    <mergeCell ref="A14:A15"/>
    <mergeCell ref="B14:B15"/>
    <mergeCell ref="C14:C15"/>
    <mergeCell ref="D13:R13"/>
    <mergeCell ref="A2:B2"/>
    <mergeCell ref="A3:B3"/>
    <mergeCell ref="A6:B6"/>
    <mergeCell ref="A7:B7"/>
    <mergeCell ref="J6:J7"/>
    <mergeCell ref="A4:B4"/>
    <mergeCell ref="A5:B5"/>
    <mergeCell ref="A8:B8"/>
    <mergeCell ref="A9:B9"/>
    <mergeCell ref="A10:B10"/>
    <mergeCell ref="D2:E5"/>
    <mergeCell ref="L16:L19"/>
    <mergeCell ref="N6:Q6"/>
    <mergeCell ref="R6:R7"/>
    <mergeCell ref="F16:F19"/>
    <mergeCell ref="G16:G19"/>
    <mergeCell ref="H16:H19"/>
    <mergeCell ref="I16:I19"/>
    <mergeCell ref="K16:K19"/>
  </mergeCells>
  <phoneticPr fontId="13" type="noConversion"/>
  <conditionalFormatting sqref="E6:E11">
    <cfRule type="containsText" dxfId="10" priority="1" operator="containsText" text="Attention">
      <formula>NOT(ISERROR(SEARCH("Attention",E6)))</formula>
    </cfRule>
    <cfRule type="notContainsText" dxfId="9" priority="2" operator="notContains" text="Non">
      <formula>ISERROR(SEARCH("Non",E6))</formula>
    </cfRule>
    <cfRule type="containsText" dxfId="8" priority="3" operator="containsText" text="Non">
      <formula>NOT(ISERROR(SEARCH("Non",E6)))</formula>
    </cfRule>
  </conditionalFormatting>
  <conditionalFormatting sqref="F16:H16">
    <cfRule type="expression" dxfId="7" priority="13">
      <formula>F16="Seuil non respecté"</formula>
    </cfRule>
  </conditionalFormatting>
  <conditionalFormatting sqref="H16:H19">
    <cfRule type="expression" dxfId="6" priority="12">
      <formula>H16="Oui"</formula>
    </cfRule>
  </conditionalFormatting>
  <conditionalFormatting sqref="N8:Q8">
    <cfRule type="expression" dxfId="5" priority="11">
      <formula>COUNT($N$8:$Q$8)-COUNTIF($N$8:$Q$8,0)&gt;=2</formula>
    </cfRule>
  </conditionalFormatting>
  <dataValidations count="2">
    <dataValidation type="list" allowBlank="1" showInputMessage="1" showErrorMessage="1" sqref="I16" xr:uid="{947F0B1B-85F0-4CFD-B465-0594D1F7AC08}">
      <formula1>"Oui,Non,Non concerné"</formula1>
    </dataValidation>
    <dataValidation type="list" allowBlank="1" showInputMessage="1" showErrorMessage="1" sqref="H16:H19" xr:uid="{BDC3ABFD-FBF0-4337-A72F-A10180E21AB0}">
      <formula1>"Oui,Non"</formula1>
    </dataValidation>
  </dataValidations>
  <pageMargins left="0.7" right="0.7" top="0.75" bottom="0.75" header="0.3" footer="0.3"/>
  <pageSetup paperSize="9" scale="23"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prompt="Cliquez sur le menu déroulant et associez un type d'action au poste choisi tel que présenté dans les lignes 4 à 7" xr:uid="{D99DC4AF-F2A3-442E-9F60-F12D3ABCF1FF}">
          <x14:formula1>
            <xm:f>'0-Présentation poste-typeaction'!$J$4:$J$7</xm:f>
          </x14:formula1>
          <xm:sqref>A16:A19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B9E8-92B5-4F6F-8EED-3D722CA4BD0C}">
  <sheetPr codeName="Feuil4">
    <pageSetUpPr fitToPage="1"/>
  </sheetPr>
  <dimension ref="A1:U20"/>
  <sheetViews>
    <sheetView zoomScale="60" zoomScaleNormal="60" workbookViewId="0">
      <selection activeCell="C3" sqref="C3"/>
    </sheetView>
  </sheetViews>
  <sheetFormatPr baseColWidth="10" defaultColWidth="11.453125" defaultRowHeight="14.5"/>
  <cols>
    <col min="1" max="1" width="21.453125" style="100" customWidth="1"/>
    <col min="2" max="2" width="24.453125" style="100" customWidth="1"/>
    <col min="3" max="3" width="21.1796875" style="100" customWidth="1"/>
    <col min="4" max="4" width="81.81640625" style="100" customWidth="1"/>
    <col min="5" max="5" width="33" style="100" customWidth="1"/>
    <col min="6" max="6" width="55.90625" style="100" customWidth="1"/>
    <col min="7" max="7" width="20.81640625" style="100" customWidth="1"/>
    <col min="8" max="8" width="23.453125" style="100" customWidth="1"/>
    <col min="9" max="9" width="19.453125" style="100" customWidth="1"/>
    <col min="10" max="10" width="22.453125" style="100" customWidth="1"/>
    <col min="11" max="11" width="19.1796875" style="100" customWidth="1"/>
    <col min="12" max="12" width="29.453125" style="100" customWidth="1"/>
    <col min="13" max="13" width="25.81640625" style="100" customWidth="1"/>
    <col min="14" max="14" width="19.453125" style="100" bestFit="1" customWidth="1"/>
    <col min="15" max="15" width="23.453125" style="100" customWidth="1"/>
    <col min="16" max="16" width="21.1796875" style="100" customWidth="1"/>
    <col min="17" max="17" width="29.1796875" style="100" customWidth="1"/>
    <col min="18" max="18" width="27" style="100" customWidth="1"/>
    <col min="19" max="19" width="21" style="100" bestFit="1" customWidth="1"/>
    <col min="20" max="20" width="20.1796875" style="100" bestFit="1" customWidth="1"/>
    <col min="21" max="21" width="20.1796875" style="100" customWidth="1"/>
    <col min="22" max="16384" width="11.453125" style="100"/>
  </cols>
  <sheetData>
    <row r="1" spans="1:21" ht="89.25" customHeight="1" thickBot="1">
      <c r="A1" s="740" t="s">
        <v>281</v>
      </c>
      <c r="B1" s="741"/>
      <c r="C1" s="741"/>
      <c r="D1" s="741"/>
      <c r="E1" s="741"/>
      <c r="F1" s="741"/>
      <c r="G1" s="741"/>
      <c r="H1" s="741"/>
      <c r="I1" s="741"/>
      <c r="J1" s="741"/>
      <c r="K1" s="741"/>
      <c r="L1" s="741"/>
      <c r="M1" s="741"/>
      <c r="N1" s="741"/>
      <c r="O1" s="741"/>
      <c r="P1" s="741"/>
      <c r="Q1" s="741"/>
      <c r="R1" s="741"/>
      <c r="S1" s="741"/>
      <c r="T1" s="741"/>
      <c r="U1" s="742"/>
    </row>
    <row r="2" spans="1:21" s="437" customFormat="1" ht="19.5" customHeight="1" thickBot="1">
      <c r="A2" s="692" t="s">
        <v>137</v>
      </c>
      <c r="B2" s="752"/>
      <c r="C2" s="484" t="s">
        <v>139</v>
      </c>
      <c r="D2" s="485" t="s">
        <v>140</v>
      </c>
      <c r="E2" s="657" t="s">
        <v>360</v>
      </c>
      <c r="F2" s="735"/>
      <c r="G2" s="658"/>
      <c r="H2" s="438"/>
      <c r="J2" s="438"/>
      <c r="K2" s="438"/>
      <c r="L2" s="247"/>
      <c r="M2" s="247"/>
      <c r="N2" s="438"/>
      <c r="O2" s="438"/>
    </row>
    <row r="3" spans="1:21" s="437" customFormat="1" ht="18.75" customHeight="1">
      <c r="A3" s="694" t="s">
        <v>141</v>
      </c>
      <c r="B3" s="753"/>
      <c r="C3" s="486">
        <f>'1 - Investissements'!AW109+'2 - Frais de personnel'!AA109+'3 - Frais généraux'!AU109+'4 - Contributions en nature'!Q109+'5 - Amortissement'!AJ109+SUM('6 - OCS'!N10:N13)+'7 - Frais de déplacement'!J25</f>
        <v>0</v>
      </c>
      <c r="D3" s="487">
        <f>'1 - Investissements'!BC109+'2 - Frais de personnel'!AD109+'3 - Frais généraux'!BA109+'4 - Contributions en nature'!T109+'5 - Amortissement'!AM109+SUM('6 - OCS'!R10:R13)+'7 - Frais de déplacement'!N25</f>
        <v>0</v>
      </c>
      <c r="E3" s="659"/>
      <c r="F3" s="736"/>
      <c r="G3" s="660"/>
      <c r="H3" s="438"/>
      <c r="J3" s="438"/>
      <c r="K3" s="438"/>
      <c r="L3" s="247"/>
      <c r="M3" s="247"/>
      <c r="N3" s="438"/>
      <c r="O3" s="438"/>
    </row>
    <row r="4" spans="1:21" s="437" customFormat="1" ht="18.75" customHeight="1">
      <c r="A4" s="701" t="s">
        <v>142</v>
      </c>
      <c r="B4" s="744"/>
      <c r="C4" s="488">
        <f>'1 - Investissements'!AX109+'3 - Frais généraux'!AV109</f>
        <v>0</v>
      </c>
      <c r="D4" s="489">
        <f>'1 - Investissements'!BD109+'3 - Frais généraux'!BB109</f>
        <v>0</v>
      </c>
      <c r="E4" s="659"/>
      <c r="F4" s="736"/>
      <c r="G4" s="660"/>
      <c r="H4" s="438"/>
      <c r="J4" s="438"/>
      <c r="K4" s="438"/>
      <c r="L4" s="247"/>
      <c r="M4" s="247"/>
      <c r="N4" s="247"/>
      <c r="O4" s="247"/>
    </row>
    <row r="5" spans="1:21" s="437" customFormat="1" ht="19.5" customHeight="1" thickBot="1">
      <c r="A5" s="703" t="s">
        <v>143</v>
      </c>
      <c r="B5" s="745"/>
      <c r="C5" s="490">
        <f>C3+C4</f>
        <v>0</v>
      </c>
      <c r="D5" s="491">
        <f>'1 - Investissements'!BE109+'2 - Frais de personnel'!AD109+'3 - Frais généraux'!BC109+'4 - Contributions en nature'!T109+'5 - Amortissement'!AM109+SUM('6 - OCS'!R10:R13)+'7 - Frais de déplacement'!N25</f>
        <v>0</v>
      </c>
      <c r="E5" s="661"/>
      <c r="F5" s="737"/>
      <c r="G5" s="662"/>
      <c r="H5" s="438"/>
      <c r="J5" s="438"/>
      <c r="K5" s="438"/>
      <c r="L5" s="247"/>
      <c r="M5" s="247"/>
      <c r="N5" s="247"/>
      <c r="O5" s="247"/>
    </row>
    <row r="6" spans="1:21" s="437" customFormat="1" ht="92.5" customHeight="1" thickBot="1">
      <c r="A6" s="746" t="s">
        <v>282</v>
      </c>
      <c r="B6" s="747"/>
      <c r="C6" s="492">
        <f>'A-Recettes'!H15</f>
        <v>0</v>
      </c>
      <c r="D6" s="493">
        <f>'A-Recettes'!K15</f>
        <v>0</v>
      </c>
      <c r="E6" s="725" t="s">
        <v>292</v>
      </c>
      <c r="F6" s="725"/>
      <c r="G6" s="445" t="str">
        <f>IF(SUM(N('6 - OCS'!$M$10="OUI"),N('6 - OCS'!$M$11="OUI"),N('6 - OCS'!$M$13="OUI"))&gt;1,"Attention : OCS sélectionnées incompatibles.",IF(OR(AND('6 - OCS'!$M$10="OUI", NOT(OR(COUNTIF('0-Présentation poste-typeaction'!$B$12:$B$92,"Soutien préparatoire")&gt;0, COUNTIF('0-Présentation poste-typeaction'!$B$12:$B$92,"Mise en oeuvre de la stratégie")&gt;0, COUNTIF('0-Présentation poste-typeaction'!$B$12:$B$92,"Coopération entre les GAL")&gt;0))),AND('6 - OCS'!$M$11="OUI", NOT(OR(COUNTIF('0-Présentation poste-typeaction'!$B$12:$B$92,"Mise en oeuvre de la stratégie")&gt;0, COUNTIF('0-Présentation poste-typeaction'!$B$12:$B$92,"Coopération entre les GAL")&gt;0))),AND('6 - OCS'!$M$12="OUI", NOT(OR(COUNTIF('0-Présentation poste-typeaction'!$B$12:$B$92,"Mise en oeuvre de la stratégie")&gt;0, COUNTIF('0-Présentation poste-typeaction'!$B$12:$B$92,"Coopération entre les GAL")&gt;0))),AND('6 - OCS'!$M$13="OUI", NOT(COUNTIF('0-Présentation poste-typeaction'!$B$12:$B$92,"Fonctionnement et animation")&gt;0))),"Attention : OCS sélectionnées non applicables pour les types d'action concernés.","Montant maximal d'OCS respecté"))</f>
        <v>Montant maximal d'OCS respecté</v>
      </c>
      <c r="I6" s="713" t="s">
        <v>176</v>
      </c>
      <c r="J6" s="716" t="s">
        <v>177</v>
      </c>
      <c r="K6" s="716" t="s">
        <v>179</v>
      </c>
      <c r="L6" s="716" t="s">
        <v>180</v>
      </c>
      <c r="M6" s="716" t="s">
        <v>181</v>
      </c>
      <c r="N6" s="716" t="s">
        <v>182</v>
      </c>
      <c r="O6" s="716" t="s">
        <v>119</v>
      </c>
      <c r="P6" s="716" t="s">
        <v>187</v>
      </c>
      <c r="Q6" s="716"/>
      <c r="R6" s="716"/>
      <c r="S6" s="716"/>
      <c r="T6" s="716" t="s">
        <v>173</v>
      </c>
    </row>
    <row r="7" spans="1:21" ht="103.5" customHeight="1" thickBot="1">
      <c r="A7" s="698" t="s">
        <v>283</v>
      </c>
      <c r="B7" s="748"/>
      <c r="C7" s="494">
        <f>B20</f>
        <v>0</v>
      </c>
      <c r="D7" s="495">
        <f>'Syn pf Bénéficiaire'!C7-C7</f>
        <v>0</v>
      </c>
      <c r="E7" s="738" t="s">
        <v>341</v>
      </c>
      <c r="F7" s="739"/>
      <c r="G7" s="448">
        <f>ROUNDDOWN(10%*('1 - Investissements'!AW109+'2 - Frais de personnel'!AA109+'4 - Contributions en nature'!Q109+'5 - Amortissement'!AJ109+SUM('6 - OCS'!N10:N13)+'7 - Frais de déplacement'!J25),2)</f>
        <v>0</v>
      </c>
      <c r="H7" s="437"/>
      <c r="I7" s="713"/>
      <c r="J7" s="716"/>
      <c r="K7" s="716"/>
      <c r="L7" s="716"/>
      <c r="M7" s="716"/>
      <c r="N7" s="716"/>
      <c r="O7" s="716"/>
      <c r="P7" s="496" t="s">
        <v>168</v>
      </c>
      <c r="Q7" s="496" t="s">
        <v>169</v>
      </c>
      <c r="R7" s="496" t="s">
        <v>170</v>
      </c>
      <c r="S7" s="496" t="s">
        <v>171</v>
      </c>
      <c r="T7" s="716"/>
    </row>
    <row r="8" spans="1:21" ht="57" customHeight="1" thickBot="1">
      <c r="A8" s="698" t="s">
        <v>252</v>
      </c>
      <c r="B8" s="748"/>
      <c r="C8" s="497">
        <f>E20</f>
        <v>0</v>
      </c>
      <c r="D8" s="498">
        <f>'Syn pf Bénéficiaire'!C8-C8</f>
        <v>0</v>
      </c>
      <c r="E8" s="743" t="s">
        <v>342</v>
      </c>
      <c r="F8" s="743"/>
      <c r="G8" s="451" t="str">
        <f>IF(C3=0,"",IF('3 - Frais généraux'!AU105&gt;G7,"Plafond non respecté, veuillez revoir vos dépenses","Plafond respecté"))</f>
        <v/>
      </c>
      <c r="I8" s="713"/>
      <c r="J8" s="499" t="s">
        <v>178</v>
      </c>
      <c r="K8" s="325">
        <f>'1 - Investissements'!AY109</f>
        <v>0</v>
      </c>
      <c r="L8" s="325">
        <f>'2 - Frais de personnel'!AA109</f>
        <v>0</v>
      </c>
      <c r="M8" s="325">
        <f>'3 - Frais généraux'!AW109</f>
        <v>0</v>
      </c>
      <c r="N8" s="325">
        <f>'4 - Contributions en nature'!Q109</f>
        <v>0</v>
      </c>
      <c r="O8" s="325">
        <f>'5 - Amortissement'!AJ109</f>
        <v>0</v>
      </c>
      <c r="P8" s="325" t="str">
        <f>'6 - OCS'!N10</f>
        <v/>
      </c>
      <c r="Q8" s="325" t="str">
        <f>'6 - OCS'!N11</f>
        <v/>
      </c>
      <c r="R8" s="325" t="str">
        <f>'6 - OCS'!N12</f>
        <v/>
      </c>
      <c r="S8" s="325" t="str">
        <f>'6 - OCS'!N13</f>
        <v/>
      </c>
      <c r="T8" s="325">
        <f>'7 - Frais de déplacement'!J25</f>
        <v>0</v>
      </c>
    </row>
    <row r="9" spans="1:21" ht="63.75" customHeight="1">
      <c r="A9" s="749" t="s">
        <v>144</v>
      </c>
      <c r="B9" s="750"/>
      <c r="C9" s="500">
        <f>J20</f>
        <v>0</v>
      </c>
      <c r="D9" s="501">
        <f>'Syn pf Bénéficiaire'!C9-C9</f>
        <v>0</v>
      </c>
      <c r="E9" s="743" t="s">
        <v>343</v>
      </c>
      <c r="F9" s="743"/>
      <c r="G9" s="454" t="str">
        <f>IF(B20=0,"",IF(SUMIFS(B16:B19,A16:A19,"Soutien préparatoire")&lt;=50000,"Plafond respecté","Plafond non respecté pour le soutien préparatoire, veuillez revoir vos dépenses"))</f>
        <v/>
      </c>
      <c r="I9" s="713"/>
      <c r="J9" s="499" t="s">
        <v>27</v>
      </c>
      <c r="K9" s="714">
        <f>SUM(K8:O8,P8:T8)</f>
        <v>0</v>
      </c>
      <c r="L9" s="714"/>
      <c r="M9" s="714"/>
      <c r="N9" s="714"/>
      <c r="O9" s="714"/>
      <c r="P9" s="714"/>
      <c r="Q9" s="714"/>
      <c r="R9" s="714"/>
      <c r="S9" s="714"/>
      <c r="T9" s="714"/>
    </row>
    <row r="10" spans="1:21" ht="21" customHeight="1">
      <c r="A10" s="709" t="s">
        <v>145</v>
      </c>
      <c r="B10" s="751"/>
      <c r="C10" s="502">
        <f>M20</f>
        <v>0</v>
      </c>
      <c r="D10" s="502">
        <f>'Syn pf Bénéficiaire'!C10-C10</f>
        <v>0</v>
      </c>
      <c r="E10" s="743" t="s">
        <v>344</v>
      </c>
      <c r="F10" s="743"/>
      <c r="G10" s="454" t="str">
        <f>IF(B20=0,"",IF(SUMIFS(B16:B19,A16:A19,"Fonctionnement et animation")&lt;=50000,"Plafond respecté","Plafond non respecté pour le soutien préparatoire, veuillez revoir vos dépenses"))</f>
        <v/>
      </c>
    </row>
    <row r="11" spans="1:21" ht="21.5" thickBot="1">
      <c r="A11" s="726" t="s">
        <v>253</v>
      </c>
      <c r="B11" s="727"/>
      <c r="C11" s="503">
        <f>Q20</f>
        <v>0</v>
      </c>
      <c r="D11" s="503">
        <f>'Syn pf Bénéficiaire'!C11-C11</f>
        <v>0</v>
      </c>
      <c r="E11" s="728" t="s">
        <v>359</v>
      </c>
      <c r="F11" s="728"/>
      <c r="G11" s="458" t="str">
        <f>IFERROR(IF(SUM(B16:B19)=0,"",IF(OR(AND(B16&gt;0,B16&lt;10000),AND(B17&gt;0,B17&lt;10000),AND(B18&gt;0,B18&lt;10000),AND(B19&gt;0,B19&lt;10000)),"Seuil minimal non atteint","Seuil minimal respecté")),"")</f>
        <v/>
      </c>
    </row>
    <row r="12" spans="1:21" ht="15" thickBot="1"/>
    <row r="13" spans="1:21" ht="26.5" thickBot="1">
      <c r="A13" s="620" t="s">
        <v>164</v>
      </c>
      <c r="B13" s="621"/>
      <c r="C13" s="621"/>
      <c r="D13" s="621"/>
      <c r="E13" s="621"/>
      <c r="F13" s="621"/>
      <c r="G13" s="621"/>
      <c r="H13" s="621"/>
      <c r="I13" s="621"/>
      <c r="J13" s="621"/>
      <c r="K13" s="621"/>
      <c r="L13" s="621"/>
      <c r="M13" s="621"/>
      <c r="N13" s="621"/>
      <c r="O13" s="621"/>
      <c r="P13" s="621"/>
      <c r="Q13" s="621"/>
      <c r="R13" s="621"/>
      <c r="S13" s="621"/>
      <c r="T13" s="622"/>
    </row>
    <row r="14" spans="1:21" ht="87">
      <c r="A14" s="729" t="s">
        <v>172</v>
      </c>
      <c r="B14" s="731" t="s">
        <v>284</v>
      </c>
      <c r="C14" s="733" t="s">
        <v>256</v>
      </c>
      <c r="D14" s="504" t="s">
        <v>257</v>
      </c>
      <c r="E14" s="504" t="s">
        <v>258</v>
      </c>
      <c r="F14" s="504" t="s">
        <v>285</v>
      </c>
      <c r="G14" s="504" t="s">
        <v>260</v>
      </c>
      <c r="H14" s="504" t="s">
        <v>261</v>
      </c>
      <c r="I14" s="504" t="s">
        <v>262</v>
      </c>
      <c r="J14" s="504" t="s">
        <v>263</v>
      </c>
      <c r="K14" s="504" t="s">
        <v>264</v>
      </c>
      <c r="L14" s="504" t="s">
        <v>265</v>
      </c>
      <c r="M14" s="504" t="s">
        <v>266</v>
      </c>
      <c r="N14" s="504" t="s">
        <v>267</v>
      </c>
      <c r="O14" s="504" t="s">
        <v>268</v>
      </c>
      <c r="P14" s="504" t="s">
        <v>269</v>
      </c>
      <c r="Q14" s="504" t="s">
        <v>270</v>
      </c>
      <c r="R14" s="504" t="s">
        <v>271</v>
      </c>
      <c r="S14" s="504" t="s">
        <v>286</v>
      </c>
      <c r="T14" s="505" t="s">
        <v>287</v>
      </c>
    </row>
    <row r="15" spans="1:21" ht="332.5" customHeight="1" thickBot="1">
      <c r="A15" s="730"/>
      <c r="B15" s="732"/>
      <c r="C15" s="734"/>
      <c r="D15" s="506" t="s">
        <v>361</v>
      </c>
      <c r="E15" s="507" t="s">
        <v>288</v>
      </c>
      <c r="F15" s="508" t="s">
        <v>273</v>
      </c>
      <c r="G15" s="508"/>
      <c r="H15" s="509" t="s">
        <v>289</v>
      </c>
      <c r="I15" s="510" t="s">
        <v>290</v>
      </c>
      <c r="J15" s="510" t="s">
        <v>275</v>
      </c>
      <c r="K15" s="508" t="s">
        <v>276</v>
      </c>
      <c r="L15" s="510" t="s">
        <v>276</v>
      </c>
      <c r="M15" s="507"/>
      <c r="N15" s="506" t="s">
        <v>291</v>
      </c>
      <c r="O15" s="511" t="s">
        <v>278</v>
      </c>
      <c r="P15" s="511"/>
      <c r="Q15" s="511" t="s">
        <v>279</v>
      </c>
      <c r="R15" s="511"/>
      <c r="S15" s="511"/>
      <c r="T15" s="512"/>
    </row>
    <row r="16" spans="1:21">
      <c r="A16" s="346" t="s">
        <v>30</v>
      </c>
      <c r="B16" s="513">
        <f>SUMIFS('1 - Investissements'!$AY$9:$AY$108,'1 - Investissements'!$AD$9:$AD$108,A16)+SUMIFS('2 - Frais de personnel'!$AA$9:$AA$108,'2 - Frais de personnel'!$P$9:$P$108,A16)+SUMIFS('3 - Frais généraux'!$AW$9:$AW$108,'3 - Frais généraux'!$AC$9:$AC$108,A16)+SUMIFS('4 - Contributions en nature'!$Q$9:$Q$108,'4 - Contributions en nature'!$K$9:$K$108,A16)+SUMIFS('5 - Amortissement'!$AJ$9:$AJ$108,'5 - Amortissement'!$T$9:$T$108,A16)+SUMIFS('6 - OCS'!$N$10:$N$13,'6 - OCS'!$O$10:$O$13,A16)+SUMIFS('7 - Frais de déplacement'!$J$10:$J$24,'7 - Frais de déplacement'!$K$10:$K$24,A16)</f>
        <v>0</v>
      </c>
      <c r="C16" s="514">
        <f>IF(B16=0,0,B16/$B$20)</f>
        <v>0</v>
      </c>
      <c r="D16" s="515" t="str">
        <f>IF('Syn pf Bénéficiaire'!D16="","",'Syn pf Bénéficiaire'!D16)</f>
        <v/>
      </c>
      <c r="E16" s="474" t="str">
        <f>IFERROR(D16*B16,"")</f>
        <v/>
      </c>
      <c r="F16" s="717">
        <f>'Syn pf Bénéficiaire'!F16:F19</f>
        <v>0</v>
      </c>
      <c r="G16" s="719">
        <f>'Syn pf Bénéficiaire'!G16:G19</f>
        <v>0</v>
      </c>
      <c r="H16" s="719">
        <f>'Syn pf Bénéficiaire'!H16:H19</f>
        <v>0</v>
      </c>
      <c r="I16" s="722" t="str" cm="1">
        <f t="array" ref="I16">_xlfn.IFS(F16="","Non concerné",F16&lt;(0.15*$E$20),"Non",F16=(0.15*$E$20),"Oui",F16&gt;(0.15*$E$20),"Oui")</f>
        <v>Oui</v>
      </c>
      <c r="J16" s="516" t="str">
        <f>IFERROR(IF(C16="- %","",IF($I$16="Oui",ROUNDDOWN(E16-($F$16*C16),2),ROUNDDOWN(E16*0.85,2))),"")</f>
        <v/>
      </c>
      <c r="K16" s="724">
        <v>0.85</v>
      </c>
      <c r="L16" s="724">
        <v>0.15</v>
      </c>
      <c r="M16" s="516" t="str">
        <f t="shared" ref="M16:M19" si="0">IF(J16="","",IF($I$16="Oui",0.15*J16/0.85,E16-J16))</f>
        <v/>
      </c>
      <c r="N16" s="31" t="str">
        <f t="shared" ref="N16:N19" si="1">IF(C16="- %","0,00€",IF($I$16="Oui",M16,$F$16*C16))</f>
        <v/>
      </c>
      <c r="O16" s="516" t="str">
        <f>IF(M16="","",M16-N16)</f>
        <v/>
      </c>
      <c r="P16" s="516" t="str">
        <f>IFERROR(IF($F$16="",0,C16*$F$16-N16),"")</f>
        <v/>
      </c>
      <c r="Q16" s="517" t="str">
        <f>IF(J16="","",$B$16-J16-M16-P16)</f>
        <v/>
      </c>
      <c r="R16" s="518" t="str">
        <f t="shared" ref="R16:R19" si="2">IF(OR(Q16="", B16=0)," - %",Q16/B16)</f>
        <v xml:space="preserve"> - %</v>
      </c>
      <c r="S16" s="519"/>
      <c r="T16" s="715">
        <f>'Syn pf Bénéficiaire'!F16-F16</f>
        <v>0</v>
      </c>
    </row>
    <row r="17" spans="1:20" ht="29">
      <c r="A17" s="89" t="s">
        <v>321</v>
      </c>
      <c r="B17" s="469">
        <f>SUMIFS('1 - Investissements'!$AY$9:$AY$108,'1 - Investissements'!$AD$9:$AD$108,A17)+SUMIFS('2 - Frais de personnel'!$AA$9:$AA$108,'2 - Frais de personnel'!$P$9:$P$108,A17)+SUMIFS('3 - Frais généraux'!$AW$9:$AW$108,'3 - Frais généraux'!$AC$9:$AC$108,A17)+SUMIFS('4 - Contributions en nature'!$Q$9:$Q$108,'4 - Contributions en nature'!$K$9:$K$108,A17)+SUMIFS('5 - Amortissement'!$AJ$9:$AJ$108,'5 - Amortissement'!$T$9:$T$108,A17)+SUMIFS('6 - OCS'!$N$10:$N$13,'6 - OCS'!$O$10:$O$13,A17)+SUMIFS('7 - Frais de déplacement'!$J$10:$J$24,'7 - Frais de déplacement'!$K$10:$K$24,A17)</f>
        <v>0</v>
      </c>
      <c r="C17" s="520">
        <f>IF(B17=0,0,B17/$B$20)</f>
        <v>0</v>
      </c>
      <c r="D17" s="515" t="str">
        <f>IF('Syn pf Bénéficiaire'!D17="","",'Syn pf Bénéficiaire'!D17)</f>
        <v/>
      </c>
      <c r="E17" s="474" t="str">
        <f t="shared" ref="E17:E19" si="3">IFERROR(D17*B17,"")</f>
        <v/>
      </c>
      <c r="F17" s="718"/>
      <c r="G17" s="720"/>
      <c r="H17" s="720"/>
      <c r="I17" s="723"/>
      <c r="J17" s="516" t="str">
        <f t="shared" ref="J17:J19" si="4">IFERROR(IF(C17="- %","",IF($I$16="Oui",ROUNDDOWN(E17-($F$16*C17),2),ROUNDDOWN(E17*0.85,2))),"")</f>
        <v/>
      </c>
      <c r="K17" s="664"/>
      <c r="L17" s="664"/>
      <c r="M17" s="472" t="str">
        <f t="shared" si="0"/>
        <v/>
      </c>
      <c r="N17" s="20" t="str">
        <f t="shared" si="1"/>
        <v/>
      </c>
      <c r="O17" s="472" t="str">
        <f t="shared" ref="O17:O19" si="5">IF(M17="","",M17-N17)</f>
        <v/>
      </c>
      <c r="P17" s="516" t="str">
        <f t="shared" ref="P17:P19" si="6">IFERROR(IF($F$16="",0,C17*$F$16-N17),"")</f>
        <v/>
      </c>
      <c r="Q17" s="521" t="str">
        <f t="shared" ref="Q17:Q19" si="7">IF(J17="","",B17-J17-M17-P17)</f>
        <v/>
      </c>
      <c r="R17" s="522" t="str">
        <f t="shared" si="2"/>
        <v xml:space="preserve"> - %</v>
      </c>
      <c r="S17" s="523" t="str">
        <f t="shared" ref="S17:S19" si="8">IF(L17="","",D17-L17-O17-R17)</f>
        <v/>
      </c>
      <c r="T17" s="715"/>
    </row>
    <row r="18" spans="1:20" ht="29">
      <c r="A18" s="89" t="s">
        <v>31</v>
      </c>
      <c r="B18" s="469">
        <f>SUMIFS('1 - Investissements'!$AY$9:$AY$108,'1 - Investissements'!$AD$9:$AD$108,A18)+SUMIFS('2 - Frais de personnel'!$AA$9:$AA$108,'2 - Frais de personnel'!$P$9:$P$108,A18)+SUMIFS('3 - Frais généraux'!$AW$9:$AW$108,'3 - Frais généraux'!$AC$9:$AC$108,A18)+SUMIFS('4 - Contributions en nature'!$Q$9:$Q$108,'4 - Contributions en nature'!$K$9:$K$108,A18)+SUMIFS('5 - Amortissement'!$AJ$9:$AJ$108,'5 - Amortissement'!$T$9:$T$108,A18)+SUMIFS('6 - OCS'!$N$10:$N$13,'6 - OCS'!$O$10:$O$13,A18)+SUMIFS('7 - Frais de déplacement'!$J$10:$J$24,'7 - Frais de déplacement'!$K$10:$K$24,A18)</f>
        <v>0</v>
      </c>
      <c r="C18" s="520">
        <f>IF(B18=0,0,B18/$B$20)</f>
        <v>0</v>
      </c>
      <c r="D18" s="515" t="str">
        <f>IF('Syn pf Bénéficiaire'!D18="","",'Syn pf Bénéficiaire'!D18)</f>
        <v/>
      </c>
      <c r="E18" s="474" t="str">
        <f t="shared" si="3"/>
        <v/>
      </c>
      <c r="F18" s="718"/>
      <c r="G18" s="720"/>
      <c r="H18" s="720"/>
      <c r="I18" s="723"/>
      <c r="J18" s="516" t="str">
        <f t="shared" si="4"/>
        <v/>
      </c>
      <c r="K18" s="664"/>
      <c r="L18" s="664"/>
      <c r="M18" s="472" t="str">
        <f t="shared" si="0"/>
        <v/>
      </c>
      <c r="N18" s="20" t="str">
        <f t="shared" si="1"/>
        <v/>
      </c>
      <c r="O18" s="472" t="str">
        <f t="shared" si="5"/>
        <v/>
      </c>
      <c r="P18" s="516" t="str">
        <f t="shared" si="6"/>
        <v/>
      </c>
      <c r="Q18" s="521" t="str">
        <f t="shared" si="7"/>
        <v/>
      </c>
      <c r="R18" s="522" t="str">
        <f t="shared" si="2"/>
        <v xml:space="preserve"> - %</v>
      </c>
      <c r="S18" s="523" t="str">
        <f t="shared" si="8"/>
        <v/>
      </c>
      <c r="T18" s="715"/>
    </row>
    <row r="19" spans="1:20" ht="29.5" thickBot="1">
      <c r="A19" s="89" t="s">
        <v>32</v>
      </c>
      <c r="B19" s="469">
        <f>SUMIFS('1 - Investissements'!$AY$9:$AY$108,'1 - Investissements'!$AD$9:$AD$108,A19)+SUMIFS('2 - Frais de personnel'!$AA$9:$AA$108,'2 - Frais de personnel'!$P$9:$P$108,A19)+SUMIFS('3 - Frais généraux'!$AW$9:$AW$108,'3 - Frais généraux'!$AC$9:$AC$108,A19)+SUMIFS('4 - Contributions en nature'!$Q$9:$Q$108,'4 - Contributions en nature'!$K$9:$K$108,A19)+SUMIFS('5 - Amortissement'!$AJ$9:$AJ$108,'5 - Amortissement'!$T$9:$T$108,A19)+SUMIFS('6 - OCS'!$N$10:$N$13,'6 - OCS'!$O$10:$O$13,A19)+SUMIFS('7 - Frais de déplacement'!$J$10:$J$24,'7 - Frais de déplacement'!$K$10:$K$24,A19)</f>
        <v>0</v>
      </c>
      <c r="C19" s="520">
        <f>IF(B19=0,0,B19/$B$20)</f>
        <v>0</v>
      </c>
      <c r="D19" s="515" t="str">
        <f>IF('Syn pf Bénéficiaire'!D19="","",'Syn pf Bénéficiaire'!D19)</f>
        <v/>
      </c>
      <c r="E19" s="474" t="str">
        <f t="shared" si="3"/>
        <v/>
      </c>
      <c r="F19" s="718"/>
      <c r="G19" s="721"/>
      <c r="H19" s="721"/>
      <c r="I19" s="723"/>
      <c r="J19" s="516" t="str">
        <f t="shared" si="4"/>
        <v/>
      </c>
      <c r="K19" s="664"/>
      <c r="L19" s="664"/>
      <c r="M19" s="472" t="str">
        <f t="shared" si="0"/>
        <v/>
      </c>
      <c r="N19" s="20" t="str">
        <f t="shared" si="1"/>
        <v/>
      </c>
      <c r="O19" s="472" t="str">
        <f t="shared" si="5"/>
        <v/>
      </c>
      <c r="P19" s="516" t="str">
        <f t="shared" si="6"/>
        <v/>
      </c>
      <c r="Q19" s="521" t="str">
        <f t="shared" si="7"/>
        <v/>
      </c>
      <c r="R19" s="522" t="str">
        <f t="shared" si="2"/>
        <v xml:space="preserve"> - %</v>
      </c>
      <c r="S19" s="523" t="str">
        <f t="shared" si="8"/>
        <v/>
      </c>
      <c r="T19" s="715"/>
    </row>
    <row r="20" spans="1:20" ht="15" thickBot="1">
      <c r="A20" s="524"/>
      <c r="B20" s="525">
        <f>SUM(B16:B19)</f>
        <v>0</v>
      </c>
      <c r="C20" s="526">
        <f>SUM(C16:C19)</f>
        <v>0</v>
      </c>
      <c r="D20" s="526"/>
      <c r="E20" s="527">
        <f>SUM(E16:E19)</f>
        <v>0</v>
      </c>
      <c r="F20" s="526"/>
      <c r="G20" s="526"/>
      <c r="H20" s="526"/>
      <c r="I20" s="526"/>
      <c r="J20" s="527">
        <f>SUM(J16:J19)</f>
        <v>0</v>
      </c>
      <c r="K20" s="526"/>
      <c r="L20" s="526"/>
      <c r="M20" s="528">
        <f>SUM(M16:M19)</f>
        <v>0</v>
      </c>
      <c r="N20" s="528">
        <f>SUM(N16:N19)</f>
        <v>0</v>
      </c>
      <c r="O20" s="528">
        <f>SUM(O16:O19)</f>
        <v>0</v>
      </c>
      <c r="P20" s="528">
        <f>SUM(P16:P19)</f>
        <v>0</v>
      </c>
      <c r="Q20" s="528">
        <f>SUM(Q16:Q19)</f>
        <v>0</v>
      </c>
      <c r="R20" s="529" t="str">
        <f>IF(B20=0,"- %",Q20/B20)</f>
        <v>- %</v>
      </c>
      <c r="S20" s="529"/>
      <c r="T20" s="530">
        <f>SUM(T16:T19)</f>
        <v>0</v>
      </c>
    </row>
  </sheetData>
  <sheetProtection algorithmName="SHA-512" hashValue="i24YqWG7fC/4fGehjGsDDOeEhKAKKo1fn3eA2TaznGpXkTJUyxR/ynAR2dX5xwwsc83QC1k5Mjujnp9+dLA4/g==" saltValue="9rxKQSPGMQbB+zMaRBMC0Q==" spinCount="100000" sheet="1" formatCells="0" formatColumns="0" formatRows="0" insertColumns="0" insertRows="0" insertHyperlinks="0" deleteColumns="0" deleteRows="0" sort="0" autoFilter="0" pivotTables="0"/>
  <mergeCells count="39">
    <mergeCell ref="E2:G5"/>
    <mergeCell ref="E7:F7"/>
    <mergeCell ref="A1:U1"/>
    <mergeCell ref="E9:F9"/>
    <mergeCell ref="E10:F10"/>
    <mergeCell ref="A4:B4"/>
    <mergeCell ref="A5:B5"/>
    <mergeCell ref="A6:B6"/>
    <mergeCell ref="A7:B7"/>
    <mergeCell ref="A8:B8"/>
    <mergeCell ref="A9:B9"/>
    <mergeCell ref="A10:B10"/>
    <mergeCell ref="T6:T7"/>
    <mergeCell ref="A2:B2"/>
    <mergeCell ref="A3:B3"/>
    <mergeCell ref="E8:F8"/>
    <mergeCell ref="E6:F6"/>
    <mergeCell ref="A11:B11"/>
    <mergeCell ref="E11:F11"/>
    <mergeCell ref="A13:T13"/>
    <mergeCell ref="A14:A15"/>
    <mergeCell ref="B14:B15"/>
    <mergeCell ref="C14:C15"/>
    <mergeCell ref="F16:F19"/>
    <mergeCell ref="H16:H19"/>
    <mergeCell ref="I16:I19"/>
    <mergeCell ref="K16:K19"/>
    <mergeCell ref="L16:L19"/>
    <mergeCell ref="G16:G19"/>
    <mergeCell ref="T16:T19"/>
    <mergeCell ref="I6:I9"/>
    <mergeCell ref="J6:J7"/>
    <mergeCell ref="K6:K7"/>
    <mergeCell ref="L6:L7"/>
    <mergeCell ref="M6:M7"/>
    <mergeCell ref="N6:N7"/>
    <mergeCell ref="O6:O7"/>
    <mergeCell ref="K9:T9"/>
    <mergeCell ref="P6:S6"/>
  </mergeCells>
  <conditionalFormatting sqref="F16:H16">
    <cfRule type="expression" dxfId="4" priority="7">
      <formula>F16="Seuil non respecté"</formula>
    </cfRule>
  </conditionalFormatting>
  <conditionalFormatting sqref="G6:G11">
    <cfRule type="containsText" dxfId="3" priority="1" operator="containsText" text="Attention">
      <formula>NOT(ISERROR(SEARCH("Attention",G6)))</formula>
    </cfRule>
    <cfRule type="notContainsText" dxfId="2" priority="2" operator="notContains" text="Non">
      <formula>ISERROR(SEARCH("Non",G6))</formula>
    </cfRule>
    <cfRule type="containsText" dxfId="1" priority="3" operator="containsText" text="Non">
      <formula>NOT(ISERROR(SEARCH("Non",G6)))</formula>
    </cfRule>
  </conditionalFormatting>
  <conditionalFormatting sqref="P8:S8">
    <cfRule type="expression" dxfId="0" priority="5">
      <formula>COUNT($P$8:$S$8)-COUNTIF($P$8:$S$8,0)&gt;=2</formula>
    </cfRule>
  </conditionalFormatting>
  <dataValidations count="1">
    <dataValidation type="list" allowBlank="1" showInputMessage="1" showErrorMessage="1" sqref="I16" xr:uid="{4CD3E011-EFBF-4E65-96F6-932B1414F7F2}">
      <formula1>"Oui,Non,Non concerné"</formula1>
    </dataValidation>
  </dataValidations>
  <pageMargins left="0.7" right="0.7" top="0.75" bottom="0.75" header="0.3" footer="0.3"/>
  <pageSetup paperSize="9" scale="31"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prompt="Cliquez sur le menu déroulant et associez un type d'action au poste choisi tel que présenté dans les lignes 4 à 7" xr:uid="{5623CF0C-C678-4A26-81EC-60B8E97EF9C5}">
          <x14:formula1>
            <xm:f>'0-Présentation poste-typeaction'!$J$4:$J$7</xm:f>
          </x14:formula1>
          <xm:sqref>A16:A19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568FFB759A824EAA11393881EEA92B" ma:contentTypeVersion="15" ma:contentTypeDescription="Create a new document." ma:contentTypeScope="" ma:versionID="d6cbe46b68e6453dd8463bc4887e5da1">
  <xsd:schema xmlns:xsd="http://www.w3.org/2001/XMLSchema" xmlns:xs="http://www.w3.org/2001/XMLSchema" xmlns:p="http://schemas.microsoft.com/office/2006/metadata/properties" xmlns:ns2="bd110fdb-39a3-4ca9-8f6d-23216eadf508" xmlns:ns3="159e4e51-8c31-4592-99ed-7c713fc4940f" targetNamespace="http://schemas.microsoft.com/office/2006/metadata/properties" ma:root="true" ma:fieldsID="accfbf287f8c9cedce39d3bb173e9d81" ns2:_="" ns3:_="">
    <xsd:import namespace="bd110fdb-39a3-4ca9-8f6d-23216eadf508"/>
    <xsd:import namespace="159e4e51-8c31-4592-99ed-7c713fc49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110fdb-39a3-4ca9-8f6d-23216eadf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9e4e51-8c31-4592-99ed-7c713fc4940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fd4a18-08d8-4608-946d-096feee45520}" ma:internalName="TaxCatchAll" ma:showField="CatchAllData" ma:web="159e4e51-8c31-4592-99ed-7c713fc4940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9e4e51-8c31-4592-99ed-7c713fc4940f" xsi:nil="true"/>
    <lcf76f155ced4ddcb4097134ff3c332f xmlns="bd110fdb-39a3-4ca9-8f6d-23216eadf5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F0C108-94FB-4E31-A8FA-36C6A3E4F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110fdb-39a3-4ca9-8f6d-23216eadf508"/>
    <ds:schemaRef ds:uri="159e4e51-8c31-4592-99ed-7c713fc49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D26ED7-CD7E-4BFC-8B70-DECD4F5BF41F}">
  <ds:schemaRefs>
    <ds:schemaRef ds:uri="http://schemas.microsoft.com/sharepoint/v3/contenttype/forms"/>
  </ds:schemaRefs>
</ds:datastoreItem>
</file>

<file path=customXml/itemProps3.xml><?xml version="1.0" encoding="utf-8"?>
<ds:datastoreItem xmlns:ds="http://schemas.openxmlformats.org/officeDocument/2006/customXml" ds:itemID="{D4BF93EC-1DED-4D0C-BCD8-4816FDF34A1E}">
  <ds:schemaRefs>
    <ds:schemaRef ds:uri="http://www.w3.org/XML/1998/namespace"/>
    <ds:schemaRef ds:uri="http://purl.org/dc/elements/1.1/"/>
    <ds:schemaRef ds:uri="bd110fdb-39a3-4ca9-8f6d-23216eadf508"/>
    <ds:schemaRef ds:uri="159e4e51-8c31-4592-99ed-7c713fc4940f"/>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Accueil</vt:lpstr>
      <vt:lpstr>A-Recettes</vt:lpstr>
      <vt:lpstr>0-Présentation poste-typeaction</vt:lpstr>
      <vt:lpstr>1 - Investissements</vt:lpstr>
      <vt:lpstr>2 - Frais de personnel</vt:lpstr>
      <vt:lpstr>3 - Frais généraux</vt:lpstr>
      <vt:lpstr>4 - Contributions en nature</vt:lpstr>
      <vt:lpstr>5 - Amortissement</vt:lpstr>
      <vt:lpstr>6 - OCS</vt:lpstr>
      <vt:lpstr>7 - Frais de déplacement</vt:lpstr>
      <vt:lpstr>Syn pf Bénéficiaire</vt:lpstr>
      <vt:lpstr>Syn pf Instructeur</vt:lpstr>
      <vt:lpstr>Accueil!Zone_d_impression</vt:lpstr>
    </vt:vector>
  </TitlesOfParts>
  <Manager/>
  <Company>RLR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Marvin ELISE</dc:creator>
  <cp:keywords/>
  <dc:description/>
  <cp:lastModifiedBy>FAURE Yoana</cp:lastModifiedBy>
  <cp:revision/>
  <dcterms:created xsi:type="dcterms:W3CDTF">2017-03-15T07:49:35Z</dcterms:created>
  <dcterms:modified xsi:type="dcterms:W3CDTF">2025-06-25T15:29:48Z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0x010100D5568FFB759A824EAA11393881EEA92B</vt:lpwstr>
  </property>
  <property fmtid="{D5CDD505-2E9C-101B-9397-08002B2CF9AE}" pid="3" name="MediaServiceImageTags">
    <vt:lpwstr/>
  </property>
</Properties>
</file>