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codeName="ThisWorkbook" defaultThemeVersion="124226"/>
  <mc:AlternateContent xmlns:mc="http://schemas.openxmlformats.org/markup-compatibility/2006">
    <mc:Choice Requires="x15">
      <x15ac:absPath xmlns:x15ac="http://schemas.microsoft.com/office/spreadsheetml/2010/11/ac" url="C:\Users\yfaure\Desktop\"/>
    </mc:Choice>
  </mc:AlternateContent>
  <xr:revisionPtr revIDLastSave="0" documentId="13_ncr:1_{66C662B3-09AF-432D-B754-7FB61E22894F}" xr6:coauthVersionLast="36" xr6:coauthVersionMax="47" xr10:uidLastSave="{00000000-0000-0000-0000-000000000000}"/>
  <bookViews>
    <workbookView xWindow="0" yWindow="0" windowWidth="28800" windowHeight="10300" xr2:uid="{4BE93CBF-7E4E-4187-BB02-E7C4FA4B0F62}"/>
  </bookViews>
  <sheets>
    <sheet name="Accueil" sheetId="45" r:id="rId1"/>
    <sheet name="A-Recettes" sheetId="43" r:id="rId2"/>
    <sheet name="0-Présentation typeaction" sheetId="51" r:id="rId3"/>
    <sheet name="1-Investissements" sheetId="55" r:id="rId4"/>
    <sheet name="2-Frais généraux" sheetId="67" r:id="rId5"/>
    <sheet name="3-Contributions en nature" sheetId="69" r:id="rId6"/>
    <sheet name="4-Amortissement" sheetId="70" r:id="rId7"/>
    <sheet name="5-Tx forf personnel+autoconst" sheetId="71" r:id="rId8"/>
    <sheet name="6-Coût unitaire bananes" sheetId="72" r:id="rId9"/>
    <sheet name="7-Coût unitaire cannes à sucre" sheetId="73" r:id="rId10"/>
    <sheet name="Syn pf Bénéficiaire" sheetId="31" r:id="rId11"/>
    <sheet name="Syn pf Instructeur" sheetId="48" r:id="rId12"/>
  </sheets>
  <definedNames>
    <definedName name="à_choisir_dans_le_menu_déroulant" localSheetId="11">#REF!</definedName>
    <definedName name="à_choisir_dans_le_menu_déroulant">#REF!</definedName>
    <definedName name="P.Z.Gestion_de_la_feuille" localSheetId="11">#REF!</definedName>
    <definedName name="P.Z.Gestion_de_la_feuille">#REF!</definedName>
    <definedName name="P_Z_0_B_COLONNE_COMMENTAIRE_SI_INDICATION_STANDARD" localSheetId="11">#REF!</definedName>
    <definedName name="P_Z_0_B_COLONNE_COMMENTAIRE_SI_INDICATION_STANDARD">#REF!</definedName>
    <definedName name="P_Z_0_B_COLONNE_COMMENTAIRE_SI_LIBELLE_STANDARD" localSheetId="11">#REF!</definedName>
    <definedName name="P_Z_0_B_COLONNE_COMMENTAIRE_SI_LIBELLE_STANDARD">#REF!</definedName>
    <definedName name="P_Z_0_B_COLONNE_MOTIFS_INELIGIBILITE_INDICATION_STANDARD" localSheetId="11">#REF!</definedName>
    <definedName name="P_Z_0_B_COLONNE_MOTIFS_INELIGIBILITE_INDICATION_STANDARD">#REF!</definedName>
    <definedName name="P_Z_0_B_COLONNE_MOTIFS_INELIGIBILITE_LIBELLE_STANDARD" localSheetId="11">#REF!</definedName>
    <definedName name="P_Z_0_B_COLONNE_MOTIFS_INELIGIBILITE_LIBELLE_STANDARD">#REF!</definedName>
    <definedName name="P_Z_0_B_COLONNE_MT_ELIGIBLE_LIBELLE_STANDARD" localSheetId="11">#REF!</definedName>
    <definedName name="P_Z_0_B_COLONNE_MT_ELIGIBLE_LIBELLE_STANDARD">#REF!</definedName>
    <definedName name="P_Z_0_B_COLONNE_MT_INELIGIBLE_LIBELLE_STANDARD" localSheetId="11">#REF!</definedName>
    <definedName name="P_Z_0_B_COLONNE_MT_INELIGIBLE_LIBELLE_STANDARD">#REF!</definedName>
    <definedName name="P_Z_0_B_COLONNE_MT_MAX_LIBELLE_STANDARD" localSheetId="11">#REF!</definedName>
    <definedName name="P_Z_0_B_COLONNE_MT_MAX_LIBELLE_STANDARD">#REF!</definedName>
    <definedName name="P_Z_0_B_COLONNE_MT_PRES_HT_INDICATION_STANDARD" localSheetId="11">#REF!</definedName>
    <definedName name="P_Z_0_B_COLONNE_MT_PRES_HT_INDICATION_STANDARD">#REF!</definedName>
    <definedName name="P_Z_0_B_COLONNE_MT_PRES_HT_LIBELLE_STANDARD" localSheetId="11">#REF!</definedName>
    <definedName name="P_Z_0_B_COLONNE_MT_PRES_HT_LIBELLE_STANDARD">#REF!</definedName>
    <definedName name="P_Z_0_B_COLONNE_MT_PRES_INDICATION_STANDARD" localSheetId="11">#REF!</definedName>
    <definedName name="P_Z_0_B_COLONNE_MT_PRES_INDICATION_STANDARD">#REF!</definedName>
    <definedName name="P_Z_0_B_COLONNE_MT_PRES_LIBELLE_STANDARD" localSheetId="11">#REF!</definedName>
    <definedName name="P_Z_0_B_COLONNE_MT_PRES_LIBELLE_STANDARD">#REF!</definedName>
    <definedName name="P_Z_0_B_COLONNE_MT_PRES_TVA_INDICATION_STANDARD" localSheetId="11">#REF!</definedName>
    <definedName name="P_Z_0_B_COLONNE_MT_PRES_TVA_INDICATION_STANDARD">#REF!</definedName>
    <definedName name="P_Z_0_B_COLONNE_MT_PRES_TVA_LIBELLE_STANDARD" localSheetId="11">#REF!</definedName>
    <definedName name="P_Z_0_B_COLONNE_MT_PRES_TVA_LIBELLE_STANDARD">#REF!</definedName>
    <definedName name="P_Z_0_B_COLONNE_MT_RAISONNABLE_LIBELLE_STANDARD" localSheetId="11">#REF!</definedName>
    <definedName name="P_Z_0_B_COLONNE_MT_RAISONNABLE_LIBELLE_STANDARD">#REF!</definedName>
    <definedName name="P_Z_0_B_COLONNE_POSTE_INDICATION_STANDARD" localSheetId="11">#REF!</definedName>
    <definedName name="P_Z_0_B_COLONNE_POSTE_INDICATION_STANDARD">#REF!</definedName>
    <definedName name="P_Z_0_B_COLONNE_POSTE_LIBELLE_STANDARD" localSheetId="11">#REF!</definedName>
    <definedName name="P_Z_0_B_COLONNE_POSTE_LIBELLE_STANDARD">#REF!</definedName>
    <definedName name="P_Z_0_B_COLONNE_SOUS_OPERATION_INDICATION_STANDARD" localSheetId="11">#REF!</definedName>
    <definedName name="P_Z_0_B_COLONNE_SOUS_OPERATION_INDICATION_STANDARD">#REF!</definedName>
    <definedName name="P_Z_0_B_COLONNE_SOUS_OPERATION_LIBELLE_STANDARD" localSheetId="11">#REF!</definedName>
    <definedName name="P_Z_0_B_COLONNE_SOUS_OPERATION_LIBELLE_STANDARD">#REF!</definedName>
    <definedName name="P_Z_0_B_COLONNES_MARCHE_2_DEVIS" localSheetId="11">#REF!</definedName>
    <definedName name="P_Z_0_B_COLONNES_MARCHE_2_DEVIS">#REF!</definedName>
    <definedName name="P_Z_0_B_COLONNES_MARCHE_3_DEVIS" localSheetId="11">#REF!</definedName>
    <definedName name="P_Z_0_B_COLONNES_MARCHE_3_DEVIS">#REF!</definedName>
    <definedName name="P_Z_0_B_UTILISATION_COUT_RAISONNABLE" localSheetId="11">#REF!</definedName>
    <definedName name="P_Z_0_B_UTILISATION_COUT_RAISONNABLE">#REF!</definedName>
    <definedName name="P_Z_0_B_UTILISATION_LIBELLES_DESCRIPTIONS" localSheetId="11">#REF!</definedName>
    <definedName name="P_Z_0_B_UTILISATION_LIBELLES_DESCRIPTIONS">#REF!</definedName>
    <definedName name="P_Z_0_B_UTILISATION_MT_MAX" localSheetId="11">#REF!</definedName>
    <definedName name="P_Z_0_B_UTILISATION_MT_MAX">#REF!</definedName>
    <definedName name="P_Z_0_B_UTILISATION_SOUS_OPERATIONS" localSheetId="11">#REF!</definedName>
    <definedName name="P_Z_0_B_UTILISATION_SOUS_OPERATIONS">#REF!</definedName>
    <definedName name="P_Z_0_B_UTILISATION_TVA" localSheetId="11">#REF!</definedName>
    <definedName name="P_Z_0_B_UTILISATION_TVA">#REF!</definedName>
    <definedName name="P_Z_0_N_COLONNE_COMMENTAIRE_SI_INDICATION_DEFAUT" localSheetId="11">#REF!</definedName>
    <definedName name="P_Z_0_N_COLONNE_COMMENTAIRE_SI_INDICATION_DEFAUT">#REF!</definedName>
    <definedName name="P_Z_0_N_COLONNE_COMMENTAIRE_SI_INDICATION_STANDARD" localSheetId="11">#REF!</definedName>
    <definedName name="P_Z_0_N_COLONNE_COMMENTAIRE_SI_INDICATION_STANDARD">#REF!</definedName>
    <definedName name="P_Z_0_N_COLONNE_COMMENTAIRE_SI_LIBELLE_DEFAUT" localSheetId="11">#REF!</definedName>
    <definedName name="P_Z_0_N_COLONNE_COMMENTAIRE_SI_LIBELLE_DEFAUT">#REF!</definedName>
    <definedName name="P_Z_0_N_COLONNE_COMMENTAIRE_SI_LIBELLE_STANDARD" localSheetId="11">#REF!</definedName>
    <definedName name="P_Z_0_N_COLONNE_COMMENTAIRE_SI_LIBELLE_STANDARD">#REF!</definedName>
    <definedName name="P_Z_0_N_COLONNE_MOTIFS_INELIGIBILITE_INDICATION_DEFAUT" localSheetId="11">#REF!</definedName>
    <definedName name="P_Z_0_N_COLONNE_MOTIFS_INELIGIBILITE_INDICATION_DEFAUT">#REF!</definedName>
    <definedName name="P_Z_0_N_COLONNE_MOTIFS_INELIGIBILITE_INDICATION_STANDARD" localSheetId="11">#REF!</definedName>
    <definedName name="P_Z_0_N_COLONNE_MOTIFS_INELIGIBILITE_INDICATION_STANDARD">#REF!</definedName>
    <definedName name="P_Z_0_N_COLONNE_MOTIFS_INELIGIBILITE_LIBELLE_DEFAUT" localSheetId="11">#REF!</definedName>
    <definedName name="P_Z_0_N_COLONNE_MOTIFS_INELIGIBILITE_LIBELLE_DEFAUT">#REF!</definedName>
    <definedName name="P_Z_0_N_COLONNE_MOTIFS_INELIGIBILITE_LIBELLE_STANDARD" localSheetId="11">#REF!</definedName>
    <definedName name="P_Z_0_N_COLONNE_MOTIFS_INELIGIBILITE_LIBELLE_STANDARD">#REF!</definedName>
    <definedName name="P_Z_0_N_COLONNE_MT_ELIGIBLE_LIBELLE_DEFAUT" localSheetId="11">#REF!</definedName>
    <definedName name="P_Z_0_N_COLONNE_MT_ELIGIBLE_LIBELLE_DEFAUT">#REF!</definedName>
    <definedName name="P_Z_0_N_COLONNE_MT_ELIGIBLE_LIBELLE_STANDARD" localSheetId="11">#REF!</definedName>
    <definedName name="P_Z_0_N_COLONNE_MT_ELIGIBLE_LIBELLE_STANDARD">#REF!</definedName>
    <definedName name="P_Z_0_N_COLONNE_MT_INELIGIBLE_LIBELLE_DEFAUT" localSheetId="11">#REF!</definedName>
    <definedName name="P_Z_0_N_COLONNE_MT_INELIGIBLE_LIBELLE_DEFAUT">#REF!</definedName>
    <definedName name="P_Z_0_N_COLONNE_MT_INELIGIBLE_LIBELLE_STANDARD" localSheetId="11">#REF!</definedName>
    <definedName name="P_Z_0_N_COLONNE_MT_INELIGIBLE_LIBELLE_STANDARD">#REF!</definedName>
    <definedName name="P_Z_0_N_COLONNE_MT_MAX_LIBELLE_DEFAUT" localSheetId="11">#REF!</definedName>
    <definedName name="P_Z_0_N_COLONNE_MT_MAX_LIBELLE_DEFAUT">#REF!</definedName>
    <definedName name="P_Z_0_N_COLONNE_MT_MAX_LIBELLE_STANDARD" localSheetId="11">#REF!</definedName>
    <definedName name="P_Z_0_N_COLONNE_MT_MAX_LIBELLE_STANDARD">#REF!</definedName>
    <definedName name="P_Z_0_N_COLONNE_MT_PRES_HT_INDICATION_DEFAUT" localSheetId="11">#REF!</definedName>
    <definedName name="P_Z_0_N_COLONNE_MT_PRES_HT_INDICATION_DEFAUT">#REF!</definedName>
    <definedName name="P_Z_0_N_COLONNE_MT_PRES_HT_INDICATION_STANDARD" localSheetId="11">#REF!</definedName>
    <definedName name="P_Z_0_N_COLONNE_MT_PRES_HT_INDICATION_STANDARD">#REF!</definedName>
    <definedName name="P_Z_0_N_COLONNE_MT_PRES_HT_LIBELLE_DEFAUT" localSheetId="11">#REF!</definedName>
    <definedName name="P_Z_0_N_COLONNE_MT_PRES_HT_LIBELLE_DEFAUT">#REF!</definedName>
    <definedName name="P_Z_0_N_COLONNE_MT_PRES_HT_LIBELLE_STANDARD" localSheetId="11">#REF!</definedName>
    <definedName name="P_Z_0_N_COLONNE_MT_PRES_HT_LIBELLE_STANDARD">#REF!</definedName>
    <definedName name="P_Z_0_N_COLONNE_MT_PRES_INDICATION_DEFAUT" localSheetId="11">#REF!</definedName>
    <definedName name="P_Z_0_N_COLONNE_MT_PRES_INDICATION_DEFAUT">#REF!</definedName>
    <definedName name="P_Z_0_N_COLONNE_MT_PRES_INDICATION_STANDARD" localSheetId="11">#REF!</definedName>
    <definedName name="P_Z_0_N_COLONNE_MT_PRES_INDICATION_STANDARD">#REF!</definedName>
    <definedName name="P_Z_0_N_COLONNE_MT_PRES_LIBELLE_DEFAUT" localSheetId="11">#REF!</definedName>
    <definedName name="P_Z_0_N_COLONNE_MT_PRES_LIBELLE_DEFAUT">#REF!</definedName>
    <definedName name="P_Z_0_N_COLONNE_MT_PRES_LIBELLE_STANDARD" localSheetId="11">#REF!</definedName>
    <definedName name="P_Z_0_N_COLONNE_MT_PRES_LIBELLE_STANDARD">#REF!</definedName>
    <definedName name="P_Z_0_N_COLONNE_MT_PRES_TVA_INDICATION_DEFAUT" localSheetId="11">#REF!</definedName>
    <definedName name="P_Z_0_N_COLONNE_MT_PRES_TVA_INDICATION_DEFAUT">#REF!</definedName>
    <definedName name="P_Z_0_N_COLONNE_MT_PRES_TVA_INDICATION_STANDARD" localSheetId="11">#REF!</definedName>
    <definedName name="P_Z_0_N_COLONNE_MT_PRES_TVA_INDICATION_STANDARD">#REF!</definedName>
    <definedName name="P_Z_0_N_COLONNE_MT_PRES_TVA_LIBELLE_DEFAUT" localSheetId="11">#REF!</definedName>
    <definedName name="P_Z_0_N_COLONNE_MT_PRES_TVA_LIBELLE_DEFAUT">#REF!</definedName>
    <definedName name="P_Z_0_N_COLONNE_MT_PRES_TVA_LIBELLE_STANDARD" localSheetId="11">#REF!</definedName>
    <definedName name="P_Z_0_N_COLONNE_MT_PRES_TVA_LIBELLE_STANDARD">#REF!</definedName>
    <definedName name="P_Z_0_N_COLONNE_MT_RAISONNABLE_DEFAUT" localSheetId="11">#REF!</definedName>
    <definedName name="P_Z_0_N_COLONNE_MT_RAISONNABLE_DEFAUT">#REF!</definedName>
    <definedName name="P_Z_0_N_COLONNE_MT_RAISONNABLE_STANDARD" localSheetId="11">#REF!</definedName>
    <definedName name="P_Z_0_N_COLONNE_MT_RAISONNABLE_STANDARD">#REF!</definedName>
    <definedName name="P_Z_0_N_COLONNE_POSTE_INDICATION_DEFAUT" localSheetId="11">#REF!</definedName>
    <definedName name="P_Z_0_N_COLONNE_POSTE_INDICATION_DEFAUT">#REF!</definedName>
    <definedName name="P_Z_0_N_COLONNE_POSTE_INDICATION_STANDARD" localSheetId="11">#REF!</definedName>
    <definedName name="P_Z_0_N_COLONNE_POSTE_INDICATION_STANDARD">#REF!</definedName>
    <definedName name="P_Z_0_N_COLONNE_POSTE_LIBELLE_DEFAUT" localSheetId="11">#REF!</definedName>
    <definedName name="P_Z_0_N_COLONNE_POSTE_LIBELLE_DEFAUT">#REF!</definedName>
    <definedName name="P_Z_0_N_COLONNE_POSTE_LIBELLE_STANDARD" localSheetId="11">#REF!</definedName>
    <definedName name="P_Z_0_N_COLONNE_POSTE_LIBELLE_STANDARD">#REF!</definedName>
    <definedName name="P_Z_0_N_COLONNE_SOUS_OPERATION_INDICATION_DEFAUT" localSheetId="11">#REF!</definedName>
    <definedName name="P_Z_0_N_COLONNE_SOUS_OPERATION_INDICATION_DEFAUT">#REF!</definedName>
    <definedName name="P_Z_0_N_COLONNE_SOUS_OPERATION_INDICATION_STANDARD" localSheetId="11">#REF!</definedName>
    <definedName name="P_Z_0_N_COLONNE_SOUS_OPERATION_INDICATION_STANDARD">#REF!</definedName>
    <definedName name="P_Z_0_N_COLONNE_SOUS_OPERATION_LIBELLE_DEFAUT" localSheetId="11">#REF!</definedName>
    <definedName name="P_Z_0_N_COLONNE_SOUS_OPERATION_LIBELLE_DEFAUT">#REF!</definedName>
    <definedName name="P_Z_0_N_COLONNE_SOUS_OPERATION_LIBELLE_STANDARD" localSheetId="11">#REF!</definedName>
    <definedName name="P_Z_0_N_COLONNE_SOUS_OPERATION_LIBELLE_STANDARD">#REF!</definedName>
    <definedName name="P_Z_0_N_COLONNES_MARCHE_2_DEVIS_SEUIL" localSheetId="11">#REF!</definedName>
    <definedName name="P_Z_0_N_COLONNES_MARCHE_2_DEVIS_SEUIL">#REF!</definedName>
    <definedName name="P_Z_0_N_COLONNES_MARCHE_3_DEVIS_SEUIL" localSheetId="11">#REF!</definedName>
    <definedName name="P_Z_0_N_COLONNES_MARCHE_3_DEVIS_SEUIL">#REF!</definedName>
    <definedName name="P_Z_0_R_LIBELLES_DESCRIPTIONS" localSheetId="11">#REF!</definedName>
    <definedName name="P_Z_0_R_LIBELLES_DESCRIPTIONS">#REF!</definedName>
    <definedName name="P_Z_0_R_LIBELLES_DESCRIPTIONS_1" localSheetId="11">#REF!</definedName>
    <definedName name="P_Z_0_R_LIBELLES_DESCRIPTIONS_1">#REF!</definedName>
    <definedName name="P_Z_0_R_LIBELLES_DESCRIPTIONS_10" localSheetId="11">#REF!</definedName>
    <definedName name="P_Z_0_R_LIBELLES_DESCRIPTIONS_10">#REF!</definedName>
    <definedName name="P_Z_0_R_LIBELLES_DESCRIPTIONS_11" localSheetId="11">#REF!</definedName>
    <definedName name="P_Z_0_R_LIBELLES_DESCRIPTIONS_11">#REF!</definedName>
    <definedName name="P_Z_0_R_LIBELLES_DESCRIPTIONS_12" localSheetId="11">#REF!</definedName>
    <definedName name="P_Z_0_R_LIBELLES_DESCRIPTIONS_12">#REF!</definedName>
    <definedName name="P_Z_0_R_LIBELLES_DESCRIPTIONS_13" localSheetId="11">#REF!</definedName>
    <definedName name="P_Z_0_R_LIBELLES_DESCRIPTIONS_13">#REF!</definedName>
    <definedName name="P_Z_0_R_LIBELLES_DESCRIPTIONS_14" localSheetId="11">#REF!</definedName>
    <definedName name="P_Z_0_R_LIBELLES_DESCRIPTIONS_14">#REF!</definedName>
    <definedName name="P_Z_0_R_LIBELLES_DESCRIPTIONS_15" localSheetId="11">#REF!</definedName>
    <definedName name="P_Z_0_R_LIBELLES_DESCRIPTIONS_15">#REF!</definedName>
    <definedName name="P_Z_0_R_LIBELLES_DESCRIPTIONS_16" localSheetId="11">#REF!</definedName>
    <definedName name="P_Z_0_R_LIBELLES_DESCRIPTIONS_16">#REF!</definedName>
    <definedName name="P_Z_0_R_LIBELLES_DESCRIPTIONS_17" localSheetId="11">#REF!</definedName>
    <definedName name="P_Z_0_R_LIBELLES_DESCRIPTIONS_17">#REF!</definedName>
    <definedName name="P_Z_0_R_LIBELLES_DESCRIPTIONS_18" localSheetId="11">#REF!</definedName>
    <definedName name="P_Z_0_R_LIBELLES_DESCRIPTIONS_18">#REF!</definedName>
    <definedName name="P_Z_0_R_LIBELLES_DESCRIPTIONS_19" localSheetId="11">#REF!</definedName>
    <definedName name="P_Z_0_R_LIBELLES_DESCRIPTIONS_19">#REF!</definedName>
    <definedName name="P_Z_0_R_LIBELLES_DESCRIPTIONS_2" localSheetId="11">#REF!</definedName>
    <definedName name="P_Z_0_R_LIBELLES_DESCRIPTIONS_2">#REF!</definedName>
    <definedName name="P_Z_0_R_LIBELLES_DESCRIPTIONS_20" localSheetId="11">#REF!</definedName>
    <definedName name="P_Z_0_R_LIBELLES_DESCRIPTIONS_20">#REF!</definedName>
    <definedName name="P_Z_0_R_LIBELLES_DESCRIPTIONS_3" localSheetId="11">#REF!</definedName>
    <definedName name="P_Z_0_R_LIBELLES_DESCRIPTIONS_3">#REF!</definedName>
    <definedName name="P_Z_0_R_LIBELLES_DESCRIPTIONS_4" localSheetId="11">#REF!</definedName>
    <definedName name="P_Z_0_R_LIBELLES_DESCRIPTIONS_4">#REF!</definedName>
    <definedName name="P_Z_0_R_LIBELLES_DESCRIPTIONS_5" localSheetId="11">#REF!</definedName>
    <definedName name="P_Z_0_R_LIBELLES_DESCRIPTIONS_5">#REF!</definedName>
    <definedName name="P_Z_0_R_LIBELLES_DESCRIPTIONS_6" localSheetId="11">#REF!</definedName>
    <definedName name="P_Z_0_R_LIBELLES_DESCRIPTIONS_6">#REF!</definedName>
    <definedName name="P_Z_0_R_LIBELLES_DESCRIPTIONS_7" localSheetId="11">#REF!</definedName>
    <definedName name="P_Z_0_R_LIBELLES_DESCRIPTIONS_7">#REF!</definedName>
    <definedName name="P_Z_0_R_LIBELLES_DESCRIPTIONS_8" localSheetId="11">#REF!</definedName>
    <definedName name="P_Z_0_R_LIBELLES_DESCRIPTIONS_8">#REF!</definedName>
    <definedName name="P_Z_0_R_LIBELLES_DESCRIPTIONS_9" localSheetId="11">#REF!</definedName>
    <definedName name="P_Z_0_R_LIBELLES_DESCRIPTIONS_9">#REF!</definedName>
    <definedName name="P_Z_0_R_LIBELLES_MARCHES_RAISONNABLES" localSheetId="11">#REF!</definedName>
    <definedName name="P_Z_0_R_LIBELLES_MARCHES_RAISONNABLES">#REF!</definedName>
    <definedName name="P_Z_0_R_LIBELLES_MARCHES_RAISONNABLES_1" localSheetId="11">#REF!</definedName>
    <definedName name="P_Z_0_R_LIBELLES_MARCHES_RAISONNABLES_1">#REF!</definedName>
    <definedName name="P_Z_0_R_LIBELLES_MARCHES_RAISONNABLES_2" localSheetId="11">#REF!</definedName>
    <definedName name="P_Z_0_R_LIBELLES_MARCHES_RAISONNABLES_2">#REF!</definedName>
    <definedName name="P_Z_0_R_LIBELLES_MARCHES_RAISONNABLES_3" localSheetId="11">#REF!</definedName>
    <definedName name="P_Z_0_R_LIBELLES_MARCHES_RAISONNABLES_3">#REF!</definedName>
    <definedName name="P_Z_0_R_LIBELLES_MARCHES_RAISONNABLES_4" localSheetId="11">#REF!</definedName>
    <definedName name="P_Z_0_R_LIBELLES_MARCHES_RAISONNABLES_4">#REF!</definedName>
    <definedName name="P_Z_0_R_LIBELLES_MARCHES_RAISONNABLES_5" localSheetId="11">#REF!</definedName>
    <definedName name="P_Z_0_R_LIBELLES_MARCHES_RAISONNABLES_5">#REF!</definedName>
    <definedName name="P_Z_0_R_LIBELLES_MARCHES_RAISONNABLES_OK" localSheetId="11">#REF!</definedName>
    <definedName name="P_Z_0_R_LIBELLES_MARCHES_RAISONNABLES_OK">#REF!</definedName>
    <definedName name="P_Z_0_R_LIBELLES_MOTIFS_INELIGIBILITE" localSheetId="11">#REF!</definedName>
    <definedName name="P_Z_0_R_LIBELLES_MOTIFS_INELIGIBILITE">#REF!</definedName>
    <definedName name="P_Z_0_R_LIBELLES_POSTES" localSheetId="11">#REF!</definedName>
    <definedName name="P_Z_0_R_LIBELLES_POSTES">#REF!</definedName>
    <definedName name="P_Z_0_R_LIBELLES_POSTES_1" localSheetId="11">#REF!</definedName>
    <definedName name="P_Z_0_R_LIBELLES_POSTES_1">#REF!</definedName>
    <definedName name="P_Z_0_R_LIBELLES_POSTES_10" localSheetId="11">#REF!</definedName>
    <definedName name="P_Z_0_R_LIBELLES_POSTES_10">#REF!</definedName>
    <definedName name="P_Z_0_R_LIBELLES_POSTES_11" localSheetId="11">#REF!</definedName>
    <definedName name="P_Z_0_R_LIBELLES_POSTES_11">#REF!</definedName>
    <definedName name="P_Z_0_R_LIBELLES_POSTES_12" localSheetId="11">#REF!</definedName>
    <definedName name="P_Z_0_R_LIBELLES_POSTES_12">#REF!</definedName>
    <definedName name="P_Z_0_R_LIBELLES_POSTES_13" localSheetId="11">#REF!</definedName>
    <definedName name="P_Z_0_R_LIBELLES_POSTES_13">#REF!</definedName>
    <definedName name="P_Z_0_R_LIBELLES_POSTES_14" localSheetId="11">#REF!</definedName>
    <definedName name="P_Z_0_R_LIBELLES_POSTES_14">#REF!</definedName>
    <definedName name="P_Z_0_R_LIBELLES_POSTES_15" localSheetId="11">#REF!</definedName>
    <definedName name="P_Z_0_R_LIBELLES_POSTES_15">#REF!</definedName>
    <definedName name="P_Z_0_R_LIBELLES_POSTES_16" localSheetId="11">#REF!</definedName>
    <definedName name="P_Z_0_R_LIBELLES_POSTES_16">#REF!</definedName>
    <definedName name="P_Z_0_R_LIBELLES_POSTES_17" localSheetId="11">#REF!</definedName>
    <definedName name="P_Z_0_R_LIBELLES_POSTES_17">#REF!</definedName>
    <definedName name="P_Z_0_R_LIBELLES_POSTES_18" localSheetId="11">#REF!</definedName>
    <definedName name="P_Z_0_R_LIBELLES_POSTES_18">#REF!</definedName>
    <definedName name="P_Z_0_R_LIBELLES_POSTES_19" localSheetId="11">#REF!</definedName>
    <definedName name="P_Z_0_R_LIBELLES_POSTES_19">#REF!</definedName>
    <definedName name="P_Z_0_R_LIBELLES_POSTES_2" localSheetId="11">#REF!</definedName>
    <definedName name="P_Z_0_R_LIBELLES_POSTES_2">#REF!</definedName>
    <definedName name="P_Z_0_R_LIBELLES_POSTES_20" localSheetId="11">#REF!</definedName>
    <definedName name="P_Z_0_R_LIBELLES_POSTES_20">#REF!</definedName>
    <definedName name="P_Z_0_R_LIBELLES_POSTES_3" localSheetId="11">#REF!</definedName>
    <definedName name="P_Z_0_R_LIBELLES_POSTES_3">#REF!</definedName>
    <definedName name="P_Z_0_R_LIBELLES_POSTES_4" localSheetId="11">#REF!</definedName>
    <definedName name="P_Z_0_R_LIBELLES_POSTES_4">#REF!</definedName>
    <definedName name="P_Z_0_R_LIBELLES_POSTES_5" localSheetId="11">#REF!</definedName>
    <definedName name="P_Z_0_R_LIBELLES_POSTES_5">#REF!</definedName>
    <definedName name="P_Z_0_R_LIBELLES_POSTES_6" localSheetId="11">#REF!</definedName>
    <definedName name="P_Z_0_R_LIBELLES_POSTES_6">#REF!</definedName>
    <definedName name="P_Z_0_R_LIBELLES_POSTES_7" localSheetId="11">#REF!</definedName>
    <definedName name="P_Z_0_R_LIBELLES_POSTES_7">#REF!</definedName>
    <definedName name="P_Z_0_R_LIBELLES_POSTES_8" localSheetId="11">#REF!</definedName>
    <definedName name="P_Z_0_R_LIBELLES_POSTES_8">#REF!</definedName>
    <definedName name="P_Z_0_R_LIBELLES_POSTES_9" localSheetId="11">#REF!</definedName>
    <definedName name="P_Z_0_R_LIBELLES_POSTES_9">#REF!</definedName>
    <definedName name="P_Z_0_R_LIBELLES_SOUS_OPERATIONS" localSheetId="11">#REF!</definedName>
    <definedName name="P_Z_0_R_LIBELLES_SOUS_OPERATIONS">#REF!</definedName>
    <definedName name="P_Z_0_R_LIBELLES_SOUS_OPERATIONS_" localSheetId="11">#REF!</definedName>
    <definedName name="P_Z_0_R_LIBELLES_SOUS_OPERATIONS_">#REF!</definedName>
    <definedName name="P_Z_0_R_LIBELLES_SOUS_OPERATIONS_1" localSheetId="11">#REF!</definedName>
    <definedName name="P_Z_0_R_LIBELLES_SOUS_OPERATIONS_1">#REF!</definedName>
    <definedName name="P_Z_0_R_LIBELLES_SOUS_OPERATIONS_10" localSheetId="11">#REF!</definedName>
    <definedName name="P_Z_0_R_LIBELLES_SOUS_OPERATIONS_10">#REF!</definedName>
    <definedName name="P_Z_0_R_LIBELLES_SOUS_OPERATIONS_11" localSheetId="11">#REF!</definedName>
    <definedName name="P_Z_0_R_LIBELLES_SOUS_OPERATIONS_11">#REF!</definedName>
    <definedName name="P_Z_0_R_LIBELLES_SOUS_OPERATIONS_12" localSheetId="11">#REF!</definedName>
    <definedName name="P_Z_0_R_LIBELLES_SOUS_OPERATIONS_12">#REF!</definedName>
    <definedName name="P_Z_0_R_LIBELLES_SOUS_OPERATIONS_13" localSheetId="11">#REF!</definedName>
    <definedName name="P_Z_0_R_LIBELLES_SOUS_OPERATIONS_13">#REF!</definedName>
    <definedName name="P_Z_0_R_LIBELLES_SOUS_OPERATIONS_14" localSheetId="11">#REF!</definedName>
    <definedName name="P_Z_0_R_LIBELLES_SOUS_OPERATIONS_14">#REF!</definedName>
    <definedName name="P_Z_0_R_LIBELLES_SOUS_OPERATIONS_15" localSheetId="11">#REF!</definedName>
    <definedName name="P_Z_0_R_LIBELLES_SOUS_OPERATIONS_15">#REF!</definedName>
    <definedName name="P_Z_0_R_LIBELLES_SOUS_OPERATIONS_16" localSheetId="11">#REF!</definedName>
    <definedName name="P_Z_0_R_LIBELLES_SOUS_OPERATIONS_16">#REF!</definedName>
    <definedName name="P_Z_0_R_LIBELLES_SOUS_OPERATIONS_17" localSheetId="11">#REF!</definedName>
    <definedName name="P_Z_0_R_LIBELLES_SOUS_OPERATIONS_17">#REF!</definedName>
    <definedName name="P_Z_0_R_LIBELLES_SOUS_OPERATIONS_18" localSheetId="11">#REF!</definedName>
    <definedName name="P_Z_0_R_LIBELLES_SOUS_OPERATIONS_18">#REF!</definedName>
    <definedName name="P_Z_0_R_LIBELLES_SOUS_OPERATIONS_19" localSheetId="11">#REF!</definedName>
    <definedName name="P_Z_0_R_LIBELLES_SOUS_OPERATIONS_19">#REF!</definedName>
    <definedName name="P_Z_0_R_LIBELLES_SOUS_OPERATIONS_2" localSheetId="11">#REF!</definedName>
    <definedName name="P_Z_0_R_LIBELLES_SOUS_OPERATIONS_2">#REF!</definedName>
    <definedName name="P_Z_0_R_LIBELLES_SOUS_OPERATIONS_20" localSheetId="11">#REF!</definedName>
    <definedName name="P_Z_0_R_LIBELLES_SOUS_OPERATIONS_20">#REF!</definedName>
    <definedName name="P_Z_0_R_LIBELLES_SOUS_OPERATIONS_3" localSheetId="11">#REF!</definedName>
    <definedName name="P_Z_0_R_LIBELLES_SOUS_OPERATIONS_3">#REF!</definedName>
    <definedName name="P_Z_0_R_LIBELLES_SOUS_OPERATIONS_4" localSheetId="11">#REF!</definedName>
    <definedName name="P_Z_0_R_LIBELLES_SOUS_OPERATIONS_4">#REF!</definedName>
    <definedName name="P_Z_0_R_LIBELLES_SOUS_OPERATIONS_5" localSheetId="11">#REF!</definedName>
    <definedName name="P_Z_0_R_LIBELLES_SOUS_OPERATIONS_5">#REF!</definedName>
    <definedName name="P_Z_0_R_LIBELLES_SOUS_OPERATIONS_6" localSheetId="11">#REF!</definedName>
    <definedName name="P_Z_0_R_LIBELLES_SOUS_OPERATIONS_6">#REF!</definedName>
    <definedName name="P_Z_0_R_LIBELLES_SOUS_OPERATIONS_7" localSheetId="11">#REF!</definedName>
    <definedName name="P_Z_0_R_LIBELLES_SOUS_OPERATIONS_7">#REF!</definedName>
    <definedName name="P_Z_0_R_LIBELLES_SOUS_OPERATIONS_8" localSheetId="11">#REF!</definedName>
    <definedName name="P_Z_0_R_LIBELLES_SOUS_OPERATIONS_8">#REF!</definedName>
    <definedName name="P_Z_0_R_LIBELLES_SOUS_OPERATIONS_9" localSheetId="11">#REF!</definedName>
    <definedName name="P_Z_0_R_LIBELLES_SOUS_OPERATIONS_9">#REF!</definedName>
    <definedName name="P_Z_0_R_LIBELLES_UNITES" localSheetId="11">#REF!</definedName>
    <definedName name="P_Z_0_R_LIBELLES_UNITES">#REF!</definedName>
    <definedName name="P_Z_0_R_LIBELLES_UNITES_1" localSheetId="11">#REF!</definedName>
    <definedName name="P_Z_0_R_LIBELLES_UNITES_1">#REF!</definedName>
    <definedName name="P_Z_0_R_LIBELLES_UNITES_10" localSheetId="11">#REF!</definedName>
    <definedName name="P_Z_0_R_LIBELLES_UNITES_10">#REF!</definedName>
    <definedName name="P_Z_0_R_LIBELLES_UNITES_11" localSheetId="11">#REF!</definedName>
    <definedName name="P_Z_0_R_LIBELLES_UNITES_11">#REF!</definedName>
    <definedName name="P_Z_0_R_LIBELLES_UNITES_12" localSheetId="11">#REF!</definedName>
    <definedName name="P_Z_0_R_LIBELLES_UNITES_12">#REF!</definedName>
    <definedName name="P_Z_0_R_LIBELLES_UNITES_13" localSheetId="11">#REF!</definedName>
    <definedName name="P_Z_0_R_LIBELLES_UNITES_13">#REF!</definedName>
    <definedName name="P_Z_0_R_LIBELLES_UNITES_14" localSheetId="11">#REF!</definedName>
    <definedName name="P_Z_0_R_LIBELLES_UNITES_14">#REF!</definedName>
    <definedName name="P_Z_0_R_LIBELLES_UNITES_15" localSheetId="11">#REF!</definedName>
    <definedName name="P_Z_0_R_LIBELLES_UNITES_15">#REF!</definedName>
    <definedName name="P_Z_0_R_LIBELLES_UNITES_16" localSheetId="11">#REF!</definedName>
    <definedName name="P_Z_0_R_LIBELLES_UNITES_16">#REF!</definedName>
    <definedName name="P_Z_0_R_LIBELLES_UNITES_17" localSheetId="11">#REF!</definedName>
    <definedName name="P_Z_0_R_LIBELLES_UNITES_17">#REF!</definedName>
    <definedName name="P_Z_0_R_LIBELLES_UNITES_18" localSheetId="11">#REF!</definedName>
    <definedName name="P_Z_0_R_LIBELLES_UNITES_18">#REF!</definedName>
    <definedName name="P_Z_0_R_LIBELLES_UNITES_19" localSheetId="11">#REF!</definedName>
    <definedName name="P_Z_0_R_LIBELLES_UNITES_19">#REF!</definedName>
    <definedName name="P_Z_0_R_LIBELLES_UNITES_2" localSheetId="11">#REF!</definedName>
    <definedName name="P_Z_0_R_LIBELLES_UNITES_2">#REF!</definedName>
    <definedName name="P_Z_0_R_LIBELLES_UNITES_20" localSheetId="11">#REF!</definedName>
    <definedName name="P_Z_0_R_LIBELLES_UNITES_20">#REF!</definedName>
    <definedName name="P_Z_0_R_LIBELLES_UNITES_3" localSheetId="11">#REF!</definedName>
    <definedName name="P_Z_0_R_LIBELLES_UNITES_3">#REF!</definedName>
    <definedName name="P_Z_0_R_LIBELLES_UNITES_4" localSheetId="11">#REF!</definedName>
    <definedName name="P_Z_0_R_LIBELLES_UNITES_4">#REF!</definedName>
    <definedName name="P_Z_0_R_LIBELLES_UNITES_5" localSheetId="11">#REF!</definedName>
    <definedName name="P_Z_0_R_LIBELLES_UNITES_5">#REF!</definedName>
    <definedName name="P_Z_0_R_LIBELLES_UNITES_6" localSheetId="11">#REF!</definedName>
    <definedName name="P_Z_0_R_LIBELLES_UNITES_6">#REF!</definedName>
    <definedName name="P_Z_0_R_LIBELLES_UNITES_7" localSheetId="11">#REF!</definedName>
    <definedName name="P_Z_0_R_LIBELLES_UNITES_7">#REF!</definedName>
    <definedName name="P_Z_0_R_LIBELLES_UNITES_8" localSheetId="11">#REF!</definedName>
    <definedName name="P_Z_0_R_LIBELLES_UNITES_8">#REF!</definedName>
    <definedName name="P_Z_0_R_LIBELLES_UNITES_9" localSheetId="11">#REF!</definedName>
    <definedName name="P_Z_0_R_LIBELLES_UNITES_9">#REF!</definedName>
    <definedName name="P_Z_1_B_COLONNE_COMMENTAIRE" localSheetId="11">#REF!</definedName>
    <definedName name="P_Z_1_B_COLONNE_COMMENTAIRE">#REF!</definedName>
    <definedName name="P_Z_1_B_COLONNE_COMMENTAIRE_ACTIVE" localSheetId="11">#REF!</definedName>
    <definedName name="P_Z_1_B_COLONNE_COMMENTAIRE_ACTIVE">#REF!</definedName>
    <definedName name="P_Z_1_B_COLONNE_COMMENTAIRE_INDICATION" localSheetId="11">#REF!</definedName>
    <definedName name="P_Z_1_B_COLONNE_COMMENTAIRE_INDICATION">#REF!</definedName>
    <definedName name="P_Z_1_B_COLONNE_COMMENTAIRE_OBLIGATOIRE" localSheetId="11">#REF!</definedName>
    <definedName name="P_Z_1_B_COLONNE_COMMENTAIRE_OBLIGATOIRE">#REF!</definedName>
    <definedName name="P_Z_1_B_COLONNE_COMMENTAIRE_SI_LIBELLE_STANDARD" localSheetId="11">#REF!</definedName>
    <definedName name="P_Z_1_B_COLONNE_COMMENTAIRE_SI_LIBELLE_STANDARD">#REF!</definedName>
    <definedName name="P_Z_1_B_COLONNE_CT_RAISONNABLE_FOURNISSEUR_2" localSheetId="11">#REF!</definedName>
    <definedName name="P_Z_1_B_COLONNE_CT_RAISONNABLE_FOURNISSEUR_2">#REF!</definedName>
    <definedName name="P_Z_1_B_COLONNE_CT_RAISONNABLE_FOURNISSEUR_2_INDICATION" localSheetId="11">#REF!</definedName>
    <definedName name="P_Z_1_B_COLONNE_CT_RAISONNABLE_FOURNISSEUR_2_INDICATION">#REF!</definedName>
    <definedName name="P_Z_1_B_COLONNE_CT_RAISONNABLE_FOURNISSEUR_3" localSheetId="11">#REF!</definedName>
    <definedName name="P_Z_1_B_COLONNE_CT_RAISONNABLE_FOURNISSEUR_3">#REF!</definedName>
    <definedName name="P_Z_1_B_COLONNE_CT_RAISONNABLE_FOURNISSEUR_3_INDICATION" localSheetId="11">#REF!</definedName>
    <definedName name="P_Z_1_B_COLONNE_CT_RAISONNABLE_FOURNISSEUR_3_INDICATION">#REF!</definedName>
    <definedName name="P_Z_1_B_COLONNE_CT_RAISONNABLE_JUSTIFICATIF_2" localSheetId="11">#REF!</definedName>
    <definedName name="P_Z_1_B_COLONNE_CT_RAISONNABLE_JUSTIFICATIF_2">#REF!</definedName>
    <definedName name="P_Z_1_B_COLONNE_CT_RAISONNABLE_JUSTIFICATIF_2_INDICATION" localSheetId="11">#REF!</definedName>
    <definedName name="P_Z_1_B_COLONNE_CT_RAISONNABLE_JUSTIFICATIF_2_INDICATION">#REF!</definedName>
    <definedName name="P_Z_1_B_COLONNE_CT_RAISONNABLE_JUSTIFICATIF_3" localSheetId="11">#REF!</definedName>
    <definedName name="P_Z_1_B_COLONNE_CT_RAISONNABLE_JUSTIFICATIF_3">#REF!</definedName>
    <definedName name="P_Z_1_B_COLONNE_CT_RAISONNABLE_JUSTIFICATIF_3_INDICATION" localSheetId="11">#REF!</definedName>
    <definedName name="P_Z_1_B_COLONNE_CT_RAISONNABLE_JUSTIFICATIF_3_INDICATION">#REF!</definedName>
    <definedName name="P_Z_1_B_COLONNE_CT_RAISONNABLE_MARCHE" localSheetId="11">#REF!</definedName>
    <definedName name="P_Z_1_B_COLONNE_CT_RAISONNABLE_MARCHE">#REF!</definedName>
    <definedName name="P_Z_1_B_COLONNE_CT_RAISONNABLE_MARCHE_INDICATION" localSheetId="11">#REF!</definedName>
    <definedName name="P_Z_1_B_COLONNE_CT_RAISONNABLE_MARCHE_INDICATION">#REF!</definedName>
    <definedName name="P_Z_1_B_COLONNE_CT_RAISONNABLE_MT_HT_2" localSheetId="11">#REF!</definedName>
    <definedName name="P_Z_1_B_COLONNE_CT_RAISONNABLE_MT_HT_2">#REF!</definedName>
    <definedName name="P_Z_1_B_COLONNE_CT_RAISONNABLE_MT_HT_2_INDICATION" localSheetId="11">#REF!</definedName>
    <definedName name="P_Z_1_B_COLONNE_CT_RAISONNABLE_MT_HT_2_INDICATION">#REF!</definedName>
    <definedName name="P_Z_1_B_COLONNE_CT_RAISONNABLE_MT_HT_3" localSheetId="11">#REF!</definedName>
    <definedName name="P_Z_1_B_COLONNE_CT_RAISONNABLE_MT_HT_3">#REF!</definedName>
    <definedName name="P_Z_1_B_COLONNE_CT_RAISONNABLE_MT_HT_3_INDICATION" localSheetId="11">#REF!</definedName>
    <definedName name="P_Z_1_B_COLONNE_CT_RAISONNABLE_MT_HT_3_INDICATION">#REF!</definedName>
    <definedName name="P_Z_1_B_COLONNE_CT_RAISONNABLE_MT_TVA_2" localSheetId="11">#REF!</definedName>
    <definedName name="P_Z_1_B_COLONNE_CT_RAISONNABLE_MT_TVA_2">#REF!</definedName>
    <definedName name="P_Z_1_B_COLONNE_CT_RAISONNABLE_MT_TVA_2_INDICATION" localSheetId="11">#REF!</definedName>
    <definedName name="P_Z_1_B_COLONNE_CT_RAISONNABLE_MT_TVA_2_INDICATION">#REF!</definedName>
    <definedName name="P_Z_1_B_COLONNE_CT_RAISONNABLE_MT_TVA_3" localSheetId="11">#REF!</definedName>
    <definedName name="P_Z_1_B_COLONNE_CT_RAISONNABLE_MT_TVA_3">#REF!</definedName>
    <definedName name="P_Z_1_B_COLONNE_CT_RAISONNABLE_MT_TVA_3_INDICATION" localSheetId="11">#REF!</definedName>
    <definedName name="P_Z_1_B_COLONNE_CT_RAISONNABLE_MT_TVA_3_INDICATION">#REF!</definedName>
    <definedName name="P_Z_1_B_COLONNE_DESCRIPTION" localSheetId="11">#REF!</definedName>
    <definedName name="P_Z_1_B_COLONNE_DESCRIPTION">#REF!</definedName>
    <definedName name="P_Z_1_B_COLONNE_DESCRIPTION_INDICATION" localSheetId="11">#REF!</definedName>
    <definedName name="P_Z_1_B_COLONNE_DESCRIPTION_INDICATION">#REF!</definedName>
    <definedName name="P_Z_1_B_COLONNE_FOURNISSEUR" localSheetId="11">#REF!</definedName>
    <definedName name="P_Z_1_B_COLONNE_FOURNISSEUR">#REF!</definedName>
    <definedName name="P_Z_1_B_COLONNE_FOURNISSEUR_INDICATION" localSheetId="11">#REF!</definedName>
    <definedName name="P_Z_1_B_COLONNE_FOURNISSEUR_INDICATION">#REF!</definedName>
    <definedName name="P_Z_1_B_COLONNE_JUSTIFICATIF" localSheetId="11">#REF!</definedName>
    <definedName name="P_Z_1_B_COLONNE_JUSTIFICATIF">#REF!</definedName>
    <definedName name="P_Z_1_B_COLONNE_JUSTIFICATIF_INDICATION" localSheetId="11">#REF!</definedName>
    <definedName name="P_Z_1_B_COLONNE_JUSTIFICATIF_INDICATION">#REF!</definedName>
    <definedName name="P_Z_1_B_COLONNE_MOTIFS_INELIGIBILITE_LIBELLE_STANDARD" localSheetId="11">#REF!</definedName>
    <definedName name="P_Z_1_B_COLONNE_MOTIFS_INELIGIBILITE_LIBELLE_STANDARD">#REF!</definedName>
    <definedName name="P_Z_1_B_COLONNE_MT_ELIGIBLE_LIBELLE_STANDARD" localSheetId="11">#REF!</definedName>
    <definedName name="P_Z_1_B_COLONNE_MT_ELIGIBLE_LIBELLE_STANDARD">#REF!</definedName>
    <definedName name="P_Z_1_B_COLONNE_MT_INELIGIBLE_LIBELLE_STANDARD" localSheetId="11">#REF!</definedName>
    <definedName name="P_Z_1_B_COLONNE_MT_INELIGIBLE_LIBELLE_STANDARD">#REF!</definedName>
    <definedName name="P_Z_1_B_COLONNE_MT_MAX_ACTIVE" localSheetId="11">#REF!</definedName>
    <definedName name="P_Z_1_B_COLONNE_MT_MAX_ACTIVE">#REF!</definedName>
    <definedName name="P_Z_1_B_COLONNE_MT_MAX_LIBELLE_STANDARD" localSheetId="11">#REF!</definedName>
    <definedName name="P_Z_1_B_COLONNE_MT_MAX_LIBELLE_STANDARD">#REF!</definedName>
    <definedName name="P_Z_1_B_COLONNE_MT_PRESENTE_HT" localSheetId="11">#REF!</definedName>
    <definedName name="P_Z_1_B_COLONNE_MT_PRESENTE_HT">#REF!</definedName>
    <definedName name="P_Z_1_B_COLONNE_MT_PRESENTE_HT_INDICATION" localSheetId="11">#REF!</definedName>
    <definedName name="P_Z_1_B_COLONNE_MT_PRESENTE_HT_INDICATION">#REF!</definedName>
    <definedName name="P_Z_1_B_COLONNE_MT_PRESENTE_TVA" localSheetId="11">#REF!</definedName>
    <definedName name="P_Z_1_B_COLONNE_MT_PRESENTE_TVA">#REF!</definedName>
    <definedName name="P_Z_1_B_COLONNE_MT_PRESENTE_TVA_INDICATION" localSheetId="11">#REF!</definedName>
    <definedName name="P_Z_1_B_COLONNE_MT_PRESENTE_TVA_INDICATION">#REF!</definedName>
    <definedName name="P_Z_1_B_COLONNE_MT_RAISONNABLE_LIBELLE_STANDARD" localSheetId="11">#REF!</definedName>
    <definedName name="P_Z_1_B_COLONNE_MT_RAISONNABLE_LIBELLE_STANDARD">#REF!</definedName>
    <definedName name="P_Z_1_B_COLONNE_POSTE" localSheetId="11">#REF!</definedName>
    <definedName name="P_Z_1_B_COLONNE_POSTE">#REF!</definedName>
    <definedName name="P_Z_1_B_COLONNE_POSTE_INDICATION" localSheetId="11">#REF!</definedName>
    <definedName name="P_Z_1_B_COLONNE_POSTE_INDICATION">#REF!</definedName>
    <definedName name="P_Z_1_B_COLONNE_QUANTITE" localSheetId="11">#REF!</definedName>
    <definedName name="P_Z_1_B_COLONNE_QUANTITE">#REF!</definedName>
    <definedName name="P_Z_1_B_COLONNE_QUANTITE_ACTIVE" localSheetId="11">#REF!</definedName>
    <definedName name="P_Z_1_B_COLONNE_QUANTITE_ACTIVE">#REF!</definedName>
    <definedName name="P_Z_1_B_COLONNE_QUANTITE_INDICATION" localSheetId="11">#REF!</definedName>
    <definedName name="P_Z_1_B_COLONNE_QUANTITE_INDICATION">#REF!</definedName>
    <definedName name="P_Z_1_B_COLONNE_QUANTITE_OBLIGATOIRE" localSheetId="11">#REF!</definedName>
    <definedName name="P_Z_1_B_COLONNE_QUANTITE_OBLIGATOIRE">#REF!</definedName>
    <definedName name="P_Z_1_B_COLONNE_SOUS_OPERATION" localSheetId="11">#REF!</definedName>
    <definedName name="P_Z_1_B_COLONNE_SOUS_OPERATION">#REF!</definedName>
    <definedName name="P_Z_1_B_COLONNE_SOUS_OPERATION_INDICATION" localSheetId="11">#REF!</definedName>
    <definedName name="P_Z_1_B_COLONNE_SOUS_OPERATION_INDICATION">#REF!</definedName>
    <definedName name="P_Z_1_B_COLONNE_UNITE" localSheetId="11">#REF!</definedName>
    <definedName name="P_Z_1_B_COLONNE_UNITE">#REF!</definedName>
    <definedName name="P_Z_1_B_COLONNE_UNITE_ACTIVE" localSheetId="11">#REF!</definedName>
    <definedName name="P_Z_1_B_COLONNE_UNITE_ACTIVE">#REF!</definedName>
    <definedName name="P_Z_1_B_COLONNE_UNITE_INDICATION" localSheetId="11">#REF!</definedName>
    <definedName name="P_Z_1_B_COLONNE_UNITE_INDICATION">#REF!</definedName>
    <definedName name="P_Z_1_B_COLONNE_UNITE_OBLIGATOIRE" localSheetId="11">#REF!</definedName>
    <definedName name="P_Z_1_B_COLONNE_UNITE_OBLIGATOIRE">#REF!</definedName>
    <definedName name="P_Z_1_B_EXEMPLE_UTILISATION" localSheetId="11">#REF!</definedName>
    <definedName name="P_Z_1_B_EXEMPLE_UTILISATION">#REF!</definedName>
    <definedName name="P_Z_1_B_INTITULE_DEPENSES_DEVIS_STANDARD" localSheetId="11">#REF!</definedName>
    <definedName name="P_Z_1_B_INTITULE_DEPENSES_DEVIS_STANDARD">#REF!</definedName>
    <definedName name="P_Z_1_B_UFD" localSheetId="11">#REF!</definedName>
    <definedName name="P_Z_1_B_UFD">#REF!</definedName>
    <definedName name="P_Z_1_B_ULD" localSheetId="11">#REF!</definedName>
    <definedName name="P_Z_1_B_ULD">#REF!</definedName>
    <definedName name="P_Z_1_B_UTILISATION_FILTRE_DESCRIPTIONS" localSheetId="11">#REF!</definedName>
    <definedName name="P_Z_1_B_UTILISATION_FILTRE_DESCRIPTIONS">#REF!</definedName>
    <definedName name="P_Z_1_B_UTILISATION_FILTRE_POSTES" localSheetId="11">#REF!</definedName>
    <definedName name="P_Z_1_B_UTILISATION_FILTRE_POSTES">#REF!</definedName>
    <definedName name="P_Z_1_B_UTILISATION_FILTRE_SOUS_OPERATIONS" localSheetId="11">#REF!</definedName>
    <definedName name="P_Z_1_B_UTILISATION_FILTRE_SOUS_OPERATIONS">#REF!</definedName>
    <definedName name="P_Z_1_B_UTILISATION_FILTRE_UNITES" localSheetId="11">#REF!</definedName>
    <definedName name="P_Z_1_B_UTILISATION_FILTRE_UNITES">#REF!</definedName>
    <definedName name="P_Z_1_B_UTILISATION_LIBELLES_DESCRIPTIONS" localSheetId="11">#REF!</definedName>
    <definedName name="P_Z_1_B_UTILISATION_LIBELLES_DESCRIPTIONS">#REF!</definedName>
    <definedName name="P_Z_1_N_COLONNE_COMMENTAIRE_INDICATION" localSheetId="11">#REF!</definedName>
    <definedName name="P_Z_1_N_COLONNE_COMMENTAIRE_INDICATION">#REF!</definedName>
    <definedName name="P_Z_1_N_COLONNE_COMMENTAIRE_INDICATION_STANDARD" localSheetId="11">#REF!</definedName>
    <definedName name="P_Z_1_N_COLONNE_COMMENTAIRE_INDICATION_STANDARD">#REF!</definedName>
    <definedName name="P_Z_1_N_COLONNE_COMMENTAIRE_SI_LIBELLE_DEFAUT" localSheetId="11">#REF!</definedName>
    <definedName name="P_Z_1_N_COLONNE_COMMENTAIRE_SI_LIBELLE_DEFAUT">#REF!</definedName>
    <definedName name="P_Z_1_N_COLONNE_COMMENTAIRE_SI_LIBELLE_STANDARD" localSheetId="11">#REF!</definedName>
    <definedName name="P_Z_1_N_COLONNE_COMMENTAIRE_SI_LIBELLE_STANDARD">#REF!</definedName>
    <definedName name="P_Z_1_N_COLONNE_COMMENTAIRE_SPECIFIQUE" localSheetId="11">#REF!</definedName>
    <definedName name="P_Z_1_N_COLONNE_COMMENTAIRE_SPECIFIQUE">#REF!</definedName>
    <definedName name="P_Z_1_N_COLONNE_COMMENTAIRE_STANDARD" localSheetId="11">#REF!</definedName>
    <definedName name="P_Z_1_N_COLONNE_COMMENTAIRE_STANDARD">#REF!</definedName>
    <definedName name="P_Z_1_N_COLONNE_CT_RAISONNABLE_FOURNISSEUR_2_INDICATION" localSheetId="11">#REF!</definedName>
    <definedName name="P_Z_1_N_COLONNE_CT_RAISONNABLE_FOURNISSEUR_2_INDICATION">#REF!</definedName>
    <definedName name="P_Z_1_N_COLONNE_CT_RAISONNABLE_FOURNISSEUR_2_INDICATION_STANDARD" localSheetId="11">#REF!</definedName>
    <definedName name="P_Z_1_N_COLONNE_CT_RAISONNABLE_FOURNISSEUR_2_INDICATION_STANDARD">#REF!</definedName>
    <definedName name="P_Z_1_N_COLONNE_CT_RAISONNABLE_FOURNISSEUR_2_SPECIFIQUE" localSheetId="11">#REF!</definedName>
    <definedName name="P_Z_1_N_COLONNE_CT_RAISONNABLE_FOURNISSEUR_2_SPECIFIQUE">#REF!</definedName>
    <definedName name="P_Z_1_N_COLONNE_CT_RAISONNABLE_FOURNISSEUR_2_STANDARD" localSheetId="11">#REF!</definedName>
    <definedName name="P_Z_1_N_COLONNE_CT_RAISONNABLE_FOURNISSEUR_2_STANDARD">#REF!</definedName>
    <definedName name="P_Z_1_N_COLONNE_CT_RAISONNABLE_FOURNISSEUR_3_INDICATION" localSheetId="11">#REF!</definedName>
    <definedName name="P_Z_1_N_COLONNE_CT_RAISONNABLE_FOURNISSEUR_3_INDICATION">#REF!</definedName>
    <definedName name="P_Z_1_N_COLONNE_CT_RAISONNABLE_FOURNISSEUR_3_INDICATION_STANDARD" localSheetId="11">#REF!</definedName>
    <definedName name="P_Z_1_N_COLONNE_CT_RAISONNABLE_FOURNISSEUR_3_INDICATION_STANDARD">#REF!</definedName>
    <definedName name="P_Z_1_N_COLONNE_CT_RAISONNABLE_FOURNISSEUR_3_SPECIFIQUE" localSheetId="11">#REF!</definedName>
    <definedName name="P_Z_1_N_COLONNE_CT_RAISONNABLE_FOURNISSEUR_3_SPECIFIQUE">#REF!</definedName>
    <definedName name="P_Z_1_N_COLONNE_CT_RAISONNABLE_FOURNISSEUR_3_STANDARD" localSheetId="11">#REF!</definedName>
    <definedName name="P_Z_1_N_COLONNE_CT_RAISONNABLE_FOURNISSEUR_3_STANDARD">#REF!</definedName>
    <definedName name="P_Z_1_N_COLONNE_CT_RAISONNABLE_JUSTIFICATIF_2_INDICATION" localSheetId="11">#REF!</definedName>
    <definedName name="P_Z_1_N_COLONNE_CT_RAISONNABLE_JUSTIFICATIF_2_INDICATION">#REF!</definedName>
    <definedName name="P_Z_1_N_COLONNE_CT_RAISONNABLE_JUSTIFICATIF_2_INDICATION_STANDARD" localSheetId="11">#REF!</definedName>
    <definedName name="P_Z_1_N_COLONNE_CT_RAISONNABLE_JUSTIFICATIF_2_INDICATION_STANDARD">#REF!</definedName>
    <definedName name="P_Z_1_N_COLONNE_CT_RAISONNABLE_JUSTIFICATIF_2_SPECIFIQUE" localSheetId="11">#REF!</definedName>
    <definedName name="P_Z_1_N_COLONNE_CT_RAISONNABLE_JUSTIFICATIF_2_SPECIFIQUE">#REF!</definedName>
    <definedName name="P_Z_1_N_COLONNE_CT_RAISONNABLE_JUSTIFICATIF_2_STANDARD" localSheetId="11">#REF!</definedName>
    <definedName name="P_Z_1_N_COLONNE_CT_RAISONNABLE_JUSTIFICATIF_2_STANDARD">#REF!</definedName>
    <definedName name="P_Z_1_N_COLONNE_CT_RAISONNABLE_JUSTIFICATIF_3_INDICATION" localSheetId="11">#REF!</definedName>
    <definedName name="P_Z_1_N_COLONNE_CT_RAISONNABLE_JUSTIFICATIF_3_INDICATION">#REF!</definedName>
    <definedName name="P_Z_1_N_COLONNE_CT_RAISONNABLE_JUSTIFICATIF_3_INDICATION_STANDARD" localSheetId="11">#REF!</definedName>
    <definedName name="P_Z_1_N_COLONNE_CT_RAISONNABLE_JUSTIFICATIF_3_INDICATION_STANDARD">#REF!</definedName>
    <definedName name="P_Z_1_N_COLONNE_CT_RAISONNABLE_JUSTIFICATIF_3_SPECIFIQUE" localSheetId="11">#REF!</definedName>
    <definedName name="P_Z_1_N_COLONNE_CT_RAISONNABLE_JUSTIFICATIF_3_SPECIFIQUE">#REF!</definedName>
    <definedName name="P_Z_1_N_COLONNE_CT_RAISONNABLE_JUSTIFICATIF_3_STANDARD" localSheetId="11">#REF!</definedName>
    <definedName name="P_Z_1_N_COLONNE_CT_RAISONNABLE_JUSTIFICATIF_3_STANDARD">#REF!</definedName>
    <definedName name="P_Z_1_N_COLONNE_CT_RAISONNABLE_MARCHE_INDICATION" localSheetId="11">#REF!</definedName>
    <definedName name="P_Z_1_N_COLONNE_CT_RAISONNABLE_MARCHE_INDICATION">#REF!</definedName>
    <definedName name="P_Z_1_N_COLONNE_CT_RAISONNABLE_MARCHE_INDICATION_STANDARD" localSheetId="11">#REF!</definedName>
    <definedName name="P_Z_1_N_COLONNE_CT_RAISONNABLE_MARCHE_INDICATION_STANDARD">#REF!</definedName>
    <definedName name="P_Z_1_N_COLONNE_CT_RAISONNABLE_MARCHE_SPECIFIQUE" localSheetId="11">#REF!</definedName>
    <definedName name="P_Z_1_N_COLONNE_CT_RAISONNABLE_MARCHE_SPECIFIQUE">#REF!</definedName>
    <definedName name="P_Z_1_N_COLONNE_CT_RAISONNABLE_MARCHE_STANDARD" localSheetId="11">#REF!</definedName>
    <definedName name="P_Z_1_N_COLONNE_CT_RAISONNABLE_MARCHE_STANDARD">#REF!</definedName>
    <definedName name="P_Z_1_N_COLONNE_CT_RAISONNABLE_MT_HT_2_INDICATION" localSheetId="11">#REF!</definedName>
    <definedName name="P_Z_1_N_COLONNE_CT_RAISONNABLE_MT_HT_2_INDICATION">#REF!</definedName>
    <definedName name="P_Z_1_N_COLONNE_CT_RAISONNABLE_MT_HT_2_INDICATION_STANDARD" localSheetId="11">#REF!</definedName>
    <definedName name="P_Z_1_N_COLONNE_CT_RAISONNABLE_MT_HT_2_INDICATION_STANDARD">#REF!</definedName>
    <definedName name="P_Z_1_N_COLONNE_CT_RAISONNABLE_MT_HT_2_SPECIFIQUE" localSheetId="11">#REF!</definedName>
    <definedName name="P_Z_1_N_COLONNE_CT_RAISONNABLE_MT_HT_2_SPECIFIQUE">#REF!</definedName>
    <definedName name="P_Z_1_N_COLONNE_CT_RAISONNABLE_MT_HT_2_STANDARD" localSheetId="11">#REF!</definedName>
    <definedName name="P_Z_1_N_COLONNE_CT_RAISONNABLE_MT_HT_2_STANDARD">#REF!</definedName>
    <definedName name="P_Z_1_N_COLONNE_CT_RAISONNABLE_MT_HT_3_INDICATION" localSheetId="11">#REF!</definedName>
    <definedName name="P_Z_1_N_COLONNE_CT_RAISONNABLE_MT_HT_3_INDICATION">#REF!</definedName>
    <definedName name="P_Z_1_N_COLONNE_CT_RAISONNABLE_MT_HT_3_INDICATION_STANDARD" localSheetId="11">#REF!</definedName>
    <definedName name="P_Z_1_N_COLONNE_CT_RAISONNABLE_MT_HT_3_INDICATION_STANDARD">#REF!</definedName>
    <definedName name="P_Z_1_N_COLONNE_CT_RAISONNABLE_MT_HT_3_SPECIFIQUE" localSheetId="11">#REF!</definedName>
    <definedName name="P_Z_1_N_COLONNE_CT_RAISONNABLE_MT_HT_3_SPECIFIQUE">#REF!</definedName>
    <definedName name="P_Z_1_N_COLONNE_CT_RAISONNABLE_MT_HT_3_STANDARD" localSheetId="11">#REF!</definedName>
    <definedName name="P_Z_1_N_COLONNE_CT_RAISONNABLE_MT_HT_3_STANDARD">#REF!</definedName>
    <definedName name="P_Z_1_N_COLONNE_CT_RAISONNABLE_MT_TVA_2_INDICATION" localSheetId="11">#REF!</definedName>
    <definedName name="P_Z_1_N_COLONNE_CT_RAISONNABLE_MT_TVA_2_INDICATION">#REF!</definedName>
    <definedName name="P_Z_1_N_COLONNE_CT_RAISONNABLE_MT_TVA_2_INDICATION_STANDARD" localSheetId="11">#REF!</definedName>
    <definedName name="P_Z_1_N_COLONNE_CT_RAISONNABLE_MT_TVA_2_INDICATION_STANDARD">#REF!</definedName>
    <definedName name="P_Z_1_N_COLONNE_CT_RAISONNABLE_MT_TVA_2_SPECIFIQUE" localSheetId="11">#REF!</definedName>
    <definedName name="P_Z_1_N_COLONNE_CT_RAISONNABLE_MT_TVA_2_SPECIFIQUE">#REF!</definedName>
    <definedName name="P_Z_1_N_COLONNE_CT_RAISONNABLE_MT_TVA_2_STANDARD" localSheetId="11">#REF!</definedName>
    <definedName name="P_Z_1_N_COLONNE_CT_RAISONNABLE_MT_TVA_2_STANDARD">#REF!</definedName>
    <definedName name="P_Z_1_N_COLONNE_CT_RAISONNABLE_MT_TVA_3_INDICATION" localSheetId="11">#REF!</definedName>
    <definedName name="P_Z_1_N_COLONNE_CT_RAISONNABLE_MT_TVA_3_INDICATION">#REF!</definedName>
    <definedName name="P_Z_1_N_COLONNE_CT_RAISONNABLE_MT_TVA_3_INDICATION_STANDARD" localSheetId="11">#REF!</definedName>
    <definedName name="P_Z_1_N_COLONNE_CT_RAISONNABLE_MT_TVA_3_INDICATION_STANDARD">#REF!</definedName>
    <definedName name="P_Z_1_N_COLONNE_CT_RAISONNABLE_MT_TVA_3_SPECIFIQUE" localSheetId="11">#REF!</definedName>
    <definedName name="P_Z_1_N_COLONNE_CT_RAISONNABLE_MT_TVA_3_SPECIFIQUE">#REF!</definedName>
    <definedName name="P_Z_1_N_COLONNE_CT_RAISONNABLE_MT_TVA_3_STANDARD" localSheetId="11">#REF!</definedName>
    <definedName name="P_Z_1_N_COLONNE_CT_RAISONNABLE_MT_TVA_3_STANDARD">#REF!</definedName>
    <definedName name="P_Z_1_N_COLONNE_DESCRIPTION_INDICATION" localSheetId="11">#REF!</definedName>
    <definedName name="P_Z_1_N_COLONNE_DESCRIPTION_INDICATION">#REF!</definedName>
    <definedName name="P_Z_1_N_COLONNE_DESCRIPTION_INDICATION_STANDARD" localSheetId="11">#REF!</definedName>
    <definedName name="P_Z_1_N_COLONNE_DESCRIPTION_INDICATION_STANDARD">#REF!</definedName>
    <definedName name="P_Z_1_N_COLONNE_DESCRIPTION_SPECIFIQUE" localSheetId="11">#REF!</definedName>
    <definedName name="P_Z_1_N_COLONNE_DESCRIPTION_SPECIFIQUE">#REF!</definedName>
    <definedName name="P_Z_1_N_COLONNE_DESCRIPTION_STANDARD" localSheetId="11">#REF!</definedName>
    <definedName name="P_Z_1_N_COLONNE_DESCRIPTION_STANDARD">#REF!</definedName>
    <definedName name="P_Z_1_N_COLONNE_FOURNISSEUR_INDICATION" localSheetId="11">#REF!</definedName>
    <definedName name="P_Z_1_N_COLONNE_FOURNISSEUR_INDICATION">#REF!</definedName>
    <definedName name="P_Z_1_N_COLONNE_FOURNISSEUR_INDICATION_STANDARD" localSheetId="11">#REF!</definedName>
    <definedName name="P_Z_1_N_COLONNE_FOURNISSEUR_INDICATION_STANDARD">#REF!</definedName>
    <definedName name="P_Z_1_N_COLONNE_FOURNISSEUR_SPECIFIQUE" localSheetId="11">#REF!</definedName>
    <definedName name="P_Z_1_N_COLONNE_FOURNISSEUR_SPECIFIQUE">#REF!</definedName>
    <definedName name="P_Z_1_N_COLONNE_FOURNISSEUR_STANDARD" localSheetId="11">#REF!</definedName>
    <definedName name="P_Z_1_N_COLONNE_FOURNISSEUR_STANDARD">#REF!</definedName>
    <definedName name="P_Z_1_N_COLONNE_JUSTIFICATIF_INDICATION" localSheetId="11">#REF!</definedName>
    <definedName name="P_Z_1_N_COLONNE_JUSTIFICATIF_INDICATION">#REF!</definedName>
    <definedName name="P_Z_1_N_COLONNE_JUSTIFICATIF_INDICATION_STANDARD" localSheetId="11">#REF!</definedName>
    <definedName name="P_Z_1_N_COLONNE_JUSTIFICATIF_INDICATION_STANDARD">#REF!</definedName>
    <definedName name="P_Z_1_N_COLONNE_JUSTIFICATIF_SPECIFIQUE" localSheetId="11">#REF!</definedName>
    <definedName name="P_Z_1_N_COLONNE_JUSTIFICATIF_SPECIFIQUE">#REF!</definedName>
    <definedName name="P_Z_1_N_COLONNE_JUSTIFICATIF_STANDARD" localSheetId="11">#REF!</definedName>
    <definedName name="P_Z_1_N_COLONNE_JUSTIFICATIF_STANDARD">#REF!</definedName>
    <definedName name="P_Z_1_N_COLONNE_MOTIFS_INELIGIBILITE_LIBELLE_DEFAUT" localSheetId="11">#REF!</definedName>
    <definedName name="P_Z_1_N_COLONNE_MOTIFS_INELIGIBILITE_LIBELLE_DEFAUT">#REF!</definedName>
    <definedName name="P_Z_1_N_COLONNE_MOTIFS_INELIGIBILITE_LIBELLE_STANDARD" localSheetId="11">#REF!</definedName>
    <definedName name="P_Z_1_N_COLONNE_MOTIFS_INELIGIBILITE_LIBELLE_STANDARD">#REF!</definedName>
    <definedName name="P_Z_1_N_COLONNE_MT_ELIGIBLE_LIBELLE_DEFAUT" localSheetId="11">#REF!</definedName>
    <definedName name="P_Z_1_N_COLONNE_MT_ELIGIBLE_LIBELLE_DEFAUT">#REF!</definedName>
    <definedName name="P_Z_1_N_COLONNE_MT_ELIGIBLE_LIBELLE_STANDARD" localSheetId="11">#REF!</definedName>
    <definedName name="P_Z_1_N_COLONNE_MT_ELIGIBLE_LIBELLE_STANDARD">#REF!</definedName>
    <definedName name="P_Z_1_N_COLONNE_MT_INELIGIBLE_LIBELLE_DEFAUT" localSheetId="11">#REF!</definedName>
    <definedName name="P_Z_1_N_COLONNE_MT_INELIGIBLE_LIBELLE_DEFAUT">#REF!</definedName>
    <definedName name="P_Z_1_N_COLONNE_MT_INELIGIBLE_LIBELLE_STANDARD" localSheetId="11">#REF!</definedName>
    <definedName name="P_Z_1_N_COLONNE_MT_INELIGIBLE_LIBELLE_STANDARD">#REF!</definedName>
    <definedName name="P_Z_1_N_COLONNE_MT_MAX_LIBELLE_DEFAUT" localSheetId="11">#REF!</definedName>
    <definedName name="P_Z_1_N_COLONNE_MT_MAX_LIBELLE_DEFAUT">#REF!</definedName>
    <definedName name="P_Z_1_N_COLONNE_MT_MAX_LIBELLE_STANDARD" localSheetId="11">#REF!</definedName>
    <definedName name="P_Z_1_N_COLONNE_MT_MAX_LIBELLE_STANDARD">#REF!</definedName>
    <definedName name="P_Z_1_N_COLONNE_MT_PRESENTE_HT_INDICATION" localSheetId="11">#REF!</definedName>
    <definedName name="P_Z_1_N_COLONNE_MT_PRESENTE_HT_INDICATION">#REF!</definedName>
    <definedName name="P_Z_1_N_COLONNE_MT_PRESENTE_HT_INDICATION_STANDARD" localSheetId="11">#REF!</definedName>
    <definedName name="P_Z_1_N_COLONNE_MT_PRESENTE_HT_INDICATION_STANDARD">#REF!</definedName>
    <definedName name="P_Z_1_N_COLONNE_MT_PRESENTE_HT_SPECIFIQUE" localSheetId="11">#REF!</definedName>
    <definedName name="P_Z_1_N_COLONNE_MT_PRESENTE_HT_SPECIFIQUE">#REF!</definedName>
    <definedName name="P_Z_1_N_COLONNE_MT_PRESENTE_HT_STANDARD" localSheetId="11">#REF!</definedName>
    <definedName name="P_Z_1_N_COLONNE_MT_PRESENTE_HT_STANDARD">#REF!</definedName>
    <definedName name="P_Z_1_N_COLONNE_MT_PRESENTE_TVA_INDICATION" localSheetId="11">#REF!</definedName>
    <definedName name="P_Z_1_N_COLONNE_MT_PRESENTE_TVA_INDICATION">#REF!</definedName>
    <definedName name="P_Z_1_N_COLONNE_MT_PRESENTE_TVA_INDICATION_STANDARD" localSheetId="11">#REF!</definedName>
    <definedName name="P_Z_1_N_COLONNE_MT_PRESENTE_TVA_INDICATION_STANDARD">#REF!</definedName>
    <definedName name="P_Z_1_N_COLONNE_MT_PRESENTE_TVA_SPECIFIQUE" localSheetId="11">#REF!</definedName>
    <definedName name="P_Z_1_N_COLONNE_MT_PRESENTE_TVA_SPECIFIQUE">#REF!</definedName>
    <definedName name="P_Z_1_N_COLONNE_MT_PRESENTE_TVA_STANDARD" localSheetId="11">#REF!</definedName>
    <definedName name="P_Z_1_N_COLONNE_MT_PRESENTE_TVA_STANDARD">#REF!</definedName>
    <definedName name="P_Z_1_N_COLONNE_MT_RAISONNABLE_DEFAUT" localSheetId="11">#REF!</definedName>
    <definedName name="P_Z_1_N_COLONNE_MT_RAISONNABLE_DEFAUT">#REF!</definedName>
    <definedName name="P_Z_1_N_COLONNE_MT_RAISONNABLE_STANDARD" localSheetId="11">#REF!</definedName>
    <definedName name="P_Z_1_N_COLONNE_MT_RAISONNABLE_STANDARD">#REF!</definedName>
    <definedName name="P_Z_1_N_COLONNE_POSTE_INDICATION" localSheetId="11">#REF!</definedName>
    <definedName name="P_Z_1_N_COLONNE_POSTE_INDICATION">#REF!</definedName>
    <definedName name="P_Z_1_N_COLONNE_POSTE_INDICATION_STANDARD" localSheetId="11">#REF!</definedName>
    <definedName name="P_Z_1_N_COLONNE_POSTE_INDICATION_STANDARD">#REF!</definedName>
    <definedName name="P_Z_1_N_COLONNE_POSTE_SPECIFIQUE" localSheetId="11">#REF!</definedName>
    <definedName name="P_Z_1_N_COLONNE_POSTE_SPECIFIQUE">#REF!</definedName>
    <definedName name="P_Z_1_N_COLONNE_POSTE_STANDARD" localSheetId="11">#REF!</definedName>
    <definedName name="P_Z_1_N_COLONNE_POSTE_STANDARD">#REF!</definedName>
    <definedName name="P_Z_1_N_COLONNE_QUANTITE_INDICATION" localSheetId="11">#REF!</definedName>
    <definedName name="P_Z_1_N_COLONNE_QUANTITE_INDICATION">#REF!</definedName>
    <definedName name="P_Z_1_N_COLONNE_QUANTITE_INDICATION_STANDARD" localSheetId="11">#REF!</definedName>
    <definedName name="P_Z_1_N_COLONNE_QUANTITE_INDICATION_STANDARD">#REF!</definedName>
    <definedName name="P_Z_1_N_COLONNE_QUANTITE_SPECIFIQUE" localSheetId="11">#REF!</definedName>
    <definedName name="P_Z_1_N_COLONNE_QUANTITE_SPECIFIQUE">#REF!</definedName>
    <definedName name="P_Z_1_N_COLONNE_QUANTITE_STANDARD" localSheetId="11">#REF!</definedName>
    <definedName name="P_Z_1_N_COLONNE_QUANTITE_STANDARD">#REF!</definedName>
    <definedName name="P_Z_1_N_COLONNE_SOUS_OPERATION_INDICATION" localSheetId="11">#REF!</definedName>
    <definedName name="P_Z_1_N_COLONNE_SOUS_OPERATION_INDICATION">#REF!</definedName>
    <definedName name="P_Z_1_N_COLONNE_SOUS_OPERATION_INDICATION_STANDARD" localSheetId="11">#REF!</definedName>
    <definedName name="P_Z_1_N_COLONNE_SOUS_OPERATION_INDICATION_STANDARD">#REF!</definedName>
    <definedName name="P_Z_1_N_COLONNE_SOUS_OPERATION_SPECIFIQUE" localSheetId="11">#REF!</definedName>
    <definedName name="P_Z_1_N_COLONNE_SOUS_OPERATION_SPECIFIQUE">#REF!</definedName>
    <definedName name="P_Z_1_N_COLONNE_SOUS_OPERATION_STANDARD" localSheetId="11">#REF!</definedName>
    <definedName name="P_Z_1_N_COLONNE_SOUS_OPERATION_STANDARD">#REF!</definedName>
    <definedName name="P_Z_1_N_COLONNE_UNITE_INDICATION" localSheetId="11">#REF!</definedName>
    <definedName name="P_Z_1_N_COLONNE_UNITE_INDICATION">#REF!</definedName>
    <definedName name="P_Z_1_N_COLONNE_UNITE_INDICATION_STANDARD" localSheetId="11">#REF!</definedName>
    <definedName name="P_Z_1_N_COLONNE_UNITE_INDICATION_STANDARD">#REF!</definedName>
    <definedName name="P_Z_1_N_COLONNE_UNITE_SPECIFIQUE" localSheetId="11">#REF!</definedName>
    <definedName name="P_Z_1_N_COLONNE_UNITE_SPECIFIQUE">#REF!</definedName>
    <definedName name="P_Z_1_N_COLONNE_UNITE_STANDARD" localSheetId="11">#REF!</definedName>
    <definedName name="P_Z_1_N_COLONNE_UNITE_STANDARD">#REF!</definedName>
    <definedName name="P_Z_1_N_CONSIGNE_DEPENSES_DEVIS" localSheetId="11">#REF!</definedName>
    <definedName name="P_Z_1_N_CONSIGNE_DEPENSES_DEVIS">#REF!</definedName>
    <definedName name="P_Z_1_N_EXEMPLE_COMMENTAIRE" localSheetId="11">#REF!</definedName>
    <definedName name="P_Z_1_N_EXEMPLE_COMMENTAIRE">#REF!</definedName>
    <definedName name="P_Z_1_N_EXEMPLE_CT_RAISONNABLE_FOURNISSEUR_2" localSheetId="11">#REF!</definedName>
    <definedName name="P_Z_1_N_EXEMPLE_CT_RAISONNABLE_FOURNISSEUR_2">#REF!</definedName>
    <definedName name="P_Z_1_N_EXEMPLE_CT_RAISONNABLE_FOURNISSEUR_3" localSheetId="11">#REF!</definedName>
    <definedName name="P_Z_1_N_EXEMPLE_CT_RAISONNABLE_FOURNISSEUR_3">#REF!</definedName>
    <definedName name="P_Z_1_N_EXEMPLE_CT_RAISONNABLE_JUSTIFICATIF_2" localSheetId="11">#REF!</definedName>
    <definedName name="P_Z_1_N_EXEMPLE_CT_RAISONNABLE_JUSTIFICATIF_2">#REF!</definedName>
    <definedName name="P_Z_1_N_EXEMPLE_CT_RAISONNABLE_JUSTIFICATIF_3" localSheetId="11">#REF!</definedName>
    <definedName name="P_Z_1_N_EXEMPLE_CT_RAISONNABLE_JUSTIFICATIF_3">#REF!</definedName>
    <definedName name="P_Z_1_N_EXEMPLE_CT_RAISONNABLE_MARCHE" localSheetId="11">#REF!</definedName>
    <definedName name="P_Z_1_N_EXEMPLE_CT_RAISONNABLE_MARCHE">#REF!</definedName>
    <definedName name="P_Z_1_N_EXEMPLE_CT_RAISONNABLE_MT_HT_2" localSheetId="11">#REF!</definedName>
    <definedName name="P_Z_1_N_EXEMPLE_CT_RAISONNABLE_MT_HT_2">#REF!</definedName>
    <definedName name="P_Z_1_N_EXEMPLE_CT_RAISONNABLE_MT_HT_3" localSheetId="11">#REF!</definedName>
    <definedName name="P_Z_1_N_EXEMPLE_CT_RAISONNABLE_MT_HT_3">#REF!</definedName>
    <definedName name="P_Z_1_N_EXEMPLE_CT_RAISONNABLE_MT_TVA_2" localSheetId="11">#REF!</definedName>
    <definedName name="P_Z_1_N_EXEMPLE_CT_RAISONNABLE_MT_TVA_2">#REF!</definedName>
    <definedName name="P_Z_1_N_EXEMPLE_CT_RAISONNABLE_MT_TVA_3" localSheetId="11">#REF!</definedName>
    <definedName name="P_Z_1_N_EXEMPLE_CT_RAISONNABLE_MT_TVA_3">#REF!</definedName>
    <definedName name="P_Z_1_N_EXEMPLE_DESCRIPTION" localSheetId="11">#REF!</definedName>
    <definedName name="P_Z_1_N_EXEMPLE_DESCRIPTION">#REF!</definedName>
    <definedName name="P_Z_1_N_EXEMPLE_FOURNISSEUR" localSheetId="11">#REF!</definedName>
    <definedName name="P_Z_1_N_EXEMPLE_FOURNISSEUR">#REF!</definedName>
    <definedName name="P_Z_1_N_EXEMPLE_JUSTIFICATIF" localSheetId="11">#REF!</definedName>
    <definedName name="P_Z_1_N_EXEMPLE_JUSTIFICATIF">#REF!</definedName>
    <definedName name="P_Z_1_N_EXEMPLE_MT_PRESENTE_HT" localSheetId="11">#REF!</definedName>
    <definedName name="P_Z_1_N_EXEMPLE_MT_PRESENTE_HT">#REF!</definedName>
    <definedName name="P_Z_1_N_EXEMPLE_MT_PRESENTE_TVA" localSheetId="11">#REF!</definedName>
    <definedName name="P_Z_1_N_EXEMPLE_MT_PRESENTE_TVA">#REF!</definedName>
    <definedName name="P_Z_1_N_EXEMPLE_POSTE" localSheetId="11">#REF!</definedName>
    <definedName name="P_Z_1_N_EXEMPLE_POSTE">#REF!</definedName>
    <definedName name="P_Z_1_N_EXEMPLE_QUANTITE" localSheetId="11">#REF!</definedName>
    <definedName name="P_Z_1_N_EXEMPLE_QUANTITE">#REF!</definedName>
    <definedName name="P_Z_1_N_EXEMPLE_SOUS_OPERATION" localSheetId="11">#REF!</definedName>
    <definedName name="P_Z_1_N_EXEMPLE_SOUS_OPERATION">#REF!</definedName>
    <definedName name="P_Z_1_N_EXEMPLE_UNITE" localSheetId="11">#REF!</definedName>
    <definedName name="P_Z_1_N_EXEMPLE_UNITE">#REF!</definedName>
    <definedName name="P_Z_1_N_INTITULE_DEPENSES_DEVIS_DEFAUT" localSheetId="11">#REF!</definedName>
    <definedName name="P_Z_1_N_INTITULE_DEPENSES_DEVIS_DEFAUT">#REF!</definedName>
    <definedName name="P_Z_1_N_INTITULE_DEPENSES_DEVIS_STANDARD" localSheetId="11">#REF!</definedName>
    <definedName name="P_Z_1_N_INTITULE_DEPENSES_DEVIS_STANDARD">#REF!</definedName>
    <definedName name="P_Z_1_R_LIBELLES_DESCRIPTIONS" localSheetId="11">#REF!</definedName>
    <definedName name="P_Z_1_R_LIBELLES_DESCRIPTIONS">#REF!</definedName>
    <definedName name="P_Z_1_R_LIBELLES_DESCRIPTIONS_1" localSheetId="11">#REF!</definedName>
    <definedName name="P_Z_1_R_LIBELLES_DESCRIPTIONS_1">#REF!</definedName>
    <definedName name="P_Z_1_R_LIBELLES_DESCRIPTIONS_10" localSheetId="11">#REF!</definedName>
    <definedName name="P_Z_1_R_LIBELLES_DESCRIPTIONS_10">#REF!</definedName>
    <definedName name="P_Z_1_R_LIBELLES_DESCRIPTIONS_11" localSheetId="11">#REF!</definedName>
    <definedName name="P_Z_1_R_LIBELLES_DESCRIPTIONS_11">#REF!</definedName>
    <definedName name="P_Z_1_R_LIBELLES_DESCRIPTIONS_12" localSheetId="11">#REF!</definedName>
    <definedName name="P_Z_1_R_LIBELLES_DESCRIPTIONS_12">#REF!</definedName>
    <definedName name="P_Z_1_R_LIBELLES_DESCRIPTIONS_13" localSheetId="11">#REF!</definedName>
    <definedName name="P_Z_1_R_LIBELLES_DESCRIPTIONS_13">#REF!</definedName>
    <definedName name="P_Z_1_R_LIBELLES_DESCRIPTIONS_14" localSheetId="11">#REF!</definedName>
    <definedName name="P_Z_1_R_LIBELLES_DESCRIPTIONS_14">#REF!</definedName>
    <definedName name="P_Z_1_R_LIBELLES_DESCRIPTIONS_15" localSheetId="11">#REF!</definedName>
    <definedName name="P_Z_1_R_LIBELLES_DESCRIPTIONS_15">#REF!</definedName>
    <definedName name="P_Z_1_R_LIBELLES_DESCRIPTIONS_16" localSheetId="11">#REF!</definedName>
    <definedName name="P_Z_1_R_LIBELLES_DESCRIPTIONS_16">#REF!</definedName>
    <definedName name="P_Z_1_R_LIBELLES_DESCRIPTIONS_17" localSheetId="11">#REF!</definedName>
    <definedName name="P_Z_1_R_LIBELLES_DESCRIPTIONS_17">#REF!</definedName>
    <definedName name="P_Z_1_R_LIBELLES_DESCRIPTIONS_18" localSheetId="11">#REF!</definedName>
    <definedName name="P_Z_1_R_LIBELLES_DESCRIPTIONS_18">#REF!</definedName>
    <definedName name="P_Z_1_R_LIBELLES_DESCRIPTIONS_19" localSheetId="11">#REF!</definedName>
    <definedName name="P_Z_1_R_LIBELLES_DESCRIPTIONS_19">#REF!</definedName>
    <definedName name="P_Z_1_R_LIBELLES_DESCRIPTIONS_2" localSheetId="11">#REF!</definedName>
    <definedName name="P_Z_1_R_LIBELLES_DESCRIPTIONS_2">#REF!</definedName>
    <definedName name="P_Z_1_R_LIBELLES_DESCRIPTIONS_20" localSheetId="11">#REF!</definedName>
    <definedName name="P_Z_1_R_LIBELLES_DESCRIPTIONS_20">#REF!</definedName>
    <definedName name="P_Z_1_R_LIBELLES_DESCRIPTIONS_3" localSheetId="11">#REF!</definedName>
    <definedName name="P_Z_1_R_LIBELLES_DESCRIPTIONS_3">#REF!</definedName>
    <definedName name="P_Z_1_R_LIBELLES_DESCRIPTIONS_4" localSheetId="11">#REF!</definedName>
    <definedName name="P_Z_1_R_LIBELLES_DESCRIPTIONS_4">#REF!</definedName>
    <definedName name="P_Z_1_R_LIBELLES_DESCRIPTIONS_5" localSheetId="11">#REF!</definedName>
    <definedName name="P_Z_1_R_LIBELLES_DESCRIPTIONS_5">#REF!</definedName>
    <definedName name="P_Z_1_R_LIBELLES_DESCRIPTIONS_6" localSheetId="11">#REF!</definedName>
    <definedName name="P_Z_1_R_LIBELLES_DESCRIPTIONS_6">#REF!</definedName>
    <definedName name="P_Z_1_R_LIBELLES_DESCRIPTIONS_7" localSheetId="11">#REF!</definedName>
    <definedName name="P_Z_1_R_LIBELLES_DESCRIPTIONS_7">#REF!</definedName>
    <definedName name="P_Z_1_R_LIBELLES_DESCRIPTIONS_8" localSheetId="11">#REF!</definedName>
    <definedName name="P_Z_1_R_LIBELLES_DESCRIPTIONS_8">#REF!</definedName>
    <definedName name="P_Z_1_R_LIBELLES_DESCRIPTIONS_9" localSheetId="11">#REF!</definedName>
    <definedName name="P_Z_1_R_LIBELLES_DESCRIPTIONS_9">#REF!</definedName>
    <definedName name="P_Z_1_R_LIBELLES_POSTES" localSheetId="11">#REF!</definedName>
    <definedName name="P_Z_1_R_LIBELLES_POSTES">#REF!</definedName>
    <definedName name="P_Z_1_R_LIBELLES_POSTES_1" localSheetId="11">#REF!</definedName>
    <definedName name="P_Z_1_R_LIBELLES_POSTES_1">#REF!</definedName>
    <definedName name="P_Z_1_R_LIBELLES_POSTES_10" localSheetId="11">#REF!</definedName>
    <definedName name="P_Z_1_R_LIBELLES_POSTES_10">#REF!</definedName>
    <definedName name="P_Z_1_R_LIBELLES_POSTES_11" localSheetId="11">#REF!</definedName>
    <definedName name="P_Z_1_R_LIBELLES_POSTES_11">#REF!</definedName>
    <definedName name="P_Z_1_R_LIBELLES_POSTES_12" localSheetId="11">#REF!</definedName>
    <definedName name="P_Z_1_R_LIBELLES_POSTES_12">#REF!</definedName>
    <definedName name="P_Z_1_R_LIBELLES_POSTES_13" localSheetId="11">#REF!</definedName>
    <definedName name="P_Z_1_R_LIBELLES_POSTES_13">#REF!</definedName>
    <definedName name="P_Z_1_R_LIBELLES_POSTES_14" localSheetId="11">#REF!</definedName>
    <definedName name="P_Z_1_R_LIBELLES_POSTES_14">#REF!</definedName>
    <definedName name="P_Z_1_R_LIBELLES_POSTES_15" localSheetId="11">#REF!</definedName>
    <definedName name="P_Z_1_R_LIBELLES_POSTES_15">#REF!</definedName>
    <definedName name="P_Z_1_R_LIBELLES_POSTES_16" localSheetId="11">#REF!</definedName>
    <definedName name="P_Z_1_R_LIBELLES_POSTES_16">#REF!</definedName>
    <definedName name="P_Z_1_R_LIBELLES_POSTES_17" localSheetId="11">#REF!</definedName>
    <definedName name="P_Z_1_R_LIBELLES_POSTES_17">#REF!</definedName>
    <definedName name="P_Z_1_R_LIBELLES_POSTES_18" localSheetId="11">#REF!</definedName>
    <definedName name="P_Z_1_R_LIBELLES_POSTES_18">#REF!</definedName>
    <definedName name="P_Z_1_R_LIBELLES_POSTES_19" localSheetId="11">#REF!</definedName>
    <definedName name="P_Z_1_R_LIBELLES_POSTES_19">#REF!</definedName>
    <definedName name="P_Z_1_R_LIBELLES_POSTES_2" localSheetId="11">#REF!</definedName>
    <definedName name="P_Z_1_R_LIBELLES_POSTES_2">#REF!</definedName>
    <definedName name="P_Z_1_R_LIBELLES_POSTES_20" localSheetId="11">#REF!</definedName>
    <definedName name="P_Z_1_R_LIBELLES_POSTES_20">#REF!</definedName>
    <definedName name="P_Z_1_R_LIBELLES_POSTES_3" localSheetId="11">#REF!</definedName>
    <definedName name="P_Z_1_R_LIBELLES_POSTES_3">#REF!</definedName>
    <definedName name="P_Z_1_R_LIBELLES_POSTES_4" localSheetId="11">#REF!</definedName>
    <definedName name="P_Z_1_R_LIBELLES_POSTES_4">#REF!</definedName>
    <definedName name="P_Z_1_R_LIBELLES_POSTES_5" localSheetId="11">#REF!</definedName>
    <definedName name="P_Z_1_R_LIBELLES_POSTES_5">#REF!</definedName>
    <definedName name="P_Z_1_R_LIBELLES_POSTES_6" localSheetId="11">#REF!</definedName>
    <definedName name="P_Z_1_R_LIBELLES_POSTES_6">#REF!</definedName>
    <definedName name="P_Z_1_R_LIBELLES_POSTES_7" localSheetId="11">#REF!</definedName>
    <definedName name="P_Z_1_R_LIBELLES_POSTES_7">#REF!</definedName>
    <definedName name="P_Z_1_R_LIBELLES_POSTES_8" localSheetId="11">#REF!</definedName>
    <definedName name="P_Z_1_R_LIBELLES_POSTES_8">#REF!</definedName>
    <definedName name="P_Z_1_R_LIBELLES_POSTES_9" localSheetId="11">#REF!</definedName>
    <definedName name="P_Z_1_R_LIBELLES_POSTES_9">#REF!</definedName>
    <definedName name="P_Z_1_R_LIBELLES_SOUS_OPERATIONS" localSheetId="11">#REF!</definedName>
    <definedName name="P_Z_1_R_LIBELLES_SOUS_OPERATIONS">#REF!</definedName>
    <definedName name="P_Z_1_R_LIBELLES_SOUS_OPERATIONS_1" localSheetId="11">#REF!</definedName>
    <definedName name="P_Z_1_R_LIBELLES_SOUS_OPERATIONS_1">#REF!</definedName>
    <definedName name="P_Z_1_R_LIBELLES_SOUS_OPERATIONS_10" localSheetId="11">#REF!</definedName>
    <definedName name="P_Z_1_R_LIBELLES_SOUS_OPERATIONS_10">#REF!</definedName>
    <definedName name="P_Z_1_R_LIBELLES_SOUS_OPERATIONS_11" localSheetId="11">#REF!</definedName>
    <definedName name="P_Z_1_R_LIBELLES_SOUS_OPERATIONS_11">#REF!</definedName>
    <definedName name="P_Z_1_R_LIBELLES_SOUS_OPERATIONS_12" localSheetId="11">#REF!</definedName>
    <definedName name="P_Z_1_R_LIBELLES_SOUS_OPERATIONS_12">#REF!</definedName>
    <definedName name="P_Z_1_R_LIBELLES_SOUS_OPERATIONS_13" localSheetId="11">#REF!</definedName>
    <definedName name="P_Z_1_R_LIBELLES_SOUS_OPERATIONS_13">#REF!</definedName>
    <definedName name="P_Z_1_R_LIBELLES_SOUS_OPERATIONS_14" localSheetId="11">#REF!</definedName>
    <definedName name="P_Z_1_R_LIBELLES_SOUS_OPERATIONS_14">#REF!</definedName>
    <definedName name="P_Z_1_R_LIBELLES_SOUS_OPERATIONS_15" localSheetId="11">#REF!</definedName>
    <definedName name="P_Z_1_R_LIBELLES_SOUS_OPERATIONS_15">#REF!</definedName>
    <definedName name="P_Z_1_R_LIBELLES_SOUS_OPERATIONS_16" localSheetId="11">#REF!</definedName>
    <definedName name="P_Z_1_R_LIBELLES_SOUS_OPERATIONS_16">#REF!</definedName>
    <definedName name="P_Z_1_R_LIBELLES_SOUS_OPERATIONS_17" localSheetId="11">#REF!</definedName>
    <definedName name="P_Z_1_R_LIBELLES_SOUS_OPERATIONS_17">#REF!</definedName>
    <definedName name="P_Z_1_R_LIBELLES_SOUS_OPERATIONS_18" localSheetId="11">#REF!</definedName>
    <definedName name="P_Z_1_R_LIBELLES_SOUS_OPERATIONS_18">#REF!</definedName>
    <definedName name="P_Z_1_R_LIBELLES_SOUS_OPERATIONS_19" localSheetId="11">#REF!</definedName>
    <definedName name="P_Z_1_R_LIBELLES_SOUS_OPERATIONS_19">#REF!</definedName>
    <definedName name="P_Z_1_R_LIBELLES_SOUS_OPERATIONS_2" localSheetId="11">#REF!</definedName>
    <definedName name="P_Z_1_R_LIBELLES_SOUS_OPERATIONS_2">#REF!</definedName>
    <definedName name="P_Z_1_R_LIBELLES_SOUS_OPERATIONS_20" localSheetId="11">#REF!</definedName>
    <definedName name="P_Z_1_R_LIBELLES_SOUS_OPERATIONS_20">#REF!</definedName>
    <definedName name="P_Z_1_R_LIBELLES_SOUS_OPERATIONS_3" localSheetId="11">#REF!</definedName>
    <definedName name="P_Z_1_R_LIBELLES_SOUS_OPERATIONS_3">#REF!</definedName>
    <definedName name="P_Z_1_R_LIBELLES_SOUS_OPERATIONS_4" localSheetId="11">#REF!</definedName>
    <definedName name="P_Z_1_R_LIBELLES_SOUS_OPERATIONS_4">#REF!</definedName>
    <definedName name="P_Z_1_R_LIBELLES_SOUS_OPERATIONS_5" localSheetId="11">#REF!</definedName>
    <definedName name="P_Z_1_R_LIBELLES_SOUS_OPERATIONS_5">#REF!</definedName>
    <definedName name="P_Z_1_R_LIBELLES_SOUS_OPERATIONS_6" localSheetId="11">#REF!</definedName>
    <definedName name="P_Z_1_R_LIBELLES_SOUS_OPERATIONS_6">#REF!</definedName>
    <definedName name="P_Z_1_R_LIBELLES_SOUS_OPERATIONS_7" localSheetId="11">#REF!</definedName>
    <definedName name="P_Z_1_R_LIBELLES_SOUS_OPERATIONS_7">#REF!</definedName>
    <definedName name="P_Z_1_R_LIBELLES_SOUS_OPERATIONS_8" localSheetId="11">#REF!</definedName>
    <definedName name="P_Z_1_R_LIBELLES_SOUS_OPERATIONS_8">#REF!</definedName>
    <definedName name="P_Z_1_R_LIBELLES_SOUS_OPERATIONS_9" localSheetId="11">#REF!</definedName>
    <definedName name="P_Z_1_R_LIBELLES_SOUS_OPERATIONS_9">#REF!</definedName>
    <definedName name="P_Z_1_R_LIBELLES_UNITES" localSheetId="11">#REF!</definedName>
    <definedName name="P_Z_1_R_LIBELLES_UNITES">#REF!</definedName>
    <definedName name="P_Z_1_R_LIBELLES_UNITES_1" localSheetId="11">#REF!</definedName>
    <definedName name="P_Z_1_R_LIBELLES_UNITES_1">#REF!</definedName>
    <definedName name="P_Z_1_R_LIBELLES_UNITES_10" localSheetId="11">#REF!</definedName>
    <definedName name="P_Z_1_R_LIBELLES_UNITES_10">#REF!</definedName>
    <definedName name="P_Z_1_R_LIBELLES_UNITES_11" localSheetId="11">#REF!</definedName>
    <definedName name="P_Z_1_R_LIBELLES_UNITES_11">#REF!</definedName>
    <definedName name="P_Z_1_R_LIBELLES_UNITES_12" localSheetId="11">#REF!</definedName>
    <definedName name="P_Z_1_R_LIBELLES_UNITES_12">#REF!</definedName>
    <definedName name="P_Z_1_R_LIBELLES_UNITES_13" localSheetId="11">#REF!</definedName>
    <definedName name="P_Z_1_R_LIBELLES_UNITES_13">#REF!</definedName>
    <definedName name="P_Z_1_R_LIBELLES_UNITES_14" localSheetId="11">#REF!</definedName>
    <definedName name="P_Z_1_R_LIBELLES_UNITES_14">#REF!</definedName>
    <definedName name="P_Z_1_R_LIBELLES_UNITES_15" localSheetId="11">#REF!</definedName>
    <definedName name="P_Z_1_R_LIBELLES_UNITES_15">#REF!</definedName>
    <definedName name="P_Z_1_R_LIBELLES_UNITES_16" localSheetId="11">#REF!</definedName>
    <definedName name="P_Z_1_R_LIBELLES_UNITES_16">#REF!</definedName>
    <definedName name="P_Z_1_R_LIBELLES_UNITES_17" localSheetId="11">#REF!</definedName>
    <definedName name="P_Z_1_R_LIBELLES_UNITES_17">#REF!</definedName>
    <definedName name="P_Z_1_R_LIBELLES_UNITES_18" localSheetId="11">#REF!</definedName>
    <definedName name="P_Z_1_R_LIBELLES_UNITES_18">#REF!</definedName>
    <definedName name="P_Z_1_R_LIBELLES_UNITES_19" localSheetId="11">#REF!</definedName>
    <definedName name="P_Z_1_R_LIBELLES_UNITES_19">#REF!</definedName>
    <definedName name="P_Z_1_R_LIBELLES_UNITES_2" localSheetId="11">#REF!</definedName>
    <definedName name="P_Z_1_R_LIBELLES_UNITES_2">#REF!</definedName>
    <definedName name="P_Z_1_R_LIBELLES_UNITES_20" localSheetId="11">#REF!</definedName>
    <definedName name="P_Z_1_R_LIBELLES_UNITES_20">#REF!</definedName>
    <definedName name="P_Z_1_R_LIBELLES_UNITES_3" localSheetId="11">#REF!</definedName>
    <definedName name="P_Z_1_R_LIBELLES_UNITES_3">#REF!</definedName>
    <definedName name="P_Z_1_R_LIBELLES_UNITES_4" localSheetId="11">#REF!</definedName>
    <definedName name="P_Z_1_R_LIBELLES_UNITES_4">#REF!</definedName>
    <definedName name="P_Z_1_R_LIBELLES_UNITES_5" localSheetId="11">#REF!</definedName>
    <definedName name="P_Z_1_R_LIBELLES_UNITES_5">#REF!</definedName>
    <definedName name="P_Z_1_R_LIBELLES_UNITES_6" localSheetId="11">#REF!</definedName>
    <definedName name="P_Z_1_R_LIBELLES_UNITES_6">#REF!</definedName>
    <definedName name="P_Z_1_R_LIBELLES_UNITES_7" localSheetId="11">#REF!</definedName>
    <definedName name="P_Z_1_R_LIBELLES_UNITES_7">#REF!</definedName>
    <definedName name="P_Z_1_R_LIBELLES_UNITES_8" localSheetId="11">#REF!</definedName>
    <definedName name="P_Z_1_R_LIBELLES_UNITES_8">#REF!</definedName>
    <definedName name="P_Z_1_R_LIBELLES_UNITES_9" localSheetId="11">#REF!</definedName>
    <definedName name="P_Z_1_R_LIBELLES_UNITES_9">#REF!</definedName>
    <definedName name="P_Z_4_B_COLONNE_COMMENTAIRE" localSheetId="11">#REF!</definedName>
    <definedName name="P_Z_4_B_COLONNE_COMMENTAIRE">#REF!</definedName>
    <definedName name="P_Z_4_B_COLONNE_COMMENTAIRE_ACTIVE" localSheetId="11">#REF!</definedName>
    <definedName name="P_Z_4_B_COLONNE_COMMENTAIRE_ACTIVE">#REF!</definedName>
    <definedName name="P_Z_4_B_COLONNE_COMMENTAIRE_INDICATION" localSheetId="11">#REF!</definedName>
    <definedName name="P_Z_4_B_COLONNE_COMMENTAIRE_INDICATION">#REF!</definedName>
    <definedName name="P_Z_4_B_COLONNE_COMMENTAIRE_OBLIGATOIRE" localSheetId="11">#REF!</definedName>
    <definedName name="P_Z_4_B_COLONNE_COMMENTAIRE_OBLIGATOIRE">#REF!</definedName>
    <definedName name="P_Z_4_B_COLONNE_COMMENTAIRE_SI_LIBELLE_STANDARD" localSheetId="11">#REF!</definedName>
    <definedName name="P_Z_4_B_COLONNE_COMMENTAIRE_SI_LIBELLE_STANDARD">#REF!</definedName>
    <definedName name="P_Z_4_B_COLONNE_COUT" localSheetId="11">#REF!</definedName>
    <definedName name="P_Z_4_B_COLONNE_COUT">#REF!</definedName>
    <definedName name="P_Z_4_B_COLONNE_COUT_ELIGIBLE_LIBELLE_STANDARD" localSheetId="11">#REF!</definedName>
    <definedName name="P_Z_4_B_COLONNE_COUT_ELIGIBLE_LIBELLE_STANDARD">#REF!</definedName>
    <definedName name="P_Z_4_B_COLONNE_COUT_INDICATION" localSheetId="11">#REF!</definedName>
    <definedName name="P_Z_4_B_COLONNE_COUT_INDICATION">#REF!</definedName>
    <definedName name="P_Z_4_B_COLONNE_COUT_RAISONNABLE_LIBELLE_STANDARD" localSheetId="11">#REF!</definedName>
    <definedName name="P_Z_4_B_COLONNE_COUT_RAISONNABLE_LIBELLE_STANDARD">#REF!</definedName>
    <definedName name="P_Z_4_B_COLONNE_DESCRIPTION" localSheetId="11">#REF!</definedName>
    <definedName name="P_Z_4_B_COLONNE_DESCRIPTION">#REF!</definedName>
    <definedName name="P_Z_4_B_COLONNE_DESCRIPTION_INDICATION" localSheetId="11">#REF!</definedName>
    <definedName name="P_Z_4_B_COLONNE_DESCRIPTION_INDICATION">#REF!</definedName>
    <definedName name="P_Z_4_B_COLONNE_INTERVENANT" localSheetId="11">#REF!</definedName>
    <definedName name="P_Z_4_B_COLONNE_INTERVENANT">#REF!</definedName>
    <definedName name="P_Z_4_B_COLONNE_INTERVENANT_INDICATION" localSheetId="11">#REF!</definedName>
    <definedName name="P_Z_4_B_COLONNE_INTERVENANT_INDICATION">#REF!</definedName>
    <definedName name="P_Z_4_B_COLONNE_JUSTIFICATIF" localSheetId="11">#REF!</definedName>
    <definedName name="P_Z_4_B_COLONNE_JUSTIFICATIF">#REF!</definedName>
    <definedName name="P_Z_4_B_COLONNE_JUSTIFICATIF_INDICATION" localSheetId="11">#REF!</definedName>
    <definedName name="P_Z_4_B_COLONNE_JUSTIFICATIF_INDICATION">#REF!</definedName>
    <definedName name="P_Z_4_B_COLONNE_MOTIFS_INELIGIBILITE_LIBELLE_STANDARD" localSheetId="11">#REF!</definedName>
    <definedName name="P_Z_4_B_COLONNE_MOTIFS_INELIGIBILITE_LIBELLE_STANDARD">#REF!</definedName>
    <definedName name="P_Z_4_B_COLONNE_MT_ELIGIBLE_LIBELLE_STANDARD" localSheetId="11">#REF!</definedName>
    <definedName name="P_Z_4_B_COLONNE_MT_ELIGIBLE_LIBELLE_STANDARD">#REF!</definedName>
    <definedName name="P_Z_4_B_COLONNE_MT_MAX_ACTIVE" localSheetId="11">#REF!</definedName>
    <definedName name="P_Z_4_B_COLONNE_MT_MAX_ACTIVE">#REF!</definedName>
    <definedName name="P_Z_4_B_COLONNE_MT_MAX_LIBELLE_STANDARD" localSheetId="11">#REF!</definedName>
    <definedName name="P_Z_4_B_COLONNE_MT_MAX_LIBELLE_STANDARD">#REF!</definedName>
    <definedName name="P_Z_4_B_COLONNE_MT_PRESENTE" localSheetId="11">#REF!</definedName>
    <definedName name="P_Z_4_B_COLONNE_MT_PRESENTE">#REF!</definedName>
    <definedName name="P_Z_4_B_COLONNE_MT_PRESENTE_INDICATION" localSheetId="11">#REF!</definedName>
    <definedName name="P_Z_4_B_COLONNE_MT_PRESENTE_INDICATION">#REF!</definedName>
    <definedName name="P_Z_4_B_COLONNE_MT_RAISONNABLE_LIBELLE_STANDARD" localSheetId="11">#REF!</definedName>
    <definedName name="P_Z_4_B_COLONNE_MT_RAISONNABLE_LIBELLE_STANDARD">#REF!</definedName>
    <definedName name="P_Z_4_B_COLONNE_POSTE" localSheetId="11">#REF!</definedName>
    <definedName name="P_Z_4_B_COLONNE_POSTE">#REF!</definedName>
    <definedName name="P_Z_4_B_COLONNE_POSTE_INDICATION" localSheetId="11">#REF!</definedName>
    <definedName name="P_Z_4_B_COLONNE_POSTE_INDICATION">#REF!</definedName>
    <definedName name="P_Z_4_B_COLONNE_QUALIFICATION" localSheetId="11">#REF!</definedName>
    <definedName name="P_Z_4_B_COLONNE_QUALIFICATION">#REF!</definedName>
    <definedName name="P_Z_4_B_COLONNE_QUALIFICATION_ACTIVE" localSheetId="11">#REF!</definedName>
    <definedName name="P_Z_4_B_COLONNE_QUALIFICATION_ACTIVE">#REF!</definedName>
    <definedName name="P_Z_4_B_COLONNE_QUALIFICATION_INDICATION" localSheetId="11">#REF!</definedName>
    <definedName name="P_Z_4_B_COLONNE_QUALIFICATION_INDICATION">#REF!</definedName>
    <definedName name="P_Z_4_B_COLONNE_QUALIFICATION_OBLIGATOIRE" localSheetId="11">#REF!</definedName>
    <definedName name="P_Z_4_B_COLONNE_QUALIFICATION_OBLIGATOIRE">#REF!</definedName>
    <definedName name="P_Z_4_B_COLONNE_SOUS_OPERATION" localSheetId="11">#REF!</definedName>
    <definedName name="P_Z_4_B_COLONNE_SOUS_OPERATION">#REF!</definedName>
    <definedName name="P_Z_4_B_COLONNE_SOUS_OPERATION_INDICATION" localSheetId="11">#REF!</definedName>
    <definedName name="P_Z_4_B_COLONNE_SOUS_OPERATION_INDICATION">#REF!</definedName>
    <definedName name="P_Z_4_B_COLONNE_TEMPS_OPERATION" localSheetId="11">#REF!</definedName>
    <definedName name="P_Z_4_B_COLONNE_TEMPS_OPERATION">#REF!</definedName>
    <definedName name="P_Z_4_B_COLONNE_TEMPS_OPERATION_ELIGIBLE_LIBELLE_STANDARD" localSheetId="11">#REF!</definedName>
    <definedName name="P_Z_4_B_COLONNE_TEMPS_OPERATION_ELIGIBLE_LIBELLE_STANDARD">#REF!</definedName>
    <definedName name="P_Z_4_B_COLONNE_TEMPS_OPERATION_INDICATION" localSheetId="11">#REF!</definedName>
    <definedName name="P_Z_4_B_COLONNE_TEMPS_OPERATION_INDICATION">#REF!</definedName>
    <definedName name="P_Z_4_B_COLONNE_TEMPS_OPERATION_RAISONNABLE_LIBELLE_STANDARD" localSheetId="11">#REF!</definedName>
    <definedName name="P_Z_4_B_COLONNE_TEMPS_OPERATION_RAISONNABLE_LIBELLE_STANDARD">#REF!</definedName>
    <definedName name="P_Z_4_B_COLONNE_TEMPS_PERIODE" localSheetId="11">#REF!</definedName>
    <definedName name="P_Z_4_B_COLONNE_TEMPS_PERIODE">#REF!</definedName>
    <definedName name="P_Z_4_B_COLONNE_TEMPS_PERIODE_ELIGIBLE_LIBELLE_STANDARD" localSheetId="11">#REF!</definedName>
    <definedName name="P_Z_4_B_COLONNE_TEMPS_PERIODE_ELIGIBLE_LIBELLE_STANDARD">#REF!</definedName>
    <definedName name="P_Z_4_B_COLONNE_TEMPS_PERIODE_INDICATION" localSheetId="11">#REF!</definedName>
    <definedName name="P_Z_4_B_COLONNE_TEMPS_PERIODE_INDICATION">#REF!</definedName>
    <definedName name="P_Z_4_B_COLONNE_TEMPS_PERIODE_RAISONNABLE_LIBELLE_STANDARD" localSheetId="11">#REF!</definedName>
    <definedName name="P_Z_4_B_COLONNE_TEMPS_PERIODE_RAISONNABLE_LIBELLE_STANDARD">#REF!</definedName>
    <definedName name="P_Z_4_B_COLONNE_UNITE" localSheetId="11">#REF!</definedName>
    <definedName name="P_Z_4_B_COLONNE_UNITE">#REF!</definedName>
    <definedName name="P_Z_4_B_COLONNE_UNITE_ELIGIBLE_LIBELLE_STANDARD" localSheetId="11">#REF!</definedName>
    <definedName name="P_Z_4_B_COLONNE_UNITE_ELIGIBLE_LIBELLE_STANDARD">#REF!</definedName>
    <definedName name="P_Z_4_B_COLONNE_UNITE_INDICATION" localSheetId="11">#REF!</definedName>
    <definedName name="P_Z_4_B_COLONNE_UNITE_INDICATION">#REF!</definedName>
    <definedName name="P_Z_4_B_EXEMPLE_UTILISATION" localSheetId="11">#REF!</definedName>
    <definedName name="P_Z_4_B_EXEMPLE_UTILISATION">#REF!</definedName>
    <definedName name="P_Z_4_B_INTITULE_DEPENSES_REMUNERATION_STANDARD" localSheetId="11">#REF!</definedName>
    <definedName name="P_Z_4_B_INTITULE_DEPENSES_REMUNERATION_STANDARD">#REF!</definedName>
    <definedName name="P_Z_4_B_UFD" localSheetId="11">#REF!</definedName>
    <definedName name="P_Z_4_B_UFD">#REF!</definedName>
    <definedName name="P_Z_4_B_ULD" localSheetId="11">#REF!</definedName>
    <definedName name="P_Z_4_B_ULD">#REF!</definedName>
    <definedName name="P_Z_4_B_UTILISATION_FILTRE_POSTES" localSheetId="11">#REF!</definedName>
    <definedName name="P_Z_4_B_UTILISATION_FILTRE_POSTES">#REF!</definedName>
    <definedName name="P_Z_4_B_UTILISATION_FILTRE_SOUS_OPERATIONS" localSheetId="11">#REF!</definedName>
    <definedName name="P_Z_4_B_UTILISATION_FILTRE_SOUS_OPERATIONS">#REF!</definedName>
    <definedName name="P_Z_4_B_UTILISATION_FILTRE_UNITES" localSheetId="11">#REF!</definedName>
    <definedName name="P_Z_4_B_UTILISATION_FILTRE_UNITES">#REF!</definedName>
    <definedName name="P_Z_4_N_COLONNE_COMMENTAIRE_INDICATION_SPECIFIQUE" localSheetId="11">#REF!</definedName>
    <definedName name="P_Z_4_N_COLONNE_COMMENTAIRE_INDICATION_SPECIFIQUE">#REF!</definedName>
    <definedName name="P_Z_4_N_COLONNE_COMMENTAIRE_INDICATION_STANDARD" localSheetId="11">#REF!</definedName>
    <definedName name="P_Z_4_N_COLONNE_COMMENTAIRE_INDICATION_STANDARD">#REF!</definedName>
    <definedName name="P_Z_4_N_COLONNE_COMMENTAIRE_SI_LIBELLE_DEFAUT" localSheetId="11">#REF!</definedName>
    <definedName name="P_Z_4_N_COLONNE_COMMENTAIRE_SI_LIBELLE_DEFAUT">#REF!</definedName>
    <definedName name="P_Z_4_N_COLONNE_COMMENTAIRE_SI_LIBELLE_SPECIFIQUE" localSheetId="11">#REF!</definedName>
    <definedName name="P_Z_4_N_COLONNE_COMMENTAIRE_SI_LIBELLE_SPECIFIQUE">#REF!</definedName>
    <definedName name="P_Z_4_N_COLONNE_COMMENTAIRE_SPECIFIQUE" localSheetId="11">#REF!</definedName>
    <definedName name="P_Z_4_N_COLONNE_COMMENTAIRE_SPECIFIQUE">#REF!</definedName>
    <definedName name="P_Z_4_N_COLONNE_COMMENTAIRE_STANDARD" localSheetId="11">#REF!</definedName>
    <definedName name="P_Z_4_N_COLONNE_COMMENTAIRE_STANDARD">#REF!</definedName>
    <definedName name="P_Z_4_N_COLONNE_COUT_ELIGIBLE_LIBELLE_DEFAUT" localSheetId="11">#REF!</definedName>
    <definedName name="P_Z_4_N_COLONNE_COUT_ELIGIBLE_LIBELLE_DEFAUT">#REF!</definedName>
    <definedName name="P_Z_4_N_COLONNE_COUT_ELIGIBLE_LIBELLE_SPECIFIQUE" localSheetId="11">#REF!</definedName>
    <definedName name="P_Z_4_N_COLONNE_COUT_ELIGIBLE_LIBELLE_SPECIFIQUE">#REF!</definedName>
    <definedName name="P_Z_4_N_COLONNE_COUT_INDICATION_SPECIFIQUE" localSheetId="11">#REF!</definedName>
    <definedName name="P_Z_4_N_COLONNE_COUT_INDICATION_SPECIFIQUE">#REF!</definedName>
    <definedName name="P_Z_4_N_COLONNE_COUT_INDICATION_STANDARD" localSheetId="11">#REF!</definedName>
    <definedName name="P_Z_4_N_COLONNE_COUT_INDICATION_STANDARD">#REF!</definedName>
    <definedName name="P_Z_4_N_COLONNE_COUT_RAISONNABLE_LIBELLE_DEFAUT" localSheetId="11">#REF!</definedName>
    <definedName name="P_Z_4_N_COLONNE_COUT_RAISONNABLE_LIBELLE_DEFAUT">#REF!</definedName>
    <definedName name="P_Z_4_N_COLONNE_COUT_RAISONNABLE_LIBELLE_SPECIFIQUE" localSheetId="11">#REF!</definedName>
    <definedName name="P_Z_4_N_COLONNE_COUT_RAISONNABLE_LIBELLE_SPECIFIQUE">#REF!</definedName>
    <definedName name="P_Z_4_N_COLONNE_COUT_SPECIFIQUE" localSheetId="11">#REF!</definedName>
    <definedName name="P_Z_4_N_COLONNE_COUT_SPECIFIQUE">#REF!</definedName>
    <definedName name="P_Z_4_N_COLONNE_COUT_STANDARD" localSheetId="11">#REF!</definedName>
    <definedName name="P_Z_4_N_COLONNE_COUT_STANDARD">#REF!</definedName>
    <definedName name="P_Z_4_N_COLONNE_DESCRIPTION_INDICATION_SPECIFIQUE" localSheetId="11">#REF!</definedName>
    <definedName name="P_Z_4_N_COLONNE_DESCRIPTION_INDICATION_SPECIFIQUE">#REF!</definedName>
    <definedName name="P_Z_4_N_COLONNE_DESCRIPTION_INDICATION_STANDARD" localSheetId="11">#REF!</definedName>
    <definedName name="P_Z_4_N_COLONNE_DESCRIPTION_INDICATION_STANDARD">#REF!</definedName>
    <definedName name="P_Z_4_N_COLONNE_DESCRIPTION_SPECIFIQUE" localSheetId="11">#REF!</definedName>
    <definedName name="P_Z_4_N_COLONNE_DESCRIPTION_SPECIFIQUE">#REF!</definedName>
    <definedName name="P_Z_4_N_COLONNE_DESCRIPTION_STANDARD" localSheetId="11">#REF!</definedName>
    <definedName name="P_Z_4_N_COLONNE_DESCRIPTION_STANDARD">#REF!</definedName>
    <definedName name="P_Z_4_N_COLONNE_INTERVENANT_INDICATION_SPECIFIQUE" localSheetId="11">#REF!</definedName>
    <definedName name="P_Z_4_N_COLONNE_INTERVENANT_INDICATION_SPECIFIQUE">#REF!</definedName>
    <definedName name="P_Z_4_N_COLONNE_INTERVENANT_INDICATION_STANDARD" localSheetId="11">#REF!</definedName>
    <definedName name="P_Z_4_N_COLONNE_INTERVENANT_INDICATION_STANDARD">#REF!</definedName>
    <definedName name="P_Z_4_N_COLONNE_INTERVENANT_SPECIFIQUE" localSheetId="11">#REF!</definedName>
    <definedName name="P_Z_4_N_COLONNE_INTERVENANT_SPECIFIQUE">#REF!</definedName>
    <definedName name="P_Z_4_N_COLONNE_INTERVENANT_STANDARD" localSheetId="11">#REF!</definedName>
    <definedName name="P_Z_4_N_COLONNE_INTERVENANT_STANDARD">#REF!</definedName>
    <definedName name="P_Z_4_N_COLONNE_JUSTIFICATIF_INDICATION_SPECIFIQUE" localSheetId="11">#REF!</definedName>
    <definedName name="P_Z_4_N_COLONNE_JUSTIFICATIF_INDICATION_SPECIFIQUE">#REF!</definedName>
    <definedName name="P_Z_4_N_COLONNE_JUSTIFICATIF_INDICATION_STANDARD" localSheetId="11">#REF!</definedName>
    <definedName name="P_Z_4_N_COLONNE_JUSTIFICATIF_INDICATION_STANDARD">#REF!</definedName>
    <definedName name="P_Z_4_N_COLONNE_JUSTIFICATIF_SPECIFIQUE" localSheetId="11">#REF!</definedName>
    <definedName name="P_Z_4_N_COLONNE_JUSTIFICATIF_SPECIFIQUE">#REF!</definedName>
    <definedName name="P_Z_4_N_COLONNE_JUSTIFICATIF_STANDARD" localSheetId="11">#REF!</definedName>
    <definedName name="P_Z_4_N_COLONNE_JUSTIFICATIF_STANDARD">#REF!</definedName>
    <definedName name="P_Z_4_N_COLONNE_MOTIFS_INELIGIBILITE_LIBELLE_DEFAUT" localSheetId="11">#REF!</definedName>
    <definedName name="P_Z_4_N_COLONNE_MOTIFS_INELIGIBILITE_LIBELLE_DEFAUT">#REF!</definedName>
    <definedName name="P_Z_4_N_COLONNE_MOTIFS_INELIGIBILITE_LIBELLE_SPECIFIQUE" localSheetId="11">#REF!</definedName>
    <definedName name="P_Z_4_N_COLONNE_MOTIFS_INELIGIBILITE_LIBELLE_SPECIFIQUE">#REF!</definedName>
    <definedName name="P_Z_4_N_COLONNE_MT_ELIGIBLE_LIBELLE_DEFAUT" localSheetId="11">#REF!</definedName>
    <definedName name="P_Z_4_N_COLONNE_MT_ELIGIBLE_LIBELLE_DEFAUT">#REF!</definedName>
    <definedName name="P_Z_4_N_COLONNE_MT_ELIGIBLE_LIBELLE_SPECIFIQUE" localSheetId="11">#REF!</definedName>
    <definedName name="P_Z_4_N_COLONNE_MT_ELIGIBLE_LIBELLE_SPECIFIQUE">#REF!</definedName>
    <definedName name="P_Z_4_N_COLONNE_MT_MAX_LIBELLE_DEFAUT" localSheetId="11">#REF!</definedName>
    <definedName name="P_Z_4_N_COLONNE_MT_MAX_LIBELLE_DEFAUT">#REF!</definedName>
    <definedName name="P_Z_4_N_COLONNE_MT_MAX_LIBELLE_SPECIFIQUE" localSheetId="11">#REF!</definedName>
    <definedName name="P_Z_4_N_COLONNE_MT_MAX_LIBELLE_SPECIFIQUE">#REF!</definedName>
    <definedName name="P_Z_4_N_COLONNE_MT_PRESENTE_INDICATION_SPECIFIQUE" localSheetId="11">#REF!</definedName>
    <definedName name="P_Z_4_N_COLONNE_MT_PRESENTE_INDICATION_SPECIFIQUE">#REF!</definedName>
    <definedName name="P_Z_4_N_COLONNE_MT_PRESENTE_INDICATION_STANDARD" localSheetId="11">#REF!</definedName>
    <definedName name="P_Z_4_N_COLONNE_MT_PRESENTE_INDICATION_STANDARD">#REF!</definedName>
    <definedName name="P_Z_4_N_COLONNE_MT_PRESENTE_SPECIFIQUE" localSheetId="11">#REF!</definedName>
    <definedName name="P_Z_4_N_COLONNE_MT_PRESENTE_SPECIFIQUE">#REF!</definedName>
    <definedName name="P_Z_4_N_COLONNE_MT_PRESENTE_STANDARD" localSheetId="11">#REF!</definedName>
    <definedName name="P_Z_4_N_COLONNE_MT_PRESENTE_STANDARD">#REF!</definedName>
    <definedName name="P_Z_4_N_COLONNE_MT_RAISONNABLE_LIBELLE_DEFAUT" localSheetId="11">#REF!</definedName>
    <definedName name="P_Z_4_N_COLONNE_MT_RAISONNABLE_LIBELLE_DEFAUT">#REF!</definedName>
    <definedName name="P_Z_4_N_COLONNE_MT_RAISONNABLE_LIBELLE_SPECIFIQUE" localSheetId="11">#REF!</definedName>
    <definedName name="P_Z_4_N_COLONNE_MT_RAISONNABLE_LIBELLE_SPECIFIQUE">#REF!</definedName>
    <definedName name="P_Z_4_N_COLONNE_POSTE_INDICATION_SPECIFIQUE" localSheetId="11">#REF!</definedName>
    <definedName name="P_Z_4_N_COLONNE_POSTE_INDICATION_SPECIFIQUE">#REF!</definedName>
    <definedName name="P_Z_4_N_COLONNE_POSTE_INDICATION_STANDARD" localSheetId="11">#REF!</definedName>
    <definedName name="P_Z_4_N_COLONNE_POSTE_INDICATION_STANDARD">#REF!</definedName>
    <definedName name="P_Z_4_N_COLONNE_POSTE_SPECIFIQUE" localSheetId="11">#REF!</definedName>
    <definedName name="P_Z_4_N_COLONNE_POSTE_SPECIFIQUE">#REF!</definedName>
    <definedName name="P_Z_4_N_COLONNE_POSTE_STANDARD" localSheetId="11">#REF!</definedName>
    <definedName name="P_Z_4_N_COLONNE_POSTE_STANDARD">#REF!</definedName>
    <definedName name="P_Z_4_N_COLONNE_QUALIFICATION_INDICATION_SPECIFIQUE" localSheetId="11">#REF!</definedName>
    <definedName name="P_Z_4_N_COLONNE_QUALIFICATION_INDICATION_SPECIFIQUE">#REF!</definedName>
    <definedName name="P_Z_4_N_COLONNE_QUALIFICATION_INDICATION_STANDARD" localSheetId="11">#REF!</definedName>
    <definedName name="P_Z_4_N_COLONNE_QUALIFICATION_INDICATION_STANDARD">#REF!</definedName>
    <definedName name="P_Z_4_N_COLONNE_QUALIFICATION_SPECIFIQUE" localSheetId="11">#REF!</definedName>
    <definedName name="P_Z_4_N_COLONNE_QUALIFICATION_SPECIFIQUE">#REF!</definedName>
    <definedName name="P_Z_4_N_COLONNE_QUALIFICATION_STANDARD" localSheetId="11">#REF!</definedName>
    <definedName name="P_Z_4_N_COLONNE_QUALIFICATION_STANDARD">#REF!</definedName>
    <definedName name="P_Z_4_N_COLONNE_SOUS_OPERATION_INDICATION_SPECIFIQUE" localSheetId="11">#REF!</definedName>
    <definedName name="P_Z_4_N_COLONNE_SOUS_OPERATION_INDICATION_SPECIFIQUE">#REF!</definedName>
    <definedName name="P_Z_4_N_COLONNE_SOUS_OPERATION_INDICATION_STANDARD" localSheetId="11">#REF!</definedName>
    <definedName name="P_Z_4_N_COLONNE_SOUS_OPERATION_INDICATION_STANDARD">#REF!</definedName>
    <definedName name="P_Z_4_N_COLONNE_SOUS_OPERATION_SPECIFIQUE" localSheetId="11">#REF!</definedName>
    <definedName name="P_Z_4_N_COLONNE_SOUS_OPERATION_SPECIFIQUE">#REF!</definedName>
    <definedName name="P_Z_4_N_COLONNE_SOUS_OPERATION_STANDARD" localSheetId="11">#REF!</definedName>
    <definedName name="P_Z_4_N_COLONNE_SOUS_OPERATION_STANDARD">#REF!</definedName>
    <definedName name="P_Z_4_N_COLONNE_TEMPS_OPERATION_ELIGIBLE_LIBELLE_DEFAUT" localSheetId="11">#REF!</definedName>
    <definedName name="P_Z_4_N_COLONNE_TEMPS_OPERATION_ELIGIBLE_LIBELLE_DEFAUT">#REF!</definedName>
    <definedName name="P_Z_4_N_COLONNE_TEMPS_OPERATION_ELIGIBLE_LIBELLE_SPECIFIQUE" localSheetId="11">#REF!</definedName>
    <definedName name="P_Z_4_N_COLONNE_TEMPS_OPERATION_ELIGIBLE_LIBELLE_SPECIFIQUE">#REF!</definedName>
    <definedName name="P_Z_4_N_COLONNE_TEMPS_OPERATION_INDICATION_SPECIFIQUE" localSheetId="11">#REF!</definedName>
    <definedName name="P_Z_4_N_COLONNE_TEMPS_OPERATION_INDICATION_SPECIFIQUE">#REF!</definedName>
    <definedName name="P_Z_4_N_COLONNE_TEMPS_OPERATION_INDICATION_STANDARD" localSheetId="11">#REF!</definedName>
    <definedName name="P_Z_4_N_COLONNE_TEMPS_OPERATION_INDICATION_STANDARD">#REF!</definedName>
    <definedName name="P_Z_4_N_COLONNE_TEMPS_OPERATION_RAISONNABLE_LIBELLE_DEFAUT" localSheetId="11">#REF!</definedName>
    <definedName name="P_Z_4_N_COLONNE_TEMPS_OPERATION_RAISONNABLE_LIBELLE_DEFAUT">#REF!</definedName>
    <definedName name="P_Z_4_N_COLONNE_TEMPS_OPERATION_RAISONNABLE_LIBELLE_SPECIFIQUE" localSheetId="11">#REF!</definedName>
    <definedName name="P_Z_4_N_COLONNE_TEMPS_OPERATION_RAISONNABLE_LIBELLE_SPECIFIQUE">#REF!</definedName>
    <definedName name="P_Z_4_N_COLONNE_TEMPS_OPERATION_SPECIFIQUE" localSheetId="11">#REF!</definedName>
    <definedName name="P_Z_4_N_COLONNE_TEMPS_OPERATION_SPECIFIQUE">#REF!</definedName>
    <definedName name="P_Z_4_N_COLONNE_TEMPS_OPERATION_STANDARD" localSheetId="11">#REF!</definedName>
    <definedName name="P_Z_4_N_COLONNE_TEMPS_OPERATION_STANDARD">#REF!</definedName>
    <definedName name="P_Z_4_N_COLONNE_TEMPS_PERIODE_ELIGIBLE_LIBELLE_DEFAUT" localSheetId="11">#REF!</definedName>
    <definedName name="P_Z_4_N_COLONNE_TEMPS_PERIODE_ELIGIBLE_LIBELLE_DEFAUT">#REF!</definedName>
    <definedName name="P_Z_4_N_COLONNE_TEMPS_PERIODE_ELIGIBLE_LIBELLE_SPECIFIQUE" localSheetId="11">#REF!</definedName>
    <definedName name="P_Z_4_N_COLONNE_TEMPS_PERIODE_ELIGIBLE_LIBELLE_SPECIFIQUE">#REF!</definedName>
    <definedName name="P_Z_4_N_COLONNE_TEMPS_PERIODE_INDICATION_SPECIFIQUE" localSheetId="11">#REF!</definedName>
    <definedName name="P_Z_4_N_COLONNE_TEMPS_PERIODE_INDICATION_SPECIFIQUE">#REF!</definedName>
    <definedName name="P_Z_4_N_COLONNE_TEMPS_PERIODE_INDICATION_STANDARD" localSheetId="11">#REF!</definedName>
    <definedName name="P_Z_4_N_COLONNE_TEMPS_PERIODE_INDICATION_STANDARD">#REF!</definedName>
    <definedName name="P_Z_4_N_COLONNE_TEMPS_PERIODE_RAISONNABLE_LIBELLE_DEFAUT" localSheetId="11">#REF!</definedName>
    <definedName name="P_Z_4_N_COLONNE_TEMPS_PERIODE_RAISONNABLE_LIBELLE_DEFAUT">#REF!</definedName>
    <definedName name="P_Z_4_N_COLONNE_TEMPS_PERIODE_RAISONNABLE_LIBELLE_SPECIFIQUE" localSheetId="11">#REF!</definedName>
    <definedName name="P_Z_4_N_COLONNE_TEMPS_PERIODE_RAISONNABLE_LIBELLE_SPECIFIQUE">#REF!</definedName>
    <definedName name="P_Z_4_N_COLONNE_TEMPS_PERIODE_SPECIFIQUE" localSheetId="11">#REF!</definedName>
    <definedName name="P_Z_4_N_COLONNE_TEMPS_PERIODE_SPECIFIQUE">#REF!</definedName>
    <definedName name="P_Z_4_N_COLONNE_TEMPS_PERIODE_STANDARD" localSheetId="11">#REF!</definedName>
    <definedName name="P_Z_4_N_COLONNE_TEMPS_PERIODE_STANDARD">#REF!</definedName>
    <definedName name="P_Z_4_N_COLONNE_UNITE_ELIGIBLE_LIBELLE_DEFAUT" localSheetId="11">#REF!</definedName>
    <definedName name="P_Z_4_N_COLONNE_UNITE_ELIGIBLE_LIBELLE_DEFAUT">#REF!</definedName>
    <definedName name="P_Z_4_N_COLONNE_UNITE_ELIGIBLE_LIBELLE_SPECIFIQUE" localSheetId="11">#REF!</definedName>
    <definedName name="P_Z_4_N_COLONNE_UNITE_ELIGIBLE_LIBELLE_SPECIFIQUE">#REF!</definedName>
    <definedName name="P_Z_4_N_COLONNE_UNITE_INDICATION_SPECIFIQUE" localSheetId="11">#REF!</definedName>
    <definedName name="P_Z_4_N_COLONNE_UNITE_INDICATION_SPECIFIQUE">#REF!</definedName>
    <definedName name="P_Z_4_N_COLONNE_UNITE_INDICATION_STANDARD" localSheetId="11">#REF!</definedName>
    <definedName name="P_Z_4_N_COLONNE_UNITE_INDICATION_STANDARD">#REF!</definedName>
    <definedName name="P_Z_4_N_COLONNE_UNITE_SPECIFIQUE" localSheetId="11">#REF!</definedName>
    <definedName name="P_Z_4_N_COLONNE_UNITE_SPECIFIQUE">#REF!</definedName>
    <definedName name="P_Z_4_N_COLONNE_UNITE_STANDARD" localSheetId="11">#REF!</definedName>
    <definedName name="P_Z_4_N_COLONNE_UNITE_STANDARD">#REF!</definedName>
    <definedName name="P_Z_4_N_CONSIGNE_DEPENSES_REMUNERATION" localSheetId="11">#REF!</definedName>
    <definedName name="P_Z_4_N_CONSIGNE_DEPENSES_REMUNERATION">#REF!</definedName>
    <definedName name="P_Z_4_N_EXEMPLE_COMMENTAIRE" localSheetId="11">#REF!</definedName>
    <definedName name="P_Z_4_N_EXEMPLE_COMMENTAIRE">#REF!</definedName>
    <definedName name="P_Z_4_N_EXEMPLE_COUT" localSheetId="11">#REF!</definedName>
    <definedName name="P_Z_4_N_EXEMPLE_COUT">#REF!</definedName>
    <definedName name="P_Z_4_N_EXEMPLE_DESCRIPTION" localSheetId="11">#REF!</definedName>
    <definedName name="P_Z_4_N_EXEMPLE_DESCRIPTION">#REF!</definedName>
    <definedName name="P_Z_4_N_EXEMPLE_INTERVENANT" localSheetId="11">#REF!</definedName>
    <definedName name="P_Z_4_N_EXEMPLE_INTERVENANT">#REF!</definedName>
    <definedName name="P_Z_4_N_EXEMPLE_JUSTIFICATIF" localSheetId="11">#REF!</definedName>
    <definedName name="P_Z_4_N_EXEMPLE_JUSTIFICATIF">#REF!</definedName>
    <definedName name="P_Z_4_N_EXEMPLE_MT_PRESENTE" localSheetId="11">#REF!</definedName>
    <definedName name="P_Z_4_N_EXEMPLE_MT_PRESENTE">#REF!</definedName>
    <definedName name="P_Z_4_N_EXEMPLE_POSTE" localSheetId="11">#REF!</definedName>
    <definedName name="P_Z_4_N_EXEMPLE_POSTE">#REF!</definedName>
    <definedName name="P_Z_4_N_EXEMPLE_QUALIFICATION" localSheetId="11">#REF!</definedName>
    <definedName name="P_Z_4_N_EXEMPLE_QUALIFICATION">#REF!</definedName>
    <definedName name="P_Z_4_N_EXEMPLE_SOUS_OPERATION" localSheetId="11">#REF!</definedName>
    <definedName name="P_Z_4_N_EXEMPLE_SOUS_OPERATION">#REF!</definedName>
    <definedName name="P_Z_4_N_EXEMPLE_TEMPS_OPERATION" localSheetId="11">#REF!</definedName>
    <definedName name="P_Z_4_N_EXEMPLE_TEMPS_OPERATION">#REF!</definedName>
    <definedName name="P_Z_4_N_EXEMPLE_TEMPS_PERIODE" localSheetId="11">#REF!</definedName>
    <definedName name="P_Z_4_N_EXEMPLE_TEMPS_PERIODE">#REF!</definedName>
    <definedName name="P_Z_4_N_EXEMPLE_UNITE" localSheetId="11">#REF!</definedName>
    <definedName name="P_Z_4_N_EXEMPLE_UNITE">#REF!</definedName>
    <definedName name="P_Z_4_N_INTITULE_DEPENSES_REMUNERATION_DEFAUT" localSheetId="11">#REF!</definedName>
    <definedName name="P_Z_4_N_INTITULE_DEPENSES_REMUNERATION_DEFAUT">#REF!</definedName>
    <definedName name="P_Z_4_N_INTITULE_DEPENSES_REMUNERATION_STANDARD" localSheetId="11">#REF!</definedName>
    <definedName name="P_Z_4_N_INTITULE_DEPENSES_REMUNERATION_STANDARD">#REF!</definedName>
    <definedName name="P_Z_4_R_LIBELLES_DESCRIPTIONS" localSheetId="11">#REF!</definedName>
    <definedName name="P_Z_4_R_LIBELLES_DESCRIPTIONS">#REF!</definedName>
    <definedName name="P_Z_4_R_LIBELLES_DESCRIPTIONS_1" localSheetId="11">#REF!</definedName>
    <definedName name="P_Z_4_R_LIBELLES_DESCRIPTIONS_1">#REF!</definedName>
    <definedName name="P_Z_4_R_LIBELLES_DESCRIPTIONS_10" localSheetId="11">#REF!</definedName>
    <definedName name="P_Z_4_R_LIBELLES_DESCRIPTIONS_10">#REF!</definedName>
    <definedName name="P_Z_4_R_LIBELLES_DESCRIPTIONS_11" localSheetId="11">#REF!</definedName>
    <definedName name="P_Z_4_R_LIBELLES_DESCRIPTIONS_11">#REF!</definedName>
    <definedName name="P_Z_4_R_LIBELLES_DESCRIPTIONS_12" localSheetId="11">#REF!</definedName>
    <definedName name="P_Z_4_R_LIBELLES_DESCRIPTIONS_12">#REF!</definedName>
    <definedName name="P_Z_4_R_LIBELLES_DESCRIPTIONS_13" localSheetId="11">#REF!</definedName>
    <definedName name="P_Z_4_R_LIBELLES_DESCRIPTIONS_13">#REF!</definedName>
    <definedName name="P_Z_4_R_LIBELLES_DESCRIPTIONS_14" localSheetId="11">#REF!</definedName>
    <definedName name="P_Z_4_R_LIBELLES_DESCRIPTIONS_14">#REF!</definedName>
    <definedName name="P_Z_4_R_LIBELLES_DESCRIPTIONS_15" localSheetId="11">#REF!</definedName>
    <definedName name="P_Z_4_R_LIBELLES_DESCRIPTIONS_15">#REF!</definedName>
    <definedName name="P_Z_4_R_LIBELLES_DESCRIPTIONS_16" localSheetId="11">#REF!</definedName>
    <definedName name="P_Z_4_R_LIBELLES_DESCRIPTIONS_16">#REF!</definedName>
    <definedName name="P_Z_4_R_LIBELLES_DESCRIPTIONS_17" localSheetId="11">#REF!</definedName>
    <definedName name="P_Z_4_R_LIBELLES_DESCRIPTIONS_17">#REF!</definedName>
    <definedName name="P_Z_4_R_LIBELLES_DESCRIPTIONS_18" localSheetId="11">#REF!</definedName>
    <definedName name="P_Z_4_R_LIBELLES_DESCRIPTIONS_18">#REF!</definedName>
    <definedName name="P_Z_4_R_LIBELLES_DESCRIPTIONS_19" localSheetId="11">#REF!</definedName>
    <definedName name="P_Z_4_R_LIBELLES_DESCRIPTIONS_19">#REF!</definedName>
    <definedName name="P_Z_4_R_LIBELLES_DESCRIPTIONS_2" localSheetId="11">#REF!</definedName>
    <definedName name="P_Z_4_R_LIBELLES_DESCRIPTIONS_2">#REF!</definedName>
    <definedName name="P_Z_4_R_LIBELLES_DESCRIPTIONS_20" localSheetId="11">#REF!</definedName>
    <definedName name="P_Z_4_R_LIBELLES_DESCRIPTIONS_20">#REF!</definedName>
    <definedName name="P_Z_4_R_LIBELLES_DESCRIPTIONS_3" localSheetId="11">#REF!</definedName>
    <definedName name="P_Z_4_R_LIBELLES_DESCRIPTIONS_3">#REF!</definedName>
    <definedName name="P_Z_4_R_LIBELLES_DESCRIPTIONS_4" localSheetId="11">#REF!</definedName>
    <definedName name="P_Z_4_R_LIBELLES_DESCRIPTIONS_4">#REF!</definedName>
    <definedName name="P_Z_4_R_LIBELLES_DESCRIPTIONS_5" localSheetId="11">#REF!</definedName>
    <definedName name="P_Z_4_R_LIBELLES_DESCRIPTIONS_5">#REF!</definedName>
    <definedName name="P_Z_4_R_LIBELLES_DESCRIPTIONS_6" localSheetId="11">#REF!</definedName>
    <definedName name="P_Z_4_R_LIBELLES_DESCRIPTIONS_6">#REF!</definedName>
    <definedName name="P_Z_4_R_LIBELLES_DESCRIPTIONS_7" localSheetId="11">#REF!</definedName>
    <definedName name="P_Z_4_R_LIBELLES_DESCRIPTIONS_7">#REF!</definedName>
    <definedName name="P_Z_4_R_LIBELLES_DESCRIPTIONS_8" localSheetId="11">#REF!</definedName>
    <definedName name="P_Z_4_R_LIBELLES_DESCRIPTIONS_8">#REF!</definedName>
    <definedName name="P_Z_4_R_LIBELLES_DESCRIPTIONS_9" localSheetId="11">#REF!</definedName>
    <definedName name="P_Z_4_R_LIBELLES_DESCRIPTIONS_9">#REF!</definedName>
    <definedName name="P_Z_4_R_LIBELLES_POSTES" localSheetId="11">#REF!</definedName>
    <definedName name="P_Z_4_R_LIBELLES_POSTES">#REF!</definedName>
    <definedName name="P_Z_4_R_LIBELLES_POSTES_1" localSheetId="11">#REF!</definedName>
    <definedName name="P_Z_4_R_LIBELLES_POSTES_1">#REF!</definedName>
    <definedName name="P_Z_4_R_LIBELLES_POSTES_10" localSheetId="11">#REF!</definedName>
    <definedName name="P_Z_4_R_LIBELLES_POSTES_10">#REF!</definedName>
    <definedName name="P_Z_4_R_LIBELLES_POSTES_11" localSheetId="11">#REF!</definedName>
    <definedName name="P_Z_4_R_LIBELLES_POSTES_11">#REF!</definedName>
    <definedName name="P_Z_4_R_LIBELLES_POSTES_12" localSheetId="11">#REF!</definedName>
    <definedName name="P_Z_4_R_LIBELLES_POSTES_12">#REF!</definedName>
    <definedName name="P_Z_4_R_LIBELLES_POSTES_13" localSheetId="11">#REF!</definedName>
    <definedName name="P_Z_4_R_LIBELLES_POSTES_13">#REF!</definedName>
    <definedName name="P_Z_4_R_LIBELLES_POSTES_14" localSheetId="11">#REF!</definedName>
    <definedName name="P_Z_4_R_LIBELLES_POSTES_14">#REF!</definedName>
    <definedName name="P_Z_4_R_LIBELLES_POSTES_15" localSheetId="11">#REF!</definedName>
    <definedName name="P_Z_4_R_LIBELLES_POSTES_15">#REF!</definedName>
    <definedName name="P_Z_4_R_LIBELLES_POSTES_16" localSheetId="11">#REF!</definedName>
    <definedName name="P_Z_4_R_LIBELLES_POSTES_16">#REF!</definedName>
    <definedName name="P_Z_4_R_LIBELLES_POSTES_17" localSheetId="11">#REF!</definedName>
    <definedName name="P_Z_4_R_LIBELLES_POSTES_17">#REF!</definedName>
    <definedName name="P_Z_4_R_LIBELLES_POSTES_18" localSheetId="11">#REF!</definedName>
    <definedName name="P_Z_4_R_LIBELLES_POSTES_18">#REF!</definedName>
    <definedName name="P_Z_4_R_LIBELLES_POSTES_19" localSheetId="11">#REF!</definedName>
    <definedName name="P_Z_4_R_LIBELLES_POSTES_19">#REF!</definedName>
    <definedName name="P_Z_4_R_LIBELLES_POSTES_2" localSheetId="11">#REF!</definedName>
    <definedName name="P_Z_4_R_LIBELLES_POSTES_2">#REF!</definedName>
    <definedName name="P_Z_4_R_LIBELLES_POSTES_20" localSheetId="11">#REF!</definedName>
    <definedName name="P_Z_4_R_LIBELLES_POSTES_20">#REF!</definedName>
    <definedName name="P_Z_4_R_LIBELLES_POSTES_3" localSheetId="11">#REF!</definedName>
    <definedName name="P_Z_4_R_LIBELLES_POSTES_3">#REF!</definedName>
    <definedName name="P_Z_4_R_LIBELLES_POSTES_4" localSheetId="11">#REF!</definedName>
    <definedName name="P_Z_4_R_LIBELLES_POSTES_4">#REF!</definedName>
    <definedName name="P_Z_4_R_LIBELLES_POSTES_5" localSheetId="11">#REF!</definedName>
    <definedName name="P_Z_4_R_LIBELLES_POSTES_5">#REF!</definedName>
    <definedName name="P_Z_4_R_LIBELLES_POSTES_6" localSheetId="11">#REF!</definedName>
    <definedName name="P_Z_4_R_LIBELLES_POSTES_6">#REF!</definedName>
    <definedName name="P_Z_4_R_LIBELLES_POSTES_7" localSheetId="11">#REF!</definedName>
    <definedName name="P_Z_4_R_LIBELLES_POSTES_7">#REF!</definedName>
    <definedName name="P_Z_4_R_LIBELLES_POSTES_8" localSheetId="11">#REF!</definedName>
    <definedName name="P_Z_4_R_LIBELLES_POSTES_8">#REF!</definedName>
    <definedName name="P_Z_4_R_LIBELLES_POSTES_9" localSheetId="11">#REF!</definedName>
    <definedName name="P_Z_4_R_LIBELLES_POSTES_9">#REF!</definedName>
    <definedName name="P_Z_4_R_LIBELLES_SOUS_OPERATIONS" localSheetId="11">#REF!</definedName>
    <definedName name="P_Z_4_R_LIBELLES_SOUS_OPERATIONS">#REF!</definedName>
    <definedName name="P_Z_4_R_LIBELLES_SOUS_OPERATIONS_1" localSheetId="11">#REF!</definedName>
    <definedName name="P_Z_4_R_LIBELLES_SOUS_OPERATIONS_1">#REF!</definedName>
    <definedName name="P_Z_4_R_LIBELLES_SOUS_OPERATIONS_10" localSheetId="11">#REF!</definedName>
    <definedName name="P_Z_4_R_LIBELLES_SOUS_OPERATIONS_10">#REF!</definedName>
    <definedName name="P_Z_4_R_LIBELLES_SOUS_OPERATIONS_11" localSheetId="11">#REF!</definedName>
    <definedName name="P_Z_4_R_LIBELLES_SOUS_OPERATIONS_11">#REF!</definedName>
    <definedName name="P_Z_4_R_LIBELLES_SOUS_OPERATIONS_12" localSheetId="11">#REF!</definedName>
    <definedName name="P_Z_4_R_LIBELLES_SOUS_OPERATIONS_12">#REF!</definedName>
    <definedName name="P_Z_4_R_LIBELLES_SOUS_OPERATIONS_13" localSheetId="11">#REF!</definedName>
    <definedName name="P_Z_4_R_LIBELLES_SOUS_OPERATIONS_13">#REF!</definedName>
    <definedName name="P_Z_4_R_LIBELLES_SOUS_OPERATIONS_14" localSheetId="11">#REF!</definedName>
    <definedName name="P_Z_4_R_LIBELLES_SOUS_OPERATIONS_14">#REF!</definedName>
    <definedName name="P_Z_4_R_LIBELLES_SOUS_OPERATIONS_15" localSheetId="11">#REF!</definedName>
    <definedName name="P_Z_4_R_LIBELLES_SOUS_OPERATIONS_15">#REF!</definedName>
    <definedName name="P_Z_4_R_LIBELLES_SOUS_OPERATIONS_16" localSheetId="11">#REF!</definedName>
    <definedName name="P_Z_4_R_LIBELLES_SOUS_OPERATIONS_16">#REF!</definedName>
    <definedName name="P_Z_4_R_LIBELLES_SOUS_OPERATIONS_17" localSheetId="11">#REF!</definedName>
    <definedName name="P_Z_4_R_LIBELLES_SOUS_OPERATIONS_17">#REF!</definedName>
    <definedName name="P_Z_4_R_LIBELLES_SOUS_OPERATIONS_18" localSheetId="11">#REF!</definedName>
    <definedName name="P_Z_4_R_LIBELLES_SOUS_OPERATIONS_18">#REF!</definedName>
    <definedName name="P_Z_4_R_LIBELLES_SOUS_OPERATIONS_19" localSheetId="11">#REF!</definedName>
    <definedName name="P_Z_4_R_LIBELLES_SOUS_OPERATIONS_19">#REF!</definedName>
    <definedName name="P_Z_4_R_LIBELLES_SOUS_OPERATIONS_2" localSheetId="11">#REF!</definedName>
    <definedName name="P_Z_4_R_LIBELLES_SOUS_OPERATIONS_2">#REF!</definedName>
    <definedName name="P_Z_4_R_LIBELLES_SOUS_OPERATIONS_20" localSheetId="11">#REF!</definedName>
    <definedName name="P_Z_4_R_LIBELLES_SOUS_OPERATIONS_20">#REF!</definedName>
    <definedName name="P_Z_4_R_LIBELLES_SOUS_OPERATIONS_3" localSheetId="11">#REF!</definedName>
    <definedName name="P_Z_4_R_LIBELLES_SOUS_OPERATIONS_3">#REF!</definedName>
    <definedName name="P_Z_4_R_LIBELLES_SOUS_OPERATIONS_4" localSheetId="11">#REF!</definedName>
    <definedName name="P_Z_4_R_LIBELLES_SOUS_OPERATIONS_4">#REF!</definedName>
    <definedName name="P_Z_4_R_LIBELLES_SOUS_OPERATIONS_5" localSheetId="11">#REF!</definedName>
    <definedName name="P_Z_4_R_LIBELLES_SOUS_OPERATIONS_5">#REF!</definedName>
    <definedName name="P_Z_4_R_LIBELLES_SOUS_OPERATIONS_6" localSheetId="11">#REF!</definedName>
    <definedName name="P_Z_4_R_LIBELLES_SOUS_OPERATIONS_6">#REF!</definedName>
    <definedName name="P_Z_4_R_LIBELLES_SOUS_OPERATIONS_7" localSheetId="11">#REF!</definedName>
    <definedName name="P_Z_4_R_LIBELLES_SOUS_OPERATIONS_7">#REF!</definedName>
    <definedName name="P_Z_4_R_LIBELLES_SOUS_OPERATIONS_8" localSheetId="11">#REF!</definedName>
    <definedName name="P_Z_4_R_LIBELLES_SOUS_OPERATIONS_8">#REF!</definedName>
    <definedName name="P_Z_4_R_LIBELLES_SOUS_OPERATIONS_9" localSheetId="11">#REF!</definedName>
    <definedName name="P_Z_4_R_LIBELLES_SOUS_OPERATIONS_9">#REF!</definedName>
    <definedName name="P_Z_4_R_LIBELLES_UNITES" localSheetId="11">#REF!</definedName>
    <definedName name="P_Z_4_R_LIBELLES_UNITES">#REF!</definedName>
    <definedName name="P_Z_4_R_LIBELLES_UNITES_1" localSheetId="11">#REF!</definedName>
    <definedName name="P_Z_4_R_LIBELLES_UNITES_1">#REF!</definedName>
    <definedName name="P_Z_4_R_LIBELLES_UNITES_10" localSheetId="11">#REF!</definedName>
    <definedName name="P_Z_4_R_LIBELLES_UNITES_10">#REF!</definedName>
    <definedName name="P_Z_4_R_LIBELLES_UNITES_11" localSheetId="11">#REF!</definedName>
    <definedName name="P_Z_4_R_LIBELLES_UNITES_11">#REF!</definedName>
    <definedName name="P_Z_4_R_LIBELLES_UNITES_12" localSheetId="11">#REF!</definedName>
    <definedName name="P_Z_4_R_LIBELLES_UNITES_12">#REF!</definedName>
    <definedName name="P_Z_4_R_LIBELLES_UNITES_13" localSheetId="11">#REF!</definedName>
    <definedName name="P_Z_4_R_LIBELLES_UNITES_13">#REF!</definedName>
    <definedName name="P_Z_4_R_LIBELLES_UNITES_14" localSheetId="11">#REF!</definedName>
    <definedName name="P_Z_4_R_LIBELLES_UNITES_14">#REF!</definedName>
    <definedName name="P_Z_4_R_LIBELLES_UNITES_15" localSheetId="11">#REF!</definedName>
    <definedName name="P_Z_4_R_LIBELLES_UNITES_15">#REF!</definedName>
    <definedName name="P_Z_4_R_LIBELLES_UNITES_16" localSheetId="11">#REF!</definedName>
    <definedName name="P_Z_4_R_LIBELLES_UNITES_16">#REF!</definedName>
    <definedName name="P_Z_4_R_LIBELLES_UNITES_17" localSheetId="11">#REF!</definedName>
    <definedName name="P_Z_4_R_LIBELLES_UNITES_17">#REF!</definedName>
    <definedName name="P_Z_4_R_LIBELLES_UNITES_18" localSheetId="11">#REF!</definedName>
    <definedName name="P_Z_4_R_LIBELLES_UNITES_18">#REF!</definedName>
    <definedName name="P_Z_4_R_LIBELLES_UNITES_19" localSheetId="11">#REF!</definedName>
    <definedName name="P_Z_4_R_LIBELLES_UNITES_19">#REF!</definedName>
    <definedName name="P_Z_4_R_LIBELLES_UNITES_2" localSheetId="11">#REF!</definedName>
    <definedName name="P_Z_4_R_LIBELLES_UNITES_2">#REF!</definedName>
    <definedName name="P_Z_4_R_LIBELLES_UNITES_20" localSheetId="11">#REF!</definedName>
    <definedName name="P_Z_4_R_LIBELLES_UNITES_20">#REF!</definedName>
    <definedName name="P_Z_4_R_LIBELLES_UNITES_3" localSheetId="11">#REF!</definedName>
    <definedName name="P_Z_4_R_LIBELLES_UNITES_3">#REF!</definedName>
    <definedName name="P_Z_4_R_LIBELLES_UNITES_4" localSheetId="11">#REF!</definedName>
    <definedName name="P_Z_4_R_LIBELLES_UNITES_4">#REF!</definedName>
    <definedName name="P_Z_4_R_LIBELLES_UNITES_5" localSheetId="11">#REF!</definedName>
    <definedName name="P_Z_4_R_LIBELLES_UNITES_5">#REF!</definedName>
    <definedName name="P_Z_4_R_LIBELLES_UNITES_6" localSheetId="11">#REF!</definedName>
    <definedName name="P_Z_4_R_LIBELLES_UNITES_6">#REF!</definedName>
    <definedName name="P_Z_4_R_LIBELLES_UNITES_7" localSheetId="11">#REF!</definedName>
    <definedName name="P_Z_4_R_LIBELLES_UNITES_7">#REF!</definedName>
    <definedName name="P_Z_4_R_LIBELLES_UNITES_8" localSheetId="11">#REF!</definedName>
    <definedName name="P_Z_4_R_LIBELLES_UNITES_8">#REF!</definedName>
    <definedName name="P_Z_4_R_LIBELLES_UNITES_9" localSheetId="11">#REF!</definedName>
    <definedName name="P_Z_4_R_LIBELLES_UNITES_9">#REF!</definedName>
    <definedName name="P_Z_8_B_COLONNE_BAREME" localSheetId="11">#REF!</definedName>
    <definedName name="P_Z_8_B_COLONNE_BAREME">#REF!</definedName>
    <definedName name="P_Z_8_B_COLONNE_BAREME_INDICATION" localSheetId="11">#REF!</definedName>
    <definedName name="P_Z_8_B_COLONNE_BAREME_INDICATION">#REF!</definedName>
    <definedName name="P_Z_8_B_COLONNE_COMMENTAIRE" localSheetId="11">#REF!</definedName>
    <definedName name="P_Z_8_B_COLONNE_COMMENTAIRE">#REF!</definedName>
    <definedName name="P_Z_8_B_COLONNE_COMMENTAIRE_ACTIVE" localSheetId="11">#REF!</definedName>
    <definedName name="P_Z_8_B_COLONNE_COMMENTAIRE_ACTIVE">#REF!</definedName>
    <definedName name="P_Z_8_B_COLONNE_COMMENTAIRE_INDICATION" localSheetId="11">#REF!</definedName>
    <definedName name="P_Z_8_B_COLONNE_COMMENTAIRE_INDICATION">#REF!</definedName>
    <definedName name="P_Z_8_B_COLONNE_COMMENTAIRE_OBLIGATOIRE" localSheetId="11">#REF!</definedName>
    <definedName name="P_Z_8_B_COLONNE_COMMENTAIRE_OBLIGATOIRE">#REF!</definedName>
    <definedName name="P_Z_8_B_COLONNE_COMMENTAIRE_SI_LIBELLE_STANDARD" localSheetId="11">#REF!</definedName>
    <definedName name="P_Z_8_B_COLONNE_COMMENTAIRE_SI_LIBELLE_STANDARD">#REF!</definedName>
    <definedName name="P_Z_8_B_COLONNE_DESCRIPTION" localSheetId="11">#REF!</definedName>
    <definedName name="P_Z_8_B_COLONNE_DESCRIPTION">#REF!</definedName>
    <definedName name="P_Z_8_B_COLONNE_DESCRIPTION_INDICATION" localSheetId="11">#REF!</definedName>
    <definedName name="P_Z_8_B_COLONNE_DESCRIPTION_INDICATION">#REF!</definedName>
    <definedName name="P_Z_8_B_COLONNE_JUSTIFICATIF" localSheetId="11">#REF!</definedName>
    <definedName name="P_Z_8_B_COLONNE_JUSTIFICATIF">#REF!</definedName>
    <definedName name="P_Z_8_B_COLONNE_JUSTIFICATIF_ACTIVE" localSheetId="11">#REF!</definedName>
    <definedName name="P_Z_8_B_COLONNE_JUSTIFICATIF_ACTIVE">#REF!</definedName>
    <definedName name="P_Z_8_B_COLONNE_JUSTIFICATIF_INDICATION" localSheetId="11">#REF!</definedName>
    <definedName name="P_Z_8_B_COLONNE_JUSTIFICATIF_INDICATION">#REF!</definedName>
    <definedName name="P_Z_8_B_COLONNE_JUSTIFICATIF_OBLIGATOIRE" localSheetId="11">#REF!</definedName>
    <definedName name="P_Z_8_B_COLONNE_JUSTIFICATIF_OBLIGATOIRE">#REF!</definedName>
    <definedName name="P_Z_8_B_COLONNE_MOTIFS_INELIGIBILITE_LIBELLE_STANDARD" localSheetId="11">#REF!</definedName>
    <definedName name="P_Z_8_B_COLONNE_MOTIFS_INELIGIBILITE_LIBELLE_STANDARD">#REF!</definedName>
    <definedName name="P_Z_8_B_COLONNE_MT_ELIGIBLE_LIBELLE_STANDARD" localSheetId="11">#REF!</definedName>
    <definedName name="P_Z_8_B_COLONNE_MT_ELIGIBLE_LIBELLE_STANDARD">#REF!</definedName>
    <definedName name="P_Z_8_B_COLONNE_MT_MAX_ACTIVE" localSheetId="11">#REF!</definedName>
    <definedName name="P_Z_8_B_COLONNE_MT_MAX_ACTIVE">#REF!</definedName>
    <definedName name="P_Z_8_B_COLONNE_MT_MAX_LIBELLE_STANDARD" localSheetId="11">#REF!</definedName>
    <definedName name="P_Z_8_B_COLONNE_MT_MAX_LIBELLE_STANDARD">#REF!</definedName>
    <definedName name="P_Z_8_B_COLONNE_MT_PRESENTE" localSheetId="11">#REF!</definedName>
    <definedName name="P_Z_8_B_COLONNE_MT_PRESENTE">#REF!</definedName>
    <definedName name="P_Z_8_B_COLONNE_MT_PRESENTE_INDICATION" localSheetId="11">#REF!</definedName>
    <definedName name="P_Z_8_B_COLONNE_MT_PRESENTE_INDICATION">#REF!</definedName>
    <definedName name="P_Z_8_B_COLONNE_MT_RAISONNABLE_LIBELLE_STANDARD" localSheetId="11">#REF!</definedName>
    <definedName name="P_Z_8_B_COLONNE_MT_RAISONNABLE_LIBELLE_STANDARD">#REF!</definedName>
    <definedName name="P_Z_8_B_COLONNE_POSTE" localSheetId="11">#REF!</definedName>
    <definedName name="P_Z_8_B_COLONNE_POSTE">#REF!</definedName>
    <definedName name="P_Z_8_B_COLONNE_POSTE_INDICATION" localSheetId="11">#REF!</definedName>
    <definedName name="P_Z_8_B_COLONNE_POSTE_INDICATION">#REF!</definedName>
    <definedName name="P_Z_8_B_COLONNE_QT_ELIGIBLE_LIBELLE_STANDARD" localSheetId="11">#REF!</definedName>
    <definedName name="P_Z_8_B_COLONNE_QT_ELIGIBLE_LIBELLE_STANDARD">#REF!</definedName>
    <definedName name="P_Z_8_B_COLONNE_QT_RAISONNABLE_LIBELLE_STANDARD" localSheetId="11">#REF!</definedName>
    <definedName name="P_Z_8_B_COLONNE_QT_RAISONNABLE_LIBELLE_STANDARD">#REF!</definedName>
    <definedName name="P_Z_8_B_COLONNE_QUANTITE" localSheetId="11">#REF!</definedName>
    <definedName name="P_Z_8_B_COLONNE_QUANTITE">#REF!</definedName>
    <definedName name="P_Z_8_B_COLONNE_QUANTITE_INDICATION" localSheetId="11">#REF!</definedName>
    <definedName name="P_Z_8_B_COLONNE_QUANTITE_INDICATION">#REF!</definedName>
    <definedName name="P_Z_8_B_COLONNE_SOUS_OPERATION" localSheetId="11">#REF!</definedName>
    <definedName name="P_Z_8_B_COLONNE_SOUS_OPERATION">#REF!</definedName>
    <definedName name="P_Z_8_B_COLONNE_SOUS_OPERATION_INDICATION" localSheetId="11">#REF!</definedName>
    <definedName name="P_Z_8_B_COLONNE_SOUS_OPERATION_INDICATION">#REF!</definedName>
    <definedName name="P_Z_8_B_COLONNE_UNITE" localSheetId="11">#REF!</definedName>
    <definedName name="P_Z_8_B_COLONNE_UNITE">#REF!</definedName>
    <definedName name="P_Z_8_B_COLONNE_UNITE_INDICATION" localSheetId="11">#REF!</definedName>
    <definedName name="P_Z_8_B_COLONNE_UNITE_INDICATION">#REF!</definedName>
    <definedName name="P_Z_8_B_COLONNE_VALEUR_BAREME" localSheetId="11">#REF!</definedName>
    <definedName name="P_Z_8_B_COLONNE_VALEUR_BAREME">#REF!</definedName>
    <definedName name="P_Z_8_B_COLONNE_VALEUR_BAREME_INDICATION" localSheetId="11">#REF!</definedName>
    <definedName name="P_Z_8_B_COLONNE_VALEUR_BAREME_INDICATION">#REF!</definedName>
    <definedName name="P_Z_8_B_EXEMPLE_UTILISATION" localSheetId="11">#REF!</definedName>
    <definedName name="P_Z_8_B_EXEMPLE_UTILISATION">#REF!</definedName>
    <definedName name="P_Z_8_B_INTITULE_DEPENSES_BAREMES_STANDARD" localSheetId="11">#REF!</definedName>
    <definedName name="P_Z_8_B_INTITULE_DEPENSES_BAREMES_STANDARD">#REF!</definedName>
    <definedName name="P_Z_8_B_UFD" localSheetId="11">#REF!</definedName>
    <definedName name="P_Z_8_B_UFD">#REF!</definedName>
    <definedName name="P_Z_8_B_ULD" localSheetId="11">#REF!</definedName>
    <definedName name="P_Z_8_B_ULD">#REF!</definedName>
    <definedName name="P_Z_8_B_UTILISATION_FILTRE_POSTES" localSheetId="11">#REF!</definedName>
    <definedName name="P_Z_8_B_UTILISATION_FILTRE_POSTES">#REF!</definedName>
    <definedName name="P_Z_8_B_UTILISATION_FILTRE_SOUS_OPERATIONS" localSheetId="11">#REF!</definedName>
    <definedName name="P_Z_8_B_UTILISATION_FILTRE_SOUS_OPERATIONS">#REF!</definedName>
    <definedName name="P_Z_8_N_COLONNE_BAREME_INDICATION_SPECIFIQUE" localSheetId="11">#REF!</definedName>
    <definedName name="P_Z_8_N_COLONNE_BAREME_INDICATION_SPECIFIQUE">#REF!</definedName>
    <definedName name="P_Z_8_N_COLONNE_BAREME_INDICATION_STANDARD" localSheetId="11">#REF!</definedName>
    <definedName name="P_Z_8_N_COLONNE_BAREME_INDICATION_STANDARD">#REF!</definedName>
    <definedName name="P_Z_8_N_COLONNE_BAREME_SPECIFIQUE" localSheetId="11">#REF!</definedName>
    <definedName name="P_Z_8_N_COLONNE_BAREME_SPECIFIQUE">#REF!</definedName>
    <definedName name="P_Z_8_N_COLONNE_BAREME_STANDARD" localSheetId="11">#REF!</definedName>
    <definedName name="P_Z_8_N_COLONNE_BAREME_STANDARD">#REF!</definedName>
    <definedName name="P_Z_8_N_COLONNE_COMMENTAIRE_INDICATION_SPECIFIQUE" localSheetId="11">#REF!</definedName>
    <definedName name="P_Z_8_N_COLONNE_COMMENTAIRE_INDICATION_SPECIFIQUE">#REF!</definedName>
    <definedName name="P_Z_8_N_COLONNE_COMMENTAIRE_INDICATION_STANDARD" localSheetId="11">#REF!</definedName>
    <definedName name="P_Z_8_N_COLONNE_COMMENTAIRE_INDICATION_STANDARD">#REF!</definedName>
    <definedName name="P_Z_8_N_COLONNE_COMMENTAIRE_SI_LIBELLE_DEFAUT" localSheetId="11">#REF!</definedName>
    <definedName name="P_Z_8_N_COLONNE_COMMENTAIRE_SI_LIBELLE_DEFAUT">#REF!</definedName>
    <definedName name="P_Z_8_N_COLONNE_COMMENTAIRE_SI_LIBELLE_SPECIFIQUE" localSheetId="11">#REF!</definedName>
    <definedName name="P_Z_8_N_COLONNE_COMMENTAIRE_SI_LIBELLE_SPECIFIQUE">#REF!</definedName>
    <definedName name="P_Z_8_N_COLONNE_COMMENTAIRE_SPECIFIQUE" localSheetId="11">#REF!</definedName>
    <definedName name="P_Z_8_N_COLONNE_COMMENTAIRE_SPECIFIQUE">#REF!</definedName>
    <definedName name="P_Z_8_N_COLONNE_COMMENTAIRE_STANDARD" localSheetId="11">#REF!</definedName>
    <definedName name="P_Z_8_N_COLONNE_COMMENTAIRE_STANDARD">#REF!</definedName>
    <definedName name="P_Z_8_N_COLONNE_DESCRIPTION_INDICATION_SPECIFIQUE" localSheetId="11">#REF!</definedName>
    <definedName name="P_Z_8_N_COLONNE_DESCRIPTION_INDICATION_SPECIFIQUE">#REF!</definedName>
    <definedName name="P_Z_8_N_COLONNE_DESCRIPTION_INDICATION_STANDARD" localSheetId="11">#REF!</definedName>
    <definedName name="P_Z_8_N_COLONNE_DESCRIPTION_INDICATION_STANDARD">#REF!</definedName>
    <definedName name="P_Z_8_N_COLONNE_DESCRIPTION_SPECIFIQUE" localSheetId="11">#REF!</definedName>
    <definedName name="P_Z_8_N_COLONNE_DESCRIPTION_SPECIFIQUE">#REF!</definedName>
    <definedName name="P_Z_8_N_COLONNE_DESCRIPTION_STANDARD" localSheetId="11">#REF!</definedName>
    <definedName name="P_Z_8_N_COLONNE_DESCRIPTION_STANDARD">#REF!</definedName>
    <definedName name="P_Z_8_N_COLONNE_JUSTIFICATIF_INDICATION_SPECIFIQUE" localSheetId="11">#REF!</definedName>
    <definedName name="P_Z_8_N_COLONNE_JUSTIFICATIF_INDICATION_SPECIFIQUE">#REF!</definedName>
    <definedName name="P_Z_8_N_COLONNE_JUSTIFICATIF_INDICATION_STANDARD" localSheetId="11">#REF!</definedName>
    <definedName name="P_Z_8_N_COLONNE_JUSTIFICATIF_INDICATION_STANDARD">#REF!</definedName>
    <definedName name="P_Z_8_N_COLONNE_JUSTIFICATIF_SPECIFIQUE" localSheetId="11">#REF!</definedName>
    <definedName name="P_Z_8_N_COLONNE_JUSTIFICATIF_SPECIFIQUE">#REF!</definedName>
    <definedName name="P_Z_8_N_COLONNE_JUSTIFICATIF_STANDARD" localSheetId="11">#REF!</definedName>
    <definedName name="P_Z_8_N_COLONNE_JUSTIFICATIF_STANDARD">#REF!</definedName>
    <definedName name="P_Z_8_N_COLONNE_MOTIFS_INELIGIBILITE_LIBELLE_DEFAUT" localSheetId="11">#REF!</definedName>
    <definedName name="P_Z_8_N_COLONNE_MOTIFS_INELIGIBILITE_LIBELLE_DEFAUT">#REF!</definedName>
    <definedName name="P_Z_8_N_COLONNE_MOTIFS_INELIGIBILITE_LIBELLE_SPECIFIQUE" localSheetId="11">#REF!</definedName>
    <definedName name="P_Z_8_N_COLONNE_MOTIFS_INELIGIBILITE_LIBELLE_SPECIFIQUE">#REF!</definedName>
    <definedName name="P_Z_8_N_COLONNE_MT_ELIGIBLE_LIBELLE_DEFAUT" localSheetId="11">#REF!</definedName>
    <definedName name="P_Z_8_N_COLONNE_MT_ELIGIBLE_LIBELLE_DEFAUT">#REF!</definedName>
    <definedName name="P_Z_8_N_COLONNE_MT_ELIGIBLE_LIBELLE_SPECIFIQUE" localSheetId="11">#REF!</definedName>
    <definedName name="P_Z_8_N_COLONNE_MT_ELIGIBLE_LIBELLE_SPECIFIQUE">#REF!</definedName>
    <definedName name="P_Z_8_N_COLONNE_MT_MAX_LIBELLE_DEFAUT" localSheetId="11">#REF!</definedName>
    <definedName name="P_Z_8_N_COLONNE_MT_MAX_LIBELLE_DEFAUT">#REF!</definedName>
    <definedName name="P_Z_8_N_COLONNE_MT_MAX_LIBELLE_SPECIFIQUE" localSheetId="11">#REF!</definedName>
    <definedName name="P_Z_8_N_COLONNE_MT_MAX_LIBELLE_SPECIFIQUE">#REF!</definedName>
    <definedName name="P_Z_8_N_COLONNE_MT_PRESENTE_INDICATION_SPECIFIQUE" localSheetId="11">#REF!</definedName>
    <definedName name="P_Z_8_N_COLONNE_MT_PRESENTE_INDICATION_SPECIFIQUE">#REF!</definedName>
    <definedName name="P_Z_8_N_COLONNE_MT_PRESENTE_INDICATION_STANDARD" localSheetId="11">#REF!</definedName>
    <definedName name="P_Z_8_N_COLONNE_MT_PRESENTE_INDICATION_STANDARD">#REF!</definedName>
    <definedName name="P_Z_8_N_COLONNE_MT_PRESENTE_SPECIFIQUE" localSheetId="11">#REF!</definedName>
    <definedName name="P_Z_8_N_COLONNE_MT_PRESENTE_SPECIFIQUE">#REF!</definedName>
    <definedName name="P_Z_8_N_COLONNE_MT_PRESENTE_STANDARD" localSheetId="11">#REF!</definedName>
    <definedName name="P_Z_8_N_COLONNE_MT_PRESENTE_STANDARD">#REF!</definedName>
    <definedName name="P_Z_8_N_COLONNE_MT_RAISONNABLE_LIBELLE_DEFAUT" localSheetId="11">#REF!</definedName>
    <definedName name="P_Z_8_N_COLONNE_MT_RAISONNABLE_LIBELLE_DEFAUT">#REF!</definedName>
    <definedName name="P_Z_8_N_COLONNE_MT_RAISONNABLE_LIBELLE_SPECIFIQUE" localSheetId="11">#REF!</definedName>
    <definedName name="P_Z_8_N_COLONNE_MT_RAISONNABLE_LIBELLE_SPECIFIQUE">#REF!</definedName>
    <definedName name="P_Z_8_N_COLONNE_POSTE_INDICATION_SPECIFIQUE" localSheetId="11">#REF!</definedName>
    <definedName name="P_Z_8_N_COLONNE_POSTE_INDICATION_SPECIFIQUE">#REF!</definedName>
    <definedName name="P_Z_8_N_COLONNE_POSTE_INDICATION_STANDARD" localSheetId="11">#REF!</definedName>
    <definedName name="P_Z_8_N_COLONNE_POSTE_INDICATION_STANDARD">#REF!</definedName>
    <definedName name="P_Z_8_N_COLONNE_POSTE_SPECIFIQUE" localSheetId="11">#REF!</definedName>
    <definedName name="P_Z_8_N_COLONNE_POSTE_SPECIFIQUE">#REF!</definedName>
    <definedName name="P_Z_8_N_COLONNE_POSTE_STANDARD" localSheetId="11">#REF!</definedName>
    <definedName name="P_Z_8_N_COLONNE_POSTE_STANDARD">#REF!</definedName>
    <definedName name="P_Z_8_N_COLONNE_QT_ELIGIBLE_LIBELLE_DEFAUT" localSheetId="11">#REF!</definedName>
    <definedName name="P_Z_8_N_COLONNE_QT_ELIGIBLE_LIBELLE_DEFAUT">#REF!</definedName>
    <definedName name="P_Z_8_N_COLONNE_QT_ELIGIBLE_LIBELLE_SPECIFIQUE" localSheetId="11">#REF!</definedName>
    <definedName name="P_Z_8_N_COLONNE_QT_ELIGIBLE_LIBELLE_SPECIFIQUE">#REF!</definedName>
    <definedName name="P_Z_8_N_COLONNE_QT_RAISONNABLE_LIBELLE_DEFAUT" localSheetId="11">#REF!</definedName>
    <definedName name="P_Z_8_N_COLONNE_QT_RAISONNABLE_LIBELLE_DEFAUT">#REF!</definedName>
    <definedName name="P_Z_8_N_COLONNE_QT_RAISONNABLE_LIBELLE_SPECIFIQUE" localSheetId="11">#REF!</definedName>
    <definedName name="P_Z_8_N_COLONNE_QT_RAISONNABLE_LIBELLE_SPECIFIQUE">#REF!</definedName>
    <definedName name="P_Z_8_N_COLONNE_QUANTITE_INDICATION_SPECIFIQUE" localSheetId="11">#REF!</definedName>
    <definedName name="P_Z_8_N_COLONNE_QUANTITE_INDICATION_SPECIFIQUE">#REF!</definedName>
    <definedName name="P_Z_8_N_COLONNE_QUANTITE_INDICATION_STANDARD" localSheetId="11">#REF!</definedName>
    <definedName name="P_Z_8_N_COLONNE_QUANTITE_INDICATION_STANDARD">#REF!</definedName>
    <definedName name="P_Z_8_N_COLONNE_QUANTITE_SPECIFIQUE" localSheetId="11">#REF!</definedName>
    <definedName name="P_Z_8_N_COLONNE_QUANTITE_SPECIFIQUE">#REF!</definedName>
    <definedName name="P_Z_8_N_COLONNE_QUANTITE_STANDARD" localSheetId="11">#REF!</definedName>
    <definedName name="P_Z_8_N_COLONNE_QUANTITE_STANDARD">#REF!</definedName>
    <definedName name="P_Z_8_N_COLONNE_SOUS_OPERATION_INDICATION_SPECIFIQUE" localSheetId="11">#REF!</definedName>
    <definedName name="P_Z_8_N_COLONNE_SOUS_OPERATION_INDICATION_SPECIFIQUE">#REF!</definedName>
    <definedName name="P_Z_8_N_COLONNE_SOUS_OPERATION_INDICATION_STANDARD" localSheetId="11">#REF!</definedName>
    <definedName name="P_Z_8_N_COLONNE_SOUS_OPERATION_INDICATION_STANDARD">#REF!</definedName>
    <definedName name="P_Z_8_N_COLONNE_SOUS_OPERATION_SPECIFIQUE" localSheetId="11">#REF!</definedName>
    <definedName name="P_Z_8_N_COLONNE_SOUS_OPERATION_SPECIFIQUE">#REF!</definedName>
    <definedName name="P_Z_8_N_COLONNE_SOUS_OPERATION_STANDARD" localSheetId="11">#REF!</definedName>
    <definedName name="P_Z_8_N_COLONNE_SOUS_OPERATION_STANDARD">#REF!</definedName>
    <definedName name="P_Z_8_N_COLONNE_UNITE_INDICATION_SPECIFIQUE" localSheetId="11">#REF!</definedName>
    <definedName name="P_Z_8_N_COLONNE_UNITE_INDICATION_SPECIFIQUE">#REF!</definedName>
    <definedName name="P_Z_8_N_COLONNE_UNITE_INDICATION_STANDARD" localSheetId="11">#REF!</definedName>
    <definedName name="P_Z_8_N_COLONNE_UNITE_INDICATION_STANDARD">#REF!</definedName>
    <definedName name="P_Z_8_N_COLONNE_UNITE_SPECIFIQUE" localSheetId="11">#REF!</definedName>
    <definedName name="P_Z_8_N_COLONNE_UNITE_SPECIFIQUE">#REF!</definedName>
    <definedName name="P_Z_8_N_COLONNE_UNITE_STANDARD" localSheetId="11">#REF!</definedName>
    <definedName name="P_Z_8_N_COLONNE_UNITE_STANDARD">#REF!</definedName>
    <definedName name="P_Z_8_N_COLONNE_VALEUR_BAREME_INDICATION_SPECIFIQUE" localSheetId="11">#REF!</definedName>
    <definedName name="P_Z_8_N_COLONNE_VALEUR_BAREME_INDICATION_SPECIFIQUE">#REF!</definedName>
    <definedName name="P_Z_8_N_COLONNE_VALEUR_BAREME_INDICATION_STANDARD" localSheetId="11">#REF!</definedName>
    <definedName name="P_Z_8_N_COLONNE_VALEUR_BAREME_INDICATION_STANDARD">#REF!</definedName>
    <definedName name="P_Z_8_N_COLONNE_VALEUR_BAREME_SPECIFIQUE" localSheetId="11">#REF!</definedName>
    <definedName name="P_Z_8_N_COLONNE_VALEUR_BAREME_SPECIFIQUE">#REF!</definedName>
    <definedName name="P_Z_8_N_COLONNE_VALEUR_BAREME_STANDARD" localSheetId="11">#REF!</definedName>
    <definedName name="P_Z_8_N_COLONNE_VALEUR_BAREME_STANDARD">#REF!</definedName>
    <definedName name="P_Z_8_N_CONSIGNE_DEPENSES_BAREMES" localSheetId="11">#REF!</definedName>
    <definedName name="P_Z_8_N_CONSIGNE_DEPENSES_BAREMES">#REF!</definedName>
    <definedName name="P_Z_8_N_EXEMPLE_BAREME" localSheetId="11">#REF!</definedName>
    <definedName name="P_Z_8_N_EXEMPLE_BAREME">#REF!</definedName>
    <definedName name="P_Z_8_N_EXEMPLE_COMMENTAIRE" localSheetId="11">#REF!</definedName>
    <definedName name="P_Z_8_N_EXEMPLE_COMMENTAIRE">#REF!</definedName>
    <definedName name="P_Z_8_N_EXEMPLE_DESCRIPTION" localSheetId="11">#REF!</definedName>
    <definedName name="P_Z_8_N_EXEMPLE_DESCRIPTION">#REF!</definedName>
    <definedName name="P_Z_8_N_EXEMPLE_DONNEES" localSheetId="11">#REF!</definedName>
    <definedName name="P_Z_8_N_EXEMPLE_DONNEES">#REF!</definedName>
    <definedName name="P_Z_8_N_EXEMPLE_JUSTIFICATIF" localSheetId="11">#REF!</definedName>
    <definedName name="P_Z_8_N_EXEMPLE_JUSTIFICATIF">#REF!</definedName>
    <definedName name="P_Z_8_N_EXEMPLE_MT_PRESENTE" localSheetId="11">#REF!</definedName>
    <definedName name="P_Z_8_N_EXEMPLE_MT_PRESENTE">#REF!</definedName>
    <definedName name="P_Z_8_N_EXEMPLE_POSTE" localSheetId="11">#REF!</definedName>
    <definedName name="P_Z_8_N_EXEMPLE_POSTE">#REF!</definedName>
    <definedName name="P_Z_8_N_EXEMPLE_QUANTITE" localSheetId="11">#REF!</definedName>
    <definedName name="P_Z_8_N_EXEMPLE_QUANTITE">#REF!</definedName>
    <definedName name="P_Z_8_N_EXEMPLE_SOUS_OPERATION" localSheetId="11">#REF!</definedName>
    <definedName name="P_Z_8_N_EXEMPLE_SOUS_OPERATION">#REF!</definedName>
    <definedName name="P_Z_8_N_EXEMPLE_UNITE" localSheetId="11">#REF!</definedName>
    <definedName name="P_Z_8_N_EXEMPLE_UNITE">#REF!</definedName>
    <definedName name="P_Z_8_N_EXEMPLE_VALEUR_BAREME" localSheetId="11">#REF!</definedName>
    <definedName name="P_Z_8_N_EXEMPLE_VALEUR_BAREME">#REF!</definedName>
    <definedName name="P_Z_8_N_INTITULE_DEPENSES_BAREMES_DEFAUT" localSheetId="11">#REF!</definedName>
    <definedName name="P_Z_8_N_INTITULE_DEPENSES_BAREMES_DEFAUT">#REF!</definedName>
    <definedName name="P_Z_8_N_INTITULE_DEPENSES_BAREMES_SPECIFIQUE" localSheetId="11">#REF!</definedName>
    <definedName name="P_Z_8_N_INTITULE_DEPENSES_BAREMES_SPECIFIQUE">#REF!</definedName>
    <definedName name="P_Z_8_R_LIBELLES_CODES_BAREMES" localSheetId="11">#REF!</definedName>
    <definedName name="P_Z_8_R_LIBELLES_CODES_BAREMES">#REF!</definedName>
    <definedName name="P_Z_8_R_LIBELLES_CODES_BAREMES_1" localSheetId="11">#REF!</definedName>
    <definedName name="P_Z_8_R_LIBELLES_CODES_BAREMES_1">#REF!</definedName>
    <definedName name="P_Z_8_R_LIBELLES_CODES_BAREMES_10" localSheetId="11">#REF!</definedName>
    <definedName name="P_Z_8_R_LIBELLES_CODES_BAREMES_10">#REF!</definedName>
    <definedName name="P_Z_8_R_LIBELLES_CODES_BAREMES_11" localSheetId="11">#REF!</definedName>
    <definedName name="P_Z_8_R_LIBELLES_CODES_BAREMES_11">#REF!</definedName>
    <definedName name="P_Z_8_R_LIBELLES_CODES_BAREMES_12" localSheetId="11">#REF!</definedName>
    <definedName name="P_Z_8_R_LIBELLES_CODES_BAREMES_12">#REF!</definedName>
    <definedName name="P_Z_8_R_LIBELLES_CODES_BAREMES_13" localSheetId="11">#REF!</definedName>
    <definedName name="P_Z_8_R_LIBELLES_CODES_BAREMES_13">#REF!</definedName>
    <definedName name="P_Z_8_R_LIBELLES_CODES_BAREMES_14" localSheetId="11">#REF!</definedName>
    <definedName name="P_Z_8_R_LIBELLES_CODES_BAREMES_14">#REF!</definedName>
    <definedName name="P_Z_8_R_LIBELLES_CODES_BAREMES_15" localSheetId="11">#REF!</definedName>
    <definedName name="P_Z_8_R_LIBELLES_CODES_BAREMES_15">#REF!</definedName>
    <definedName name="P_Z_8_R_LIBELLES_CODES_BAREMES_16" localSheetId="11">#REF!</definedName>
    <definedName name="P_Z_8_R_LIBELLES_CODES_BAREMES_16">#REF!</definedName>
    <definedName name="P_Z_8_R_LIBELLES_CODES_BAREMES_17" localSheetId="11">#REF!</definedName>
    <definedName name="P_Z_8_R_LIBELLES_CODES_BAREMES_17">#REF!</definedName>
    <definedName name="P_Z_8_R_LIBELLES_CODES_BAREMES_18" localSheetId="11">#REF!</definedName>
    <definedName name="P_Z_8_R_LIBELLES_CODES_BAREMES_18">#REF!</definedName>
    <definedName name="P_Z_8_R_LIBELLES_CODES_BAREMES_19" localSheetId="11">#REF!</definedName>
    <definedName name="P_Z_8_R_LIBELLES_CODES_BAREMES_19">#REF!</definedName>
    <definedName name="P_Z_8_R_LIBELLES_CODES_BAREMES_2" localSheetId="11">#REF!</definedName>
    <definedName name="P_Z_8_R_LIBELLES_CODES_BAREMES_2">#REF!</definedName>
    <definedName name="P_Z_8_R_LIBELLES_CODES_BAREMES_20" localSheetId="11">#REF!</definedName>
    <definedName name="P_Z_8_R_LIBELLES_CODES_BAREMES_20">#REF!</definedName>
    <definedName name="P_Z_8_R_LIBELLES_CODES_BAREMES_21" localSheetId="11">#REF!</definedName>
    <definedName name="P_Z_8_R_LIBELLES_CODES_BAREMES_21">#REF!</definedName>
    <definedName name="P_Z_8_R_LIBELLES_CODES_BAREMES_22" localSheetId="11">#REF!</definedName>
    <definedName name="P_Z_8_R_LIBELLES_CODES_BAREMES_22">#REF!</definedName>
    <definedName name="P_Z_8_R_LIBELLES_CODES_BAREMES_23" localSheetId="11">#REF!</definedName>
    <definedName name="P_Z_8_R_LIBELLES_CODES_BAREMES_23">#REF!</definedName>
    <definedName name="P_Z_8_R_LIBELLES_CODES_BAREMES_24" localSheetId="11">#REF!</definedName>
    <definedName name="P_Z_8_R_LIBELLES_CODES_BAREMES_24">#REF!</definedName>
    <definedName name="P_Z_8_R_LIBELLES_CODES_BAREMES_25" localSheetId="11">#REF!</definedName>
    <definedName name="P_Z_8_R_LIBELLES_CODES_BAREMES_25">#REF!</definedName>
    <definedName name="P_Z_8_R_LIBELLES_CODES_BAREMES_26" localSheetId="11">#REF!</definedName>
    <definedName name="P_Z_8_R_LIBELLES_CODES_BAREMES_26">#REF!</definedName>
    <definedName name="P_Z_8_R_LIBELLES_CODES_BAREMES_27" localSheetId="11">#REF!</definedName>
    <definedName name="P_Z_8_R_LIBELLES_CODES_BAREMES_27">#REF!</definedName>
    <definedName name="P_Z_8_R_LIBELLES_CODES_BAREMES_28" localSheetId="11">#REF!</definedName>
    <definedName name="P_Z_8_R_LIBELLES_CODES_BAREMES_28">#REF!</definedName>
    <definedName name="P_Z_8_R_LIBELLES_CODES_BAREMES_29" localSheetId="11">#REF!</definedName>
    <definedName name="P_Z_8_R_LIBELLES_CODES_BAREMES_29">#REF!</definedName>
    <definedName name="P_Z_8_R_LIBELLES_CODES_BAREMES_3" localSheetId="11">#REF!</definedName>
    <definedName name="P_Z_8_R_LIBELLES_CODES_BAREMES_3">#REF!</definedName>
    <definedName name="P_Z_8_R_LIBELLES_CODES_BAREMES_30" localSheetId="11">#REF!</definedName>
    <definedName name="P_Z_8_R_LIBELLES_CODES_BAREMES_30">#REF!</definedName>
    <definedName name="P_Z_8_R_LIBELLES_CODES_BAREMES_31" localSheetId="11">#REF!</definedName>
    <definedName name="P_Z_8_R_LIBELLES_CODES_BAREMES_31">#REF!</definedName>
    <definedName name="P_Z_8_R_LIBELLES_CODES_BAREMES_32" localSheetId="11">#REF!</definedName>
    <definedName name="P_Z_8_R_LIBELLES_CODES_BAREMES_32">#REF!</definedName>
    <definedName name="P_Z_8_R_LIBELLES_CODES_BAREMES_33" localSheetId="11">#REF!</definedName>
    <definedName name="P_Z_8_R_LIBELLES_CODES_BAREMES_33">#REF!</definedName>
    <definedName name="P_Z_8_R_LIBELLES_CODES_BAREMES_34" localSheetId="11">#REF!</definedName>
    <definedName name="P_Z_8_R_LIBELLES_CODES_BAREMES_34">#REF!</definedName>
    <definedName name="P_Z_8_R_LIBELLES_CODES_BAREMES_35" localSheetId="11">#REF!</definedName>
    <definedName name="P_Z_8_R_LIBELLES_CODES_BAREMES_35">#REF!</definedName>
    <definedName name="P_Z_8_R_LIBELLES_CODES_BAREMES_36" localSheetId="11">#REF!</definedName>
    <definedName name="P_Z_8_R_LIBELLES_CODES_BAREMES_36">#REF!</definedName>
    <definedName name="P_Z_8_R_LIBELLES_CODES_BAREMES_37" localSheetId="11">#REF!</definedName>
    <definedName name="P_Z_8_R_LIBELLES_CODES_BAREMES_37">#REF!</definedName>
    <definedName name="P_Z_8_R_LIBELLES_CODES_BAREMES_38" localSheetId="11">#REF!</definedName>
    <definedName name="P_Z_8_R_LIBELLES_CODES_BAREMES_38">#REF!</definedName>
    <definedName name="P_Z_8_R_LIBELLES_CODES_BAREMES_39" localSheetId="11">#REF!</definedName>
    <definedName name="P_Z_8_R_LIBELLES_CODES_BAREMES_39">#REF!</definedName>
    <definedName name="P_Z_8_R_LIBELLES_CODES_BAREMES_4" localSheetId="11">#REF!</definedName>
    <definedName name="P_Z_8_R_LIBELLES_CODES_BAREMES_4">#REF!</definedName>
    <definedName name="P_Z_8_R_LIBELLES_CODES_BAREMES_40" localSheetId="11">#REF!</definedName>
    <definedName name="P_Z_8_R_LIBELLES_CODES_BAREMES_40">#REF!</definedName>
    <definedName name="P_Z_8_R_LIBELLES_CODES_BAREMES_5" localSheetId="11">#REF!</definedName>
    <definedName name="P_Z_8_R_LIBELLES_CODES_BAREMES_5">#REF!</definedName>
    <definedName name="P_Z_8_R_LIBELLES_CODES_BAREMES_6" localSheetId="11">#REF!</definedName>
    <definedName name="P_Z_8_R_LIBELLES_CODES_BAREMES_6">#REF!</definedName>
    <definedName name="P_Z_8_R_LIBELLES_CODES_BAREMES_7" localSheetId="11">#REF!</definedName>
    <definedName name="P_Z_8_R_LIBELLES_CODES_BAREMES_7">#REF!</definedName>
    <definedName name="P_Z_8_R_LIBELLES_CODES_BAREMES_8" localSheetId="11">#REF!</definedName>
    <definedName name="P_Z_8_R_LIBELLES_CODES_BAREMES_8">#REF!</definedName>
    <definedName name="P_Z_8_R_LIBELLES_CODES_BAREMES_9" localSheetId="11">#REF!</definedName>
    <definedName name="P_Z_8_R_LIBELLES_CODES_BAREMES_9">#REF!</definedName>
    <definedName name="P_Z_8_R_LIBELLES_DESCRIPTIONS" localSheetId="11">#REF!</definedName>
    <definedName name="P_Z_8_R_LIBELLES_DESCRIPTIONS">#REF!</definedName>
    <definedName name="P_Z_8_R_LIBELLES_DESCRIPTIONS_1" localSheetId="11">#REF!</definedName>
    <definedName name="P_Z_8_R_LIBELLES_DESCRIPTIONS_1">#REF!</definedName>
    <definedName name="P_Z_8_R_LIBELLES_DESCRIPTIONS_10" localSheetId="11">#REF!</definedName>
    <definedName name="P_Z_8_R_LIBELLES_DESCRIPTIONS_10">#REF!</definedName>
    <definedName name="P_Z_8_R_LIBELLES_DESCRIPTIONS_11" localSheetId="11">#REF!</definedName>
    <definedName name="P_Z_8_R_LIBELLES_DESCRIPTIONS_11">#REF!</definedName>
    <definedName name="P_Z_8_R_LIBELLES_DESCRIPTIONS_12" localSheetId="11">#REF!</definedName>
    <definedName name="P_Z_8_R_LIBELLES_DESCRIPTIONS_12">#REF!</definedName>
    <definedName name="P_Z_8_R_LIBELLES_DESCRIPTIONS_13" localSheetId="11">#REF!</definedName>
    <definedName name="P_Z_8_R_LIBELLES_DESCRIPTIONS_13">#REF!</definedName>
    <definedName name="P_Z_8_R_LIBELLES_DESCRIPTIONS_14" localSheetId="11">#REF!</definedName>
    <definedName name="P_Z_8_R_LIBELLES_DESCRIPTIONS_14">#REF!</definedName>
    <definedName name="P_Z_8_R_LIBELLES_DESCRIPTIONS_15" localSheetId="11">#REF!</definedName>
    <definedName name="P_Z_8_R_LIBELLES_DESCRIPTIONS_15">#REF!</definedName>
    <definedName name="P_Z_8_R_LIBELLES_DESCRIPTIONS_16" localSheetId="11">#REF!</definedName>
    <definedName name="P_Z_8_R_LIBELLES_DESCRIPTIONS_16">#REF!</definedName>
    <definedName name="P_Z_8_R_LIBELLES_DESCRIPTIONS_17" localSheetId="11">#REF!</definedName>
    <definedName name="P_Z_8_R_LIBELLES_DESCRIPTIONS_17">#REF!</definedName>
    <definedName name="P_Z_8_R_LIBELLES_DESCRIPTIONS_18" localSheetId="11">#REF!</definedName>
    <definedName name="P_Z_8_R_LIBELLES_DESCRIPTIONS_18">#REF!</definedName>
    <definedName name="P_Z_8_R_LIBELLES_DESCRIPTIONS_19" localSheetId="11">#REF!</definedName>
    <definedName name="P_Z_8_R_LIBELLES_DESCRIPTIONS_19">#REF!</definedName>
    <definedName name="P_Z_8_R_LIBELLES_DESCRIPTIONS_2" localSheetId="11">#REF!</definedName>
    <definedName name="P_Z_8_R_LIBELLES_DESCRIPTIONS_2">#REF!</definedName>
    <definedName name="P_Z_8_R_LIBELLES_DESCRIPTIONS_20" localSheetId="11">#REF!</definedName>
    <definedName name="P_Z_8_R_LIBELLES_DESCRIPTIONS_20">#REF!</definedName>
    <definedName name="P_Z_8_R_LIBELLES_DESCRIPTIONS_3" localSheetId="11">#REF!</definedName>
    <definedName name="P_Z_8_R_LIBELLES_DESCRIPTIONS_3">#REF!</definedName>
    <definedName name="P_Z_8_R_LIBELLES_DESCRIPTIONS_4" localSheetId="11">#REF!</definedName>
    <definedName name="P_Z_8_R_LIBELLES_DESCRIPTIONS_4">#REF!</definedName>
    <definedName name="P_Z_8_R_LIBELLES_DESCRIPTIONS_5" localSheetId="11">#REF!</definedName>
    <definedName name="P_Z_8_R_LIBELLES_DESCRIPTIONS_5">#REF!</definedName>
    <definedName name="P_Z_8_R_LIBELLES_DESCRIPTIONS_6" localSheetId="11">#REF!</definedName>
    <definedName name="P_Z_8_R_LIBELLES_DESCRIPTIONS_6">#REF!</definedName>
    <definedName name="P_Z_8_R_LIBELLES_DESCRIPTIONS_7" localSheetId="11">#REF!</definedName>
    <definedName name="P_Z_8_R_LIBELLES_DESCRIPTIONS_7">#REF!</definedName>
    <definedName name="P_Z_8_R_LIBELLES_DESCRIPTIONS_8" localSheetId="11">#REF!</definedName>
    <definedName name="P_Z_8_R_LIBELLES_DESCRIPTIONS_8">#REF!</definedName>
    <definedName name="P_Z_8_R_LIBELLES_DESCRIPTIONS_9" localSheetId="11">#REF!</definedName>
    <definedName name="P_Z_8_R_LIBELLES_DESCRIPTIONS_9">#REF!</definedName>
    <definedName name="P_Z_8_R_LIBELLES_POSTES" localSheetId="11">#REF!</definedName>
    <definedName name="P_Z_8_R_LIBELLES_POSTES">#REF!</definedName>
    <definedName name="P_Z_8_R_LIBELLES_POSTES_1" localSheetId="11">#REF!</definedName>
    <definedName name="P_Z_8_R_LIBELLES_POSTES_1">#REF!</definedName>
    <definedName name="P_Z_8_R_LIBELLES_POSTES_10" localSheetId="11">#REF!</definedName>
    <definedName name="P_Z_8_R_LIBELLES_POSTES_10">#REF!</definedName>
    <definedName name="P_Z_8_R_LIBELLES_POSTES_11" localSheetId="11">#REF!</definedName>
    <definedName name="P_Z_8_R_LIBELLES_POSTES_11">#REF!</definedName>
    <definedName name="P_Z_8_R_LIBELLES_POSTES_12" localSheetId="11">#REF!</definedName>
    <definedName name="P_Z_8_R_LIBELLES_POSTES_12">#REF!</definedName>
    <definedName name="P_Z_8_R_LIBELLES_POSTES_13" localSheetId="11">#REF!</definedName>
    <definedName name="P_Z_8_R_LIBELLES_POSTES_13">#REF!</definedName>
    <definedName name="P_Z_8_R_LIBELLES_POSTES_14" localSheetId="11">#REF!</definedName>
    <definedName name="P_Z_8_R_LIBELLES_POSTES_14">#REF!</definedName>
    <definedName name="P_Z_8_R_LIBELLES_POSTES_15" localSheetId="11">#REF!</definedName>
    <definedName name="P_Z_8_R_LIBELLES_POSTES_15">#REF!</definedName>
    <definedName name="P_Z_8_R_LIBELLES_POSTES_16" localSheetId="11">#REF!</definedName>
    <definedName name="P_Z_8_R_LIBELLES_POSTES_16">#REF!</definedName>
    <definedName name="P_Z_8_R_LIBELLES_POSTES_17" localSheetId="11">#REF!</definedName>
    <definedName name="P_Z_8_R_LIBELLES_POSTES_17">#REF!</definedName>
    <definedName name="P_Z_8_R_LIBELLES_POSTES_18" localSheetId="11">#REF!</definedName>
    <definedName name="P_Z_8_R_LIBELLES_POSTES_18">#REF!</definedName>
    <definedName name="P_Z_8_R_LIBELLES_POSTES_19" localSheetId="11">#REF!</definedName>
    <definedName name="P_Z_8_R_LIBELLES_POSTES_19">#REF!</definedName>
    <definedName name="P_Z_8_R_LIBELLES_POSTES_2" localSheetId="11">#REF!</definedName>
    <definedName name="P_Z_8_R_LIBELLES_POSTES_2">#REF!</definedName>
    <definedName name="P_Z_8_R_LIBELLES_POSTES_20" localSheetId="11">#REF!</definedName>
    <definedName name="P_Z_8_R_LIBELLES_POSTES_20">#REF!</definedName>
    <definedName name="P_Z_8_R_LIBELLES_POSTES_3" localSheetId="11">#REF!</definedName>
    <definedName name="P_Z_8_R_LIBELLES_POSTES_3">#REF!</definedName>
    <definedName name="P_Z_8_R_LIBELLES_POSTES_4" localSheetId="11">#REF!</definedName>
    <definedName name="P_Z_8_R_LIBELLES_POSTES_4">#REF!</definedName>
    <definedName name="P_Z_8_R_LIBELLES_POSTES_5" localSheetId="11">#REF!</definedName>
    <definedName name="P_Z_8_R_LIBELLES_POSTES_5">#REF!</definedName>
    <definedName name="P_Z_8_R_LIBELLES_POSTES_6" localSheetId="11">#REF!</definedName>
    <definedName name="P_Z_8_R_LIBELLES_POSTES_6">#REF!</definedName>
    <definedName name="P_Z_8_R_LIBELLES_POSTES_7" localSheetId="11">#REF!</definedName>
    <definedName name="P_Z_8_R_LIBELLES_POSTES_7">#REF!</definedName>
    <definedName name="P_Z_8_R_LIBELLES_POSTES_8" localSheetId="11">#REF!</definedName>
    <definedName name="P_Z_8_R_LIBELLES_POSTES_8">#REF!</definedName>
    <definedName name="P_Z_8_R_LIBELLES_POSTES_9" localSheetId="11">#REF!</definedName>
    <definedName name="P_Z_8_R_LIBELLES_POSTES_9">#REF!</definedName>
    <definedName name="P_Z_8_R_LIBELLES_SOUS_OPERATIONS" localSheetId="11">#REF!</definedName>
    <definedName name="P_Z_8_R_LIBELLES_SOUS_OPERATIONS">#REF!</definedName>
    <definedName name="P_Z_8_R_LIBELLES_SOUS_OPERATIONS_1" localSheetId="11">#REF!</definedName>
    <definedName name="P_Z_8_R_LIBELLES_SOUS_OPERATIONS_1">#REF!</definedName>
    <definedName name="P_Z_8_R_LIBELLES_SOUS_OPERATIONS_10" localSheetId="11">#REF!</definedName>
    <definedName name="P_Z_8_R_LIBELLES_SOUS_OPERATIONS_10">#REF!</definedName>
    <definedName name="P_Z_8_R_LIBELLES_SOUS_OPERATIONS_11" localSheetId="11">#REF!</definedName>
    <definedName name="P_Z_8_R_LIBELLES_SOUS_OPERATIONS_11">#REF!</definedName>
    <definedName name="P_Z_8_R_LIBELLES_SOUS_OPERATIONS_12" localSheetId="11">#REF!</definedName>
    <definedName name="P_Z_8_R_LIBELLES_SOUS_OPERATIONS_12">#REF!</definedName>
    <definedName name="P_Z_8_R_LIBELLES_SOUS_OPERATIONS_13" localSheetId="11">#REF!</definedName>
    <definedName name="P_Z_8_R_LIBELLES_SOUS_OPERATIONS_13">#REF!</definedName>
    <definedName name="P_Z_8_R_LIBELLES_SOUS_OPERATIONS_14" localSheetId="11">#REF!</definedName>
    <definedName name="P_Z_8_R_LIBELLES_SOUS_OPERATIONS_14">#REF!</definedName>
    <definedName name="P_Z_8_R_LIBELLES_SOUS_OPERATIONS_15" localSheetId="11">#REF!</definedName>
    <definedName name="P_Z_8_R_LIBELLES_SOUS_OPERATIONS_15">#REF!</definedName>
    <definedName name="P_Z_8_R_LIBELLES_SOUS_OPERATIONS_16" localSheetId="11">#REF!</definedName>
    <definedName name="P_Z_8_R_LIBELLES_SOUS_OPERATIONS_16">#REF!</definedName>
    <definedName name="P_Z_8_R_LIBELLES_SOUS_OPERATIONS_17" localSheetId="11">#REF!</definedName>
    <definedName name="P_Z_8_R_LIBELLES_SOUS_OPERATIONS_17">#REF!</definedName>
    <definedName name="P_Z_8_R_LIBELLES_SOUS_OPERATIONS_18" localSheetId="11">#REF!</definedName>
    <definedName name="P_Z_8_R_LIBELLES_SOUS_OPERATIONS_18">#REF!</definedName>
    <definedName name="P_Z_8_R_LIBELLES_SOUS_OPERATIONS_19" localSheetId="11">#REF!</definedName>
    <definedName name="P_Z_8_R_LIBELLES_SOUS_OPERATIONS_19">#REF!</definedName>
    <definedName name="P_Z_8_R_LIBELLES_SOUS_OPERATIONS_2" localSheetId="11">#REF!</definedName>
    <definedName name="P_Z_8_R_LIBELLES_SOUS_OPERATIONS_2">#REF!</definedName>
    <definedName name="P_Z_8_R_LIBELLES_SOUS_OPERATIONS_20" localSheetId="11">#REF!</definedName>
    <definedName name="P_Z_8_R_LIBELLES_SOUS_OPERATIONS_20">#REF!</definedName>
    <definedName name="P_Z_8_R_LIBELLES_SOUS_OPERATIONS_3" localSheetId="11">#REF!</definedName>
    <definedName name="P_Z_8_R_LIBELLES_SOUS_OPERATIONS_3">#REF!</definedName>
    <definedName name="P_Z_8_R_LIBELLES_SOUS_OPERATIONS_4" localSheetId="11">#REF!</definedName>
    <definedName name="P_Z_8_R_LIBELLES_SOUS_OPERATIONS_4">#REF!</definedName>
    <definedName name="P_Z_8_R_LIBELLES_SOUS_OPERATIONS_5" localSheetId="11">#REF!</definedName>
    <definedName name="P_Z_8_R_LIBELLES_SOUS_OPERATIONS_5">#REF!</definedName>
    <definedName name="P_Z_8_R_LIBELLES_SOUS_OPERATIONS_6" localSheetId="11">#REF!</definedName>
    <definedName name="P_Z_8_R_LIBELLES_SOUS_OPERATIONS_6">#REF!</definedName>
    <definedName name="P_Z_8_R_LIBELLES_SOUS_OPERATIONS_7" localSheetId="11">#REF!</definedName>
    <definedName name="P_Z_8_R_LIBELLES_SOUS_OPERATIONS_7">#REF!</definedName>
    <definedName name="P_Z_8_R_LIBELLES_SOUS_OPERATIONS_8" localSheetId="11">#REF!</definedName>
    <definedName name="P_Z_8_R_LIBELLES_SOUS_OPERATIONS_8">#REF!</definedName>
    <definedName name="P_Z_8_R_LIBELLES_SOUS_OPERATIONS_9" localSheetId="11">#REF!</definedName>
    <definedName name="P_Z_8_R_LIBELLES_SOUS_OPERATIONS_9">#REF!</definedName>
    <definedName name="P_Z_F_B_TYPE_1_ACTIVE" localSheetId="11">#REF!</definedName>
    <definedName name="P_Z_F_B_TYPE_1_ACTIVE">#REF!</definedName>
    <definedName name="P_Z_F_B_TYPE_10_ACTIVE" localSheetId="11">#REF!</definedName>
    <definedName name="P_Z_F_B_TYPE_10_ACTIVE">#REF!</definedName>
    <definedName name="P_Z_F_B_TYPE_11_ACTIVE" localSheetId="11">#REF!</definedName>
    <definedName name="P_Z_F_B_TYPE_11_ACTIVE">#REF!</definedName>
    <definedName name="P_Z_F_B_TYPE_12_ACTIVE" localSheetId="11">#REF!</definedName>
    <definedName name="P_Z_F_B_TYPE_12_ACTIVE">#REF!</definedName>
    <definedName name="P_Z_F_B_TYPE_13_ACTIVE" localSheetId="11">#REF!</definedName>
    <definedName name="P_Z_F_B_TYPE_13_ACTIVE">#REF!</definedName>
    <definedName name="P_Z_F_B_TYPE_2_ACTIVE" localSheetId="11">#REF!</definedName>
    <definedName name="P_Z_F_B_TYPE_2_ACTIVE">#REF!</definedName>
    <definedName name="P_Z_F_B_TYPE_3_ACTIVE" localSheetId="11">#REF!</definedName>
    <definedName name="P_Z_F_B_TYPE_3_ACTIVE">#REF!</definedName>
    <definedName name="P_Z_F_B_TYPE_4_ACTIVE" localSheetId="11">#REF!</definedName>
    <definedName name="P_Z_F_B_TYPE_4_ACTIVE">#REF!</definedName>
    <definedName name="P_Z_F_B_TYPE_5_ACTIVE" localSheetId="11">#REF!</definedName>
    <definedName name="P_Z_F_B_TYPE_5_ACTIVE">#REF!</definedName>
    <definedName name="P_Z_F_B_TYPE_6_ACTIVE" localSheetId="11">#REF!</definedName>
    <definedName name="P_Z_F_B_TYPE_6_ACTIVE">#REF!</definedName>
    <definedName name="P_Z_F_B_TYPE_7_ACTIVE" localSheetId="11">#REF!</definedName>
    <definedName name="P_Z_F_B_TYPE_7_ACTIVE">#REF!</definedName>
    <definedName name="P_Z_F_B_TYPE_8_ACTIVE" localSheetId="11">#REF!</definedName>
    <definedName name="P_Z_F_B_TYPE_8_ACTIVE">#REF!</definedName>
    <definedName name="P_Z_F_B_TYPE_9_ACTIVE" localSheetId="11">#REF!</definedName>
    <definedName name="P_Z_F_B_TYPE_9_ACTIVE">#REF!</definedName>
    <definedName name="P_Z_F_N_CODE_INTERVENTION" localSheetId="11">#REF!</definedName>
    <definedName name="P_Z_F_N_CODE_INTERVENTION">#REF!</definedName>
    <definedName name="P_Z_F_N_CONSIGNES_UTILISATION" localSheetId="11">#REF!</definedName>
    <definedName name="P_Z_F_N_CONSIGNES_UTILISATION">#REF!</definedName>
    <definedName name="P_Z_F_N_CONSIGNES_UTILISATION_FIN" localSheetId="11">#REF!</definedName>
    <definedName name="P_Z_F_N_CONSIGNES_UTILISATION_FIN">#REF!</definedName>
    <definedName name="P_Z_F_N_LIBELLE_DISPOSITIF" localSheetId="11">#REF!</definedName>
    <definedName name="P_Z_F_N_LIBELLE_DISPOSITIF">#REF!</definedName>
    <definedName name="P_Z_F_N_NB_LOGOS_FINANCEURS" localSheetId="11">#REF!</definedName>
    <definedName name="P_Z_F_N_NB_LOGOS_FINANCEURS">#REF!</definedName>
    <definedName name="P_Z_F_N_RAPPELS" localSheetId="11">#REF!</definedName>
    <definedName name="P_Z_F_N_RAPPELS">#REF!</definedName>
    <definedName name="P_Z_G_R_G_BOOLEEN" localSheetId="11">#REF!</definedName>
    <definedName name="P_Z_G_R_G_BOOLEEN">#REF!</definedName>
    <definedName name="P_Z_G_R_G_BOOLEEN_NON" localSheetId="11">#REF!</definedName>
    <definedName name="P_Z_G_R_G_BOOLEEN_NON">#REF!</definedName>
    <definedName name="P_Z_G_R_G_BOOLEEN_OUI" localSheetId="11">#REF!</definedName>
    <definedName name="P_Z_G_R_G_BOOLEEN_OUI">#REF!</definedName>
    <definedName name="P_Z_G_R_G_INTERVENTIONS_PSN" localSheetId="11">#REF!</definedName>
    <definedName name="P_Z_G_R_G_INTERVENTIONS_PSN">#REF!</definedName>
    <definedName name="P_Z_G_R_G_NB_CATEGORIES" localSheetId="11">#REF!</definedName>
    <definedName name="P_Z_G_R_G_NB_CATEGORIES">#REF!</definedName>
    <definedName name="P_Z_G_R_G_NB_LOGOS_FINANCEURS" localSheetId="11">#REF!</definedName>
    <definedName name="P_Z_G_R_G_NB_LOGOS_FINANCEURS">#REF!</definedName>
    <definedName name="_xlnm.Print_Area" localSheetId="0">Accueil!$A$1:$X$31</definedName>
    <definedName name="zz" localSheetId="11">#REF!</definedName>
    <definedName name="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48" l="1"/>
  <c r="B17" i="48"/>
  <c r="B18" i="48"/>
  <c r="B19" i="48"/>
  <c r="B20" i="48"/>
  <c r="B21" i="48"/>
  <c r="B22" i="48"/>
  <c r="B23" i="48"/>
  <c r="B24" i="48"/>
  <c r="B16" i="48"/>
  <c r="B17" i="31"/>
  <c r="B18" i="31"/>
  <c r="B19" i="31"/>
  <c r="B20" i="31"/>
  <c r="B21" i="31"/>
  <c r="B22" i="31"/>
  <c r="B23" i="31"/>
  <c r="B24" i="31"/>
  <c r="B16" i="31"/>
  <c r="K5" i="72"/>
  <c r="L5" i="72"/>
  <c r="K6" i="72"/>
  <c r="L6" i="72"/>
  <c r="K7" i="72"/>
  <c r="L7" i="72"/>
  <c r="K8" i="72"/>
  <c r="L8" i="72"/>
  <c r="K9" i="72"/>
  <c r="L9" i="72"/>
  <c r="K10" i="72"/>
  <c r="L10" i="72"/>
  <c r="K11" i="72"/>
  <c r="L11" i="72"/>
  <c r="K12" i="72"/>
  <c r="L12" i="72"/>
  <c r="K13" i="72"/>
  <c r="L13" i="72"/>
  <c r="K14" i="72"/>
  <c r="L14" i="72"/>
  <c r="K15" i="72"/>
  <c r="L15" i="72"/>
  <c r="K16" i="72"/>
  <c r="L16" i="72"/>
  <c r="K17" i="72"/>
  <c r="L17" i="72"/>
  <c r="K18" i="72"/>
  <c r="L18" i="72"/>
  <c r="K19" i="72"/>
  <c r="L19" i="72"/>
  <c r="K20" i="72"/>
  <c r="L20" i="72"/>
  <c r="K21" i="72"/>
  <c r="L21" i="72"/>
  <c r="K22" i="72"/>
  <c r="L22" i="72"/>
  <c r="K23" i="72"/>
  <c r="L23" i="72"/>
  <c r="K24" i="72"/>
  <c r="L24" i="72"/>
  <c r="M4" i="72"/>
  <c r="N4" i="72"/>
  <c r="O4" i="72"/>
  <c r="K4" i="72"/>
  <c r="L4" i="72"/>
  <c r="J4" i="72"/>
  <c r="L5" i="73"/>
  <c r="M5" i="73"/>
  <c r="L6" i="73"/>
  <c r="M6" i="73"/>
  <c r="L7" i="73"/>
  <c r="M7" i="73"/>
  <c r="L8" i="73"/>
  <c r="M8" i="73"/>
  <c r="L9" i="73"/>
  <c r="M9" i="73"/>
  <c r="L10" i="73"/>
  <c r="M10" i="73"/>
  <c r="L11" i="73"/>
  <c r="M11" i="73"/>
  <c r="L12" i="73"/>
  <c r="M12" i="73"/>
  <c r="L13" i="73"/>
  <c r="M13" i="73"/>
  <c r="L14" i="73"/>
  <c r="M14" i="73"/>
  <c r="L15" i="73"/>
  <c r="M15" i="73"/>
  <c r="L16" i="73"/>
  <c r="M16" i="73"/>
  <c r="L17" i="73"/>
  <c r="M17" i="73"/>
  <c r="L18" i="73"/>
  <c r="M18" i="73"/>
  <c r="L19" i="73"/>
  <c r="M19" i="73"/>
  <c r="L20" i="73"/>
  <c r="M20" i="73"/>
  <c r="L21" i="73"/>
  <c r="M21" i="73"/>
  <c r="L22" i="73"/>
  <c r="M22" i="73"/>
  <c r="L23" i="73"/>
  <c r="M23" i="73"/>
  <c r="L24" i="73"/>
  <c r="M24" i="73"/>
  <c r="M4" i="73"/>
  <c r="L4" i="73"/>
  <c r="K4" i="73"/>
  <c r="N6" i="73"/>
  <c r="I6" i="73"/>
  <c r="K6" i="73"/>
  <c r="O6" i="73"/>
  <c r="P6" i="73"/>
  <c r="Q6" i="73"/>
  <c r="R6" i="73"/>
  <c r="T6" i="73" s="1" a="1"/>
  <c r="T6" i="73" s="1"/>
  <c r="I7" i="73"/>
  <c r="K7" i="73"/>
  <c r="N7" i="73"/>
  <c r="O7" i="73"/>
  <c r="P7" i="73"/>
  <c r="Q7" i="73"/>
  <c r="R7" i="73"/>
  <c r="T7" i="73" s="1" a="1"/>
  <c r="T7" i="73" s="1"/>
  <c r="I8" i="73"/>
  <c r="K8" i="73"/>
  <c r="N8" i="73"/>
  <c r="O8" i="73"/>
  <c r="P8" i="73"/>
  <c r="Q8" i="73"/>
  <c r="R8" i="73"/>
  <c r="T8" i="73" s="1" a="1"/>
  <c r="T8" i="73" s="1"/>
  <c r="I9" i="73"/>
  <c r="K9" i="73"/>
  <c r="N9" i="73"/>
  <c r="O9" i="73"/>
  <c r="P9" i="73"/>
  <c r="Q9" i="73"/>
  <c r="R9" i="73"/>
  <c r="T9" i="73" s="1" a="1"/>
  <c r="T9" i="73" s="1"/>
  <c r="I10" i="73"/>
  <c r="K10" i="73"/>
  <c r="N10" i="73"/>
  <c r="O10" i="73"/>
  <c r="P10" i="73"/>
  <c r="Q10" i="73"/>
  <c r="R10" i="73"/>
  <c r="T10" i="73" s="1" a="1"/>
  <c r="T10" i="73" s="1"/>
  <c r="I11" i="73"/>
  <c r="K11" i="73"/>
  <c r="N11" i="73"/>
  <c r="O11" i="73"/>
  <c r="P11" i="73"/>
  <c r="Q11" i="73"/>
  <c r="R11" i="73"/>
  <c r="T11" i="73" s="1" a="1"/>
  <c r="T11" i="73" s="1"/>
  <c r="I12" i="73"/>
  <c r="K12" i="73"/>
  <c r="N12" i="73"/>
  <c r="O12" i="73"/>
  <c r="P12" i="73"/>
  <c r="Q12" i="73"/>
  <c r="R12" i="73"/>
  <c r="T12" i="73" s="1" a="1"/>
  <c r="T12" i="73" s="1"/>
  <c r="I13" i="73"/>
  <c r="K13" i="73"/>
  <c r="N13" i="73"/>
  <c r="O13" i="73"/>
  <c r="P13" i="73"/>
  <c r="Q13" i="73"/>
  <c r="R13" i="73"/>
  <c r="T13" i="73" s="1" a="1"/>
  <c r="T13" i="73" s="1"/>
  <c r="I14" i="73"/>
  <c r="K14" i="73"/>
  <c r="N14" i="73"/>
  <c r="O14" i="73"/>
  <c r="P14" i="73"/>
  <c r="Q14" i="73"/>
  <c r="R14" i="73"/>
  <c r="T14" i="73" s="1" a="1"/>
  <c r="T14" i="73" s="1"/>
  <c r="I15" i="73"/>
  <c r="K15" i="73"/>
  <c r="N15" i="73"/>
  <c r="O15" i="73"/>
  <c r="P15" i="73"/>
  <c r="Q15" i="73"/>
  <c r="R15" i="73"/>
  <c r="T15" i="73" s="1" a="1"/>
  <c r="T15" i="73" s="1"/>
  <c r="I16" i="73"/>
  <c r="K16" i="73"/>
  <c r="N16" i="73"/>
  <c r="O16" i="73"/>
  <c r="P16" i="73"/>
  <c r="Q16" i="73"/>
  <c r="R16" i="73"/>
  <c r="T16" i="73" s="1" a="1"/>
  <c r="T16" i="73" s="1"/>
  <c r="I17" i="73"/>
  <c r="K17" i="73"/>
  <c r="N17" i="73"/>
  <c r="O17" i="73"/>
  <c r="P17" i="73"/>
  <c r="Q17" i="73"/>
  <c r="R17" i="73"/>
  <c r="T17" i="73" s="1" a="1"/>
  <c r="T17" i="73" s="1"/>
  <c r="I18" i="73"/>
  <c r="K18" i="73"/>
  <c r="N18" i="73"/>
  <c r="O18" i="73"/>
  <c r="P18" i="73"/>
  <c r="Q18" i="73"/>
  <c r="R18" i="73"/>
  <c r="T18" i="73" s="1" a="1"/>
  <c r="T18" i="73" s="1"/>
  <c r="I19" i="73"/>
  <c r="K19" i="73"/>
  <c r="N19" i="73"/>
  <c r="O19" i="73"/>
  <c r="P19" i="73"/>
  <c r="Q19" i="73"/>
  <c r="R19" i="73"/>
  <c r="T19" i="73" s="1" a="1"/>
  <c r="T19" i="73" s="1"/>
  <c r="I20" i="73"/>
  <c r="K20" i="73"/>
  <c r="N20" i="73"/>
  <c r="O20" i="73"/>
  <c r="P20" i="73"/>
  <c r="Q20" i="73"/>
  <c r="R20" i="73"/>
  <c r="T20" i="73" s="1" a="1"/>
  <c r="T20" i="73" s="1"/>
  <c r="I21" i="73"/>
  <c r="K21" i="73"/>
  <c r="N21" i="73"/>
  <c r="O21" i="73"/>
  <c r="P21" i="73"/>
  <c r="Q21" i="73"/>
  <c r="R21" i="73"/>
  <c r="T21" i="73" s="1" a="1"/>
  <c r="T21" i="73" s="1"/>
  <c r="I22" i="73"/>
  <c r="K22" i="73"/>
  <c r="N22" i="73"/>
  <c r="O22" i="73"/>
  <c r="P22" i="73"/>
  <c r="Q22" i="73"/>
  <c r="R22" i="73"/>
  <c r="T22" i="73" s="1" a="1"/>
  <c r="T22" i="73" s="1"/>
  <c r="I23" i="73"/>
  <c r="K23" i="73"/>
  <c r="N23" i="73"/>
  <c r="O23" i="73"/>
  <c r="P23" i="73"/>
  <c r="Q23" i="73"/>
  <c r="R23" i="73"/>
  <c r="T23" i="73" s="1" a="1"/>
  <c r="T23" i="73" s="1"/>
  <c r="I24" i="73"/>
  <c r="K24" i="73"/>
  <c r="N24" i="73"/>
  <c r="O24" i="73"/>
  <c r="P24" i="73"/>
  <c r="Q24" i="73"/>
  <c r="R24" i="73"/>
  <c r="T24" i="73" s="1" a="1"/>
  <c r="T24" i="73" s="1"/>
  <c r="H6" i="72"/>
  <c r="J6" i="72"/>
  <c r="M6" i="72"/>
  <c r="N6" i="72"/>
  <c r="O6" i="72"/>
  <c r="P6" i="72"/>
  <c r="R6" i="72" s="1" a="1"/>
  <c r="R6" i="72" s="1"/>
  <c r="H7" i="72"/>
  <c r="J7" i="72"/>
  <c r="M7" i="72"/>
  <c r="N7" i="72"/>
  <c r="O7" i="72"/>
  <c r="P7" i="72"/>
  <c r="H8" i="72"/>
  <c r="J8" i="72"/>
  <c r="M8" i="72"/>
  <c r="N8" i="72"/>
  <c r="O8" i="72"/>
  <c r="P8" i="72"/>
  <c r="H9" i="72"/>
  <c r="J9" i="72"/>
  <c r="M9" i="72"/>
  <c r="N9" i="72"/>
  <c r="O9" i="72"/>
  <c r="P9" i="72"/>
  <c r="H10" i="72"/>
  <c r="J10" i="72"/>
  <c r="M10" i="72"/>
  <c r="N10" i="72"/>
  <c r="O10" i="72"/>
  <c r="P10" i="72"/>
  <c r="H11" i="72"/>
  <c r="S11" i="72" s="1"/>
  <c r="J11" i="72"/>
  <c r="M11" i="72"/>
  <c r="N11" i="72"/>
  <c r="O11" i="72"/>
  <c r="P11" i="72"/>
  <c r="R11" i="72" s="1" a="1"/>
  <c r="R11" i="72" s="1"/>
  <c r="H12" i="72"/>
  <c r="J12" i="72"/>
  <c r="M12" i="72"/>
  <c r="N12" i="72"/>
  <c r="O12" i="72"/>
  <c r="P12" i="72"/>
  <c r="H13" i="72"/>
  <c r="J13" i="72"/>
  <c r="M13" i="72"/>
  <c r="N13" i="72"/>
  <c r="O13" i="72"/>
  <c r="P13" i="72"/>
  <c r="H14" i="72"/>
  <c r="J14" i="72"/>
  <c r="M14" i="72"/>
  <c r="N14" i="72"/>
  <c r="O14" i="72"/>
  <c r="P14" i="72"/>
  <c r="H15" i="72"/>
  <c r="J15" i="72"/>
  <c r="M15" i="72"/>
  <c r="N15" i="72"/>
  <c r="O15" i="72"/>
  <c r="P15" i="72"/>
  <c r="H16" i="72"/>
  <c r="J16" i="72"/>
  <c r="M16" i="72"/>
  <c r="N16" i="72"/>
  <c r="O16" i="72"/>
  <c r="P16" i="72"/>
  <c r="H17" i="72"/>
  <c r="J17" i="72"/>
  <c r="M17" i="72"/>
  <c r="N17" i="72"/>
  <c r="O17" i="72"/>
  <c r="P17" i="72"/>
  <c r="H18" i="72"/>
  <c r="J18" i="72"/>
  <c r="M18" i="72"/>
  <c r="N18" i="72"/>
  <c r="O18" i="72"/>
  <c r="P18" i="72"/>
  <c r="R18" i="72" s="1" a="1"/>
  <c r="R18" i="72" s="1"/>
  <c r="H19" i="72"/>
  <c r="J19" i="72"/>
  <c r="M19" i="72"/>
  <c r="N19" i="72"/>
  <c r="O19" i="72"/>
  <c r="P19" i="72"/>
  <c r="H20" i="72"/>
  <c r="J20" i="72"/>
  <c r="M20" i="72"/>
  <c r="N20" i="72"/>
  <c r="O20" i="72"/>
  <c r="P20" i="72"/>
  <c r="H21" i="72"/>
  <c r="J21" i="72"/>
  <c r="M21" i="72"/>
  <c r="N21" i="72"/>
  <c r="O21" i="72"/>
  <c r="P21" i="72"/>
  <c r="H22" i="72"/>
  <c r="J22" i="72"/>
  <c r="M22" i="72"/>
  <c r="N22" i="72"/>
  <c r="O22" i="72"/>
  <c r="P22" i="72"/>
  <c r="H23" i="72"/>
  <c r="J23" i="72"/>
  <c r="M23" i="72"/>
  <c r="N23" i="72"/>
  <c r="O23" i="72"/>
  <c r="P23" i="72"/>
  <c r="H24" i="72"/>
  <c r="J24" i="72"/>
  <c r="M24" i="72"/>
  <c r="N24" i="72"/>
  <c r="O24" i="72"/>
  <c r="P24" i="72"/>
  <c r="R24" i="72" s="1" a="1"/>
  <c r="R24" i="72" s="1"/>
  <c r="R15" i="72" l="1" a="1"/>
  <c r="R15" i="72" s="1"/>
  <c r="S18" i="72"/>
  <c r="S20" i="72"/>
  <c r="S8" i="72"/>
  <c r="R14" i="72" a="1"/>
  <c r="R14" i="72" s="1"/>
  <c r="U12" i="73"/>
  <c r="U21" i="73"/>
  <c r="U19" i="73"/>
  <c r="U17" i="73"/>
  <c r="U13" i="73"/>
  <c r="U15" i="73"/>
  <c r="U9" i="73"/>
  <c r="U11" i="73"/>
  <c r="U18" i="73"/>
  <c r="U16" i="73"/>
  <c r="U14" i="73"/>
  <c r="U24" i="73"/>
  <c r="U20" i="73"/>
  <c r="U22" i="73"/>
  <c r="U7" i="73"/>
  <c r="U23" i="73"/>
  <c r="U10" i="73"/>
  <c r="U8" i="73"/>
  <c r="U6" i="73"/>
  <c r="R19" i="72" a="1"/>
  <c r="R19" i="72" s="1"/>
  <c r="R22" i="72" a="1"/>
  <c r="R22" i="72" s="1"/>
  <c r="S21" i="72"/>
  <c r="R13" i="72" a="1"/>
  <c r="R13" i="72" s="1"/>
  <c r="S7" i="72"/>
  <c r="R8" i="72" a="1"/>
  <c r="R8" i="72" s="1"/>
  <c r="R10" i="72" a="1"/>
  <c r="R10" i="72" s="1"/>
  <c r="S12" i="72"/>
  <c r="S6" i="72"/>
  <c r="R17" i="72" a="1"/>
  <c r="R17" i="72" s="1"/>
  <c r="S22" i="72"/>
  <c r="R21" i="72" a="1"/>
  <c r="R21" i="72" s="1"/>
  <c r="R9" i="72" a="1"/>
  <c r="R9" i="72" s="1"/>
  <c r="S15" i="72"/>
  <c r="S13" i="72"/>
  <c r="R20" i="72" a="1"/>
  <c r="R20" i="72" s="1"/>
  <c r="S23" i="72"/>
  <c r="R12" i="72" a="1"/>
  <c r="R12" i="72" s="1"/>
  <c r="S10" i="72"/>
  <c r="R7" i="72" a="1"/>
  <c r="R7" i="72" s="1"/>
  <c r="S14" i="72"/>
  <c r="S16" i="72"/>
  <c r="S19" i="72"/>
  <c r="R16" i="72" a="1"/>
  <c r="R16" i="72" s="1"/>
  <c r="R23" i="72" a="1"/>
  <c r="R23" i="72" s="1"/>
  <c r="S17" i="72"/>
  <c r="S9" i="72"/>
  <c r="S24" i="72"/>
  <c r="I5" i="73"/>
  <c r="I25" i="73" s="1"/>
  <c r="H16" i="48"/>
  <c r="G16" i="48"/>
  <c r="F16" i="48"/>
  <c r="D17" i="48"/>
  <c r="D18" i="48"/>
  <c r="D19" i="48"/>
  <c r="D20" i="48"/>
  <c r="D21" i="48"/>
  <c r="D22" i="48"/>
  <c r="D23" i="48"/>
  <c r="D24" i="48"/>
  <c r="D16" i="48"/>
  <c r="O5" i="72" l="1"/>
  <c r="Q5" i="73"/>
  <c r="K5" i="73"/>
  <c r="H5" i="72"/>
  <c r="H25" i="72" s="1"/>
  <c r="N5" i="73" l="1"/>
  <c r="O5" i="73"/>
  <c r="P5" i="73"/>
  <c r="R5" i="73" s="1"/>
  <c r="M5" i="72"/>
  <c r="N5" i="72"/>
  <c r="P5" i="72" s="1"/>
  <c r="C6" i="71" a="1"/>
  <c r="C6" i="71" s="1"/>
  <c r="C7" i="71" a="1"/>
  <c r="C7" i="71" s="1"/>
  <c r="C8" i="71" a="1"/>
  <c r="C8" i="71" s="1"/>
  <c r="C9" i="71" a="1"/>
  <c r="C9" i="71" s="1"/>
  <c r="C10" i="71" a="1"/>
  <c r="C10" i="71" s="1"/>
  <c r="C11" i="71" a="1"/>
  <c r="C11" i="71" s="1"/>
  <c r="C12" i="71" a="1"/>
  <c r="C12" i="71" s="1"/>
  <c r="C13" i="71" a="1"/>
  <c r="C13" i="71" s="1"/>
  <c r="C14" i="71" a="1"/>
  <c r="C14" i="71" s="1"/>
  <c r="U5" i="73" l="1"/>
  <c r="U25" i="73" s="1"/>
  <c r="R25" i="73"/>
  <c r="S5" i="72"/>
  <c r="S25" i="72" s="1"/>
  <c r="P25" i="72"/>
  <c r="T5" i="73" a="1"/>
  <c r="T5" i="73" s="1"/>
  <c r="D6" i="71"/>
  <c r="F6" i="71"/>
  <c r="K4" i="69"/>
  <c r="L4" i="69"/>
  <c r="M4" i="69"/>
  <c r="N4" i="69"/>
  <c r="R4" i="69" s="1"/>
  <c r="T4" i="69" s="1"/>
  <c r="O4" i="69"/>
  <c r="P4" i="69"/>
  <c r="Q4" i="69"/>
  <c r="P4" i="55"/>
  <c r="T4" i="55"/>
  <c r="Q4" i="55"/>
  <c r="S4" i="67"/>
  <c r="Z4" i="55"/>
  <c r="AA4" i="55"/>
  <c r="AB4" i="55"/>
  <c r="AC4" i="55"/>
  <c r="AD4" i="55"/>
  <c r="AE4" i="55"/>
  <c r="AF4" i="55"/>
  <c r="AG4" i="55"/>
  <c r="AH4" i="55"/>
  <c r="AI4" i="55"/>
  <c r="AJ4" i="55"/>
  <c r="AM4" i="55"/>
  <c r="AN4" i="55"/>
  <c r="AP4" i="55"/>
  <c r="AS4" i="55"/>
  <c r="M4" i="55"/>
  <c r="N4" i="55" s="1"/>
  <c r="AQ4" i="55"/>
  <c r="V4" i="55" a="1"/>
  <c r="V4" i="55" s="1"/>
  <c r="W4" i="55" a="1"/>
  <c r="W4" i="55" s="1"/>
  <c r="Y4" i="67"/>
  <c r="Z4" i="67"/>
  <c r="AA4" i="67"/>
  <c r="AB4" i="67"/>
  <c r="AC4" i="67"/>
  <c r="AD4" i="67"/>
  <c r="AE4" i="67"/>
  <c r="AF4" i="67"/>
  <c r="AG4" i="67"/>
  <c r="AJ4" i="67"/>
  <c r="AM4" i="67"/>
  <c r="AP4" i="67"/>
  <c r="AR4" i="67"/>
  <c r="U4" i="67" a="1"/>
  <c r="U4" i="67" s="1"/>
  <c r="V4" i="67" a="1"/>
  <c r="V4" i="67" s="1"/>
  <c r="AN4" i="67"/>
  <c r="M4" i="67"/>
  <c r="O4" i="67"/>
  <c r="AK4" i="67" s="1"/>
  <c r="AL4" i="67" s="1"/>
  <c r="L4" i="67"/>
  <c r="AH4" i="67" s="1"/>
  <c r="AI4" i="67" s="1"/>
  <c r="AU4" i="67" l="1" a="1"/>
  <c r="AU4" i="67" s="1"/>
  <c r="AU4" i="55"/>
  <c r="AV4" i="55" s="1"/>
  <c r="AW4" i="55" s="1"/>
  <c r="V4" i="69" a="1"/>
  <c r="V4" i="69" s="1"/>
  <c r="W4" i="69"/>
  <c r="AO4" i="55"/>
  <c r="AK4" i="55"/>
  <c r="AY4" i="55" a="1"/>
  <c r="AY4" i="55" s="1"/>
  <c r="BE4" i="55" s="1"/>
  <c r="AR4" i="55"/>
  <c r="AL4" i="55"/>
  <c r="AZ4" i="55" s="1" a="1"/>
  <c r="AZ4" i="55" s="1"/>
  <c r="AO4" i="67"/>
  <c r="BA4" i="67"/>
  <c r="AS4" i="67"/>
  <c r="AT4" i="67" s="1"/>
  <c r="AX4" i="55" a="1"/>
  <c r="AX4" i="55" s="1"/>
  <c r="BD4" i="55" s="1"/>
  <c r="X4" i="55"/>
  <c r="AW4" i="67" a="1"/>
  <c r="AW4" i="67" s="1"/>
  <c r="AV4" i="67" a="1"/>
  <c r="AV4" i="67" s="1"/>
  <c r="BB4" i="67" s="1"/>
  <c r="W4" i="67"/>
  <c r="C13" i="51"/>
  <c r="C14" i="51"/>
  <c r="C15" i="51"/>
  <c r="C16" i="51"/>
  <c r="AY4" i="67" l="1"/>
  <c r="BC4" i="55" a="1"/>
  <c r="BC4" i="55" s="1"/>
  <c r="BB4" i="55" a="1"/>
  <c r="BB4" i="55" s="1"/>
  <c r="BF4" i="55"/>
  <c r="AZ4" i="67" a="1"/>
  <c r="AZ4" i="67" s="1"/>
  <c r="BC4" i="67"/>
  <c r="AG5" i="67"/>
  <c r="C11" i="51"/>
  <c r="C12"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9" i="51"/>
  <c r="C60" i="51"/>
  <c r="C61" i="51"/>
  <c r="C62" i="51"/>
  <c r="C63" i="51"/>
  <c r="C64" i="51"/>
  <c r="C65" i="51"/>
  <c r="C66" i="51"/>
  <c r="C67" i="51"/>
  <c r="C68" i="51"/>
  <c r="C69" i="51"/>
  <c r="C70" i="51"/>
  <c r="C71" i="51"/>
  <c r="C72" i="51"/>
  <c r="C73" i="51"/>
  <c r="C74" i="51"/>
  <c r="C75" i="51"/>
  <c r="C76" i="51"/>
  <c r="C77" i="51"/>
  <c r="C78" i="51"/>
  <c r="C79" i="51"/>
  <c r="C80" i="51"/>
  <c r="C81" i="51"/>
  <c r="C82" i="51"/>
  <c r="C83" i="51"/>
  <c r="C84" i="51"/>
  <c r="C85" i="51"/>
  <c r="C86" i="51"/>
  <c r="C87" i="51"/>
  <c r="C88" i="51"/>
  <c r="C89" i="51"/>
  <c r="C90" i="51"/>
  <c r="C91" i="51"/>
  <c r="C92" i="51"/>
  <c r="C93" i="51"/>
  <c r="C94" i="51"/>
  <c r="C95" i="51"/>
  <c r="C96" i="51"/>
  <c r="C97" i="51"/>
  <c r="C98" i="51"/>
  <c r="C99" i="51"/>
  <c r="C100" i="51"/>
  <c r="C101" i="51"/>
  <c r="C102" i="51"/>
  <c r="C103" i="51"/>
  <c r="C104" i="51"/>
  <c r="C5" i="51"/>
  <c r="C6" i="51"/>
  <c r="C7" i="51"/>
  <c r="C8" i="51"/>
  <c r="C9" i="51"/>
  <c r="C10" i="51"/>
  <c r="C4" i="51"/>
  <c r="V106" i="55"/>
  <c r="V13" i="55" a="1"/>
  <c r="V13" i="55" s="1"/>
  <c r="W13" i="55" s="1" a="1"/>
  <c r="W13" i="55" s="1"/>
  <c r="V7" i="55" a="1"/>
  <c r="V7" i="55" s="1"/>
  <c r="V8" i="55" a="1"/>
  <c r="V8" i="55" s="1"/>
  <c r="V9" i="55" a="1"/>
  <c r="V9" i="55" s="1"/>
  <c r="V10" i="55" a="1"/>
  <c r="V10" i="55" s="1"/>
  <c r="V11" i="55" a="1"/>
  <c r="V11" i="55" s="1"/>
  <c r="V12" i="55" a="1"/>
  <c r="V12" i="55" s="1"/>
  <c r="V14" i="55" a="1"/>
  <c r="V14" i="55" s="1"/>
  <c r="V15" i="55" a="1"/>
  <c r="V15" i="55" s="1"/>
  <c r="W15" i="55" s="1" a="1"/>
  <c r="W15" i="55" s="1"/>
  <c r="V16" i="55" a="1"/>
  <c r="V16" i="55"/>
  <c r="W16" i="55" s="1" a="1"/>
  <c r="W16" i="55" s="1"/>
  <c r="V17" i="55" a="1"/>
  <c r="V17" i="55" s="1"/>
  <c r="V18" i="55" a="1"/>
  <c r="V18" i="55" s="1"/>
  <c r="V19" i="55" a="1"/>
  <c r="V19" i="55" s="1"/>
  <c r="V20" i="55" a="1"/>
  <c r="V20" i="55" s="1"/>
  <c r="W20" i="55" s="1" a="1"/>
  <c r="W20" i="55" s="1"/>
  <c r="V21" i="55" a="1"/>
  <c r="V21" i="55" s="1"/>
  <c r="V22" i="55" a="1"/>
  <c r="V22" i="55" s="1"/>
  <c r="V23" i="55" a="1"/>
  <c r="V23" i="55" s="1"/>
  <c r="V24" i="55" a="1"/>
  <c r="V24" i="55" s="1"/>
  <c r="V25" i="55" a="1"/>
  <c r="V25" i="55" s="1"/>
  <c r="V26" i="55" a="1"/>
  <c r="V26" i="55" s="1"/>
  <c r="V27" i="55" a="1"/>
  <c r="V27" i="55" s="1"/>
  <c r="V28" i="55" a="1"/>
  <c r="V28" i="55" s="1"/>
  <c r="W28" i="55" s="1" a="1"/>
  <c r="W28" i="55" s="1"/>
  <c r="V29" i="55" a="1"/>
  <c r="V29" i="55" s="1"/>
  <c r="W29" i="55" s="1" a="1"/>
  <c r="W29" i="55" s="1"/>
  <c r="V30" i="55" a="1"/>
  <c r="V30" i="55" s="1"/>
  <c r="V31" i="55" a="1"/>
  <c r="V31" i="55" s="1"/>
  <c r="W31" i="55" s="1" a="1"/>
  <c r="W31" i="55" s="1"/>
  <c r="V32" i="55" a="1"/>
  <c r="V32" i="55" s="1"/>
  <c r="W32" i="55" s="1" a="1"/>
  <c r="W32" i="55" s="1"/>
  <c r="V33" i="55" a="1"/>
  <c r="V33" i="55" s="1"/>
  <c r="V34" i="55" a="1"/>
  <c r="V34" i="55"/>
  <c r="W34" i="55" s="1" a="1"/>
  <c r="W34" i="55" s="1"/>
  <c r="X34" i="55" s="1"/>
  <c r="V35" i="55" a="1"/>
  <c r="V35" i="55" s="1"/>
  <c r="V36" i="55" a="1"/>
  <c r="V36" i="55"/>
  <c r="W36" i="55" s="1" a="1"/>
  <c r="W36" i="55" s="1"/>
  <c r="V37" i="55" a="1"/>
  <c r="V37" i="55" s="1"/>
  <c r="V38" i="55" a="1"/>
  <c r="V38" i="55" s="1"/>
  <c r="V39" i="55" a="1"/>
  <c r="V39" i="55" s="1"/>
  <c r="V40" i="55" a="1"/>
  <c r="V40" i="55" s="1"/>
  <c r="V41" i="55" a="1"/>
  <c r="V41" i="55" s="1"/>
  <c r="V42" i="55" a="1"/>
  <c r="V42" i="55" s="1"/>
  <c r="V43" i="55" a="1"/>
  <c r="V43" i="55" s="1"/>
  <c r="V44" i="55" a="1"/>
  <c r="V44" i="55" s="1"/>
  <c r="V45" i="55" a="1"/>
  <c r="V45" i="55" s="1"/>
  <c r="W45" i="55" s="1" a="1"/>
  <c r="W45" i="55" s="1"/>
  <c r="V46" i="55" a="1"/>
  <c r="V46" i="55" s="1"/>
  <c r="V47" i="55" a="1"/>
  <c r="V47" i="55"/>
  <c r="W47" i="55" s="1" a="1"/>
  <c r="W47" i="55" s="1"/>
  <c r="V48" i="55" a="1"/>
  <c r="V48" i="55" s="1"/>
  <c r="W48" i="55" s="1" a="1"/>
  <c r="W48" i="55" s="1"/>
  <c r="V49" i="55" a="1"/>
  <c r="V49" i="55" s="1"/>
  <c r="V50" i="55" a="1"/>
  <c r="V50" i="55" s="1"/>
  <c r="W50" i="55" s="1" a="1"/>
  <c r="W50" i="55" s="1"/>
  <c r="X50" i="55" s="1"/>
  <c r="V51" i="55" a="1"/>
  <c r="V51" i="55" s="1"/>
  <c r="V52" i="55" a="1"/>
  <c r="V52" i="55" s="1"/>
  <c r="W52" i="55" s="1" a="1"/>
  <c r="W52" i="55" s="1"/>
  <c r="V53" i="55" a="1"/>
  <c r="V53" i="55" s="1"/>
  <c r="V54" i="55" a="1"/>
  <c r="V54" i="55" s="1"/>
  <c r="V55" i="55" a="1"/>
  <c r="V55" i="55" s="1"/>
  <c r="V56" i="55" a="1"/>
  <c r="V56" i="55" s="1"/>
  <c r="V57" i="55" a="1"/>
  <c r="V57" i="55" s="1"/>
  <c r="V58" i="55" a="1"/>
  <c r="V58" i="55" s="1"/>
  <c r="V59" i="55" a="1"/>
  <c r="V59" i="55" s="1"/>
  <c r="V60" i="55" a="1"/>
  <c r="V60" i="55" s="1"/>
  <c r="W60" i="55" s="1" a="1"/>
  <c r="W60" i="55" s="1"/>
  <c r="V61" i="55" a="1"/>
  <c r="V61" i="55"/>
  <c r="W61" i="55" s="1" a="1"/>
  <c r="W61" i="55" s="1"/>
  <c r="V62" i="55" a="1"/>
  <c r="V62" i="55" s="1"/>
  <c r="V63" i="55" a="1"/>
  <c r="V63" i="55" s="1"/>
  <c r="W63" i="55" s="1" a="1"/>
  <c r="W63" i="55" s="1"/>
  <c r="V64" i="55" a="1"/>
  <c r="V64" i="55" s="1"/>
  <c r="W64" i="55" s="1" a="1"/>
  <c r="W64" i="55" s="1"/>
  <c r="V65" i="55" a="1"/>
  <c r="V65" i="55" s="1"/>
  <c r="V66" i="55" a="1"/>
  <c r="V66" i="55" s="1"/>
  <c r="W66" i="55" s="1" a="1"/>
  <c r="W66" i="55" s="1"/>
  <c r="X66" i="55" s="1"/>
  <c r="V67" i="55" a="1"/>
  <c r="V67" i="55" s="1"/>
  <c r="V68" i="55" a="1"/>
  <c r="V68" i="55" s="1"/>
  <c r="W68" i="55" s="1" a="1"/>
  <c r="W68" i="55" s="1"/>
  <c r="V69" i="55" a="1"/>
  <c r="V69" i="55" s="1"/>
  <c r="V70" i="55" a="1"/>
  <c r="V70" i="55" s="1"/>
  <c r="V71" i="55" a="1"/>
  <c r="V71" i="55" s="1"/>
  <c r="V72" i="55" a="1"/>
  <c r="V72" i="55" s="1"/>
  <c r="V73" i="55" a="1"/>
  <c r="V73" i="55" s="1"/>
  <c r="V74" i="55" a="1"/>
  <c r="V74" i="55" s="1"/>
  <c r="V75" i="55" a="1"/>
  <c r="V75" i="55" s="1"/>
  <c r="V76" i="55" a="1"/>
  <c r="V76" i="55" s="1"/>
  <c r="V77" i="55" a="1"/>
  <c r="V77" i="55" s="1"/>
  <c r="W77" i="55" s="1" a="1"/>
  <c r="W77" i="55" s="1"/>
  <c r="V78" i="55" a="1"/>
  <c r="V78" i="55" s="1"/>
  <c r="V79" i="55" a="1"/>
  <c r="V79" i="55" s="1"/>
  <c r="V80" i="55" a="1"/>
  <c r="V80" i="55"/>
  <c r="W80" i="55" s="1" a="1"/>
  <c r="W80" i="55" s="1"/>
  <c r="V81" i="55" a="1"/>
  <c r="V81" i="55" s="1"/>
  <c r="V82" i="55" a="1"/>
  <c r="V82" i="55" s="1"/>
  <c r="W82" i="55" s="1" a="1"/>
  <c r="W82" i="55" s="1"/>
  <c r="X82" i="55" s="1"/>
  <c r="V83" i="55" a="1"/>
  <c r="V83" i="55" s="1"/>
  <c r="V84" i="55" a="1"/>
  <c r="V84" i="55" s="1"/>
  <c r="W84" i="55" s="1" a="1"/>
  <c r="W84" i="55" s="1"/>
  <c r="V85" i="55" a="1"/>
  <c r="V85" i="55" s="1"/>
  <c r="V86" i="55" a="1"/>
  <c r="V86" i="55" s="1"/>
  <c r="V87" i="55" a="1"/>
  <c r="V87" i="55" s="1"/>
  <c r="V88" i="55" a="1"/>
  <c r="V88" i="55" s="1"/>
  <c r="V89" i="55" a="1"/>
  <c r="V89" i="55" s="1"/>
  <c r="V90" i="55" a="1"/>
  <c r="V90" i="55" s="1"/>
  <c r="V91" i="55" a="1"/>
  <c r="V91" i="55" s="1"/>
  <c r="V92" i="55" a="1"/>
  <c r="V92" i="55" s="1"/>
  <c r="V93" i="55" a="1"/>
  <c r="V93" i="55" s="1"/>
  <c r="W93" i="55" s="1" a="1"/>
  <c r="W93" i="55" s="1"/>
  <c r="V94" i="55" a="1"/>
  <c r="V94" i="55" s="1"/>
  <c r="V95" i="55" a="1"/>
  <c r="V95" i="55" s="1"/>
  <c r="W95" i="55" s="1" a="1"/>
  <c r="W95" i="55" s="1"/>
  <c r="V96" i="55" a="1"/>
  <c r="V96" i="55" s="1"/>
  <c r="W96" i="55" s="1" a="1"/>
  <c r="W96" i="55" s="1"/>
  <c r="V97" i="55" a="1"/>
  <c r="V97" i="55" s="1"/>
  <c r="V98" i="55" a="1"/>
  <c r="V98" i="55" s="1"/>
  <c r="W98" i="55" s="1" a="1"/>
  <c r="W98" i="55" s="1"/>
  <c r="X98" i="55" s="1"/>
  <c r="V99" i="55" a="1"/>
  <c r="V99" i="55" s="1"/>
  <c r="V100" i="55" a="1"/>
  <c r="V100" i="55" s="1"/>
  <c r="V101" i="55" a="1"/>
  <c r="V101" i="55" s="1"/>
  <c r="V102" i="55" a="1"/>
  <c r="V102" i="55" s="1"/>
  <c r="V103" i="55" a="1"/>
  <c r="V103" i="55" s="1"/>
  <c r="V104" i="55" a="1"/>
  <c r="V104" i="55" s="1"/>
  <c r="V6" i="55" a="1"/>
  <c r="V6" i="55" s="1"/>
  <c r="F7" i="71"/>
  <c r="F8" i="71"/>
  <c r="F9" i="71"/>
  <c r="F10" i="71"/>
  <c r="F11" i="71"/>
  <c r="F12" i="71"/>
  <c r="F13" i="71"/>
  <c r="F14" i="71"/>
  <c r="AM5" i="55"/>
  <c r="AN5" i="55"/>
  <c r="AQ5" i="55"/>
  <c r="AP5" i="55"/>
  <c r="AH5" i="67"/>
  <c r="AJ5" i="55"/>
  <c r="AK5" i="55"/>
  <c r="AJ6" i="55"/>
  <c r="AK6" i="55"/>
  <c r="AM6" i="55"/>
  <c r="AO6" i="55" s="1"/>
  <c r="AN6" i="55"/>
  <c r="AP6" i="55"/>
  <c r="AQ6" i="55"/>
  <c r="AS5" i="55"/>
  <c r="V5" i="55" a="1"/>
  <c r="V5" i="55" s="1"/>
  <c r="W5" i="55" s="1" a="1"/>
  <c r="W5" i="55" s="1"/>
  <c r="S23" i="48"/>
  <c r="D15" i="43"/>
  <c r="K14" i="43"/>
  <c r="H14" i="43"/>
  <c r="J14" i="43" s="1" a="1"/>
  <c r="J14" i="43" s="1"/>
  <c r="G14" i="43"/>
  <c r="F14" i="43"/>
  <c r="K13" i="43"/>
  <c r="H13" i="43"/>
  <c r="J13" i="43" s="1" a="1"/>
  <c r="J13" i="43" s="1"/>
  <c r="G13" i="43"/>
  <c r="F13" i="43"/>
  <c r="K12" i="43"/>
  <c r="H12" i="43"/>
  <c r="J12" i="43" s="1" a="1"/>
  <c r="J12" i="43" s="1"/>
  <c r="G12" i="43"/>
  <c r="F12" i="43"/>
  <c r="K11" i="43"/>
  <c r="H11" i="43"/>
  <c r="J11" i="43" s="1" a="1"/>
  <c r="J11" i="43" s="1"/>
  <c r="G11" i="43"/>
  <c r="F11" i="43"/>
  <c r="K10" i="43"/>
  <c r="H10" i="43"/>
  <c r="J10" i="43" s="1" a="1"/>
  <c r="J10" i="43" s="1"/>
  <c r="G10" i="43"/>
  <c r="F10" i="43"/>
  <c r="K9" i="43"/>
  <c r="H9" i="43"/>
  <c r="J9" i="43" s="1" a="1"/>
  <c r="J9" i="43" s="1"/>
  <c r="G9" i="43"/>
  <c r="F9" i="43"/>
  <c r="K8" i="43"/>
  <c r="H8" i="43"/>
  <c r="J8" i="43" s="1" a="1"/>
  <c r="J8" i="43" s="1"/>
  <c r="G8" i="43"/>
  <c r="F8" i="43"/>
  <c r="K7" i="43"/>
  <c r="H7" i="43"/>
  <c r="J7" i="43" s="1" a="1"/>
  <c r="J7" i="43" s="1"/>
  <c r="G7" i="43"/>
  <c r="F7" i="43"/>
  <c r="K6" i="43"/>
  <c r="H6" i="43"/>
  <c r="J6" i="43" s="1" a="1"/>
  <c r="J6" i="43" s="1"/>
  <c r="G6" i="43"/>
  <c r="F6" i="43"/>
  <c r="K5" i="43"/>
  <c r="H5" i="43"/>
  <c r="G5" i="43"/>
  <c r="F5" i="43"/>
  <c r="K15" i="43" l="1"/>
  <c r="H15" i="43"/>
  <c r="C6" i="48" s="1"/>
  <c r="AR5" i="55"/>
  <c r="AL5" i="55"/>
  <c r="V105" i="55"/>
  <c r="W21" i="55" a="1"/>
  <c r="W21" i="55" s="1"/>
  <c r="X21" i="55" s="1"/>
  <c r="W100" i="55" a="1"/>
  <c r="W100" i="55" s="1"/>
  <c r="X100" i="55" s="1"/>
  <c r="W79" i="55" a="1"/>
  <c r="W79" i="55" s="1"/>
  <c r="X79" i="55" s="1"/>
  <c r="W44" i="55" a="1"/>
  <c r="W44" i="55" s="1"/>
  <c r="X44" i="55" s="1"/>
  <c r="X80" i="55"/>
  <c r="X96" i="55"/>
  <c r="W81" i="55" a="1"/>
  <c r="W81" i="55" s="1"/>
  <c r="X81" i="55" s="1"/>
  <c r="W70" i="55" a="1"/>
  <c r="W70" i="55" s="1"/>
  <c r="X70" i="55" s="1"/>
  <c r="W25" i="55" a="1"/>
  <c r="W25" i="55" s="1"/>
  <c r="X25" i="55" s="1"/>
  <c r="X16" i="55"/>
  <c r="W92" i="55" a="1"/>
  <c r="W92" i="55" s="1"/>
  <c r="X92" i="55" s="1"/>
  <c r="W69" i="55" a="1"/>
  <c r="W69" i="55" s="1"/>
  <c r="X69" i="55" s="1"/>
  <c r="W62" i="55" a="1"/>
  <c r="W62" i="55" s="1"/>
  <c r="X62" i="55" s="1"/>
  <c r="W51" i="55" a="1"/>
  <c r="W51" i="55" s="1"/>
  <c r="X51" i="55" s="1"/>
  <c r="W24" i="55" a="1"/>
  <c r="W24" i="55" s="1"/>
  <c r="X24" i="55" s="1"/>
  <c r="W33" i="55" a="1"/>
  <c r="W33" i="55" s="1"/>
  <c r="X33" i="55" s="1"/>
  <c r="W23" i="55" a="1"/>
  <c r="W23" i="55" s="1"/>
  <c r="X23" i="55" s="1"/>
  <c r="X63" i="55"/>
  <c r="W99" i="55" a="1"/>
  <c r="W99" i="55" s="1"/>
  <c r="X99" i="55" s="1"/>
  <c r="W90" i="55" a="1"/>
  <c r="W90" i="55" s="1"/>
  <c r="X90" i="55" s="1"/>
  <c r="X68" i="55"/>
  <c r="W43" i="55" a="1"/>
  <c r="W43" i="55" s="1"/>
  <c r="X43" i="55" s="1"/>
  <c r="W22" i="55" a="1"/>
  <c r="W22" i="55" s="1"/>
  <c r="X15" i="55"/>
  <c r="W101" i="55" a="1"/>
  <c r="W101" i="55" s="1"/>
  <c r="X101" i="55" s="1"/>
  <c r="W89" i="55" a="1"/>
  <c r="W89" i="55" s="1"/>
  <c r="X89" i="55" s="1"/>
  <c r="W42" i="55" a="1"/>
  <c r="W42" i="55" s="1"/>
  <c r="X42" i="55" s="1"/>
  <c r="X32" i="55"/>
  <c r="W67" i="55" a="1"/>
  <c r="W67" i="55" s="1"/>
  <c r="X67" i="55" s="1"/>
  <c r="X60" i="55"/>
  <c r="W41" i="55" a="1"/>
  <c r="W41" i="55" s="1"/>
  <c r="X41" i="55" s="1"/>
  <c r="W14" i="55" a="1"/>
  <c r="W14" i="55" s="1"/>
  <c r="X14" i="55" s="1"/>
  <c r="W94" i="55" a="1"/>
  <c r="W94" i="55" s="1"/>
  <c r="X94" i="55" s="1"/>
  <c r="W72" i="55" a="1"/>
  <c r="W72" i="55" s="1"/>
  <c r="X72" i="55" s="1"/>
  <c r="W27" i="55" a="1"/>
  <c r="W27" i="55" s="1"/>
  <c r="X27" i="55" s="1"/>
  <c r="W49" i="55" a="1"/>
  <c r="W49" i="55" s="1"/>
  <c r="X49" i="55" s="1"/>
  <c r="W40" i="55" a="1"/>
  <c r="W40" i="55" s="1"/>
  <c r="X40" i="55" s="1"/>
  <c r="W102" i="55" a="1"/>
  <c r="W102" i="55" s="1"/>
  <c r="X102" i="55" s="1"/>
  <c r="W17" i="55" a="1"/>
  <c r="W17" i="55" s="1"/>
  <c r="X17" i="55" s="1"/>
  <c r="W26" i="55" a="1"/>
  <c r="W26" i="55" s="1"/>
  <c r="X26" i="55" s="1"/>
  <c r="W88" i="55" a="1"/>
  <c r="W88" i="55" s="1"/>
  <c r="X88" i="55" s="1"/>
  <c r="W87" i="55" a="1"/>
  <c r="W87" i="55" s="1"/>
  <c r="X87" i="55" s="1"/>
  <c r="W97" i="55" a="1"/>
  <c r="W97" i="55" s="1"/>
  <c r="X97" i="55" s="1"/>
  <c r="W86" i="55" a="1"/>
  <c r="W86" i="55" s="1"/>
  <c r="X86" i="55" s="1"/>
  <c r="W78" i="55" a="1"/>
  <c r="W78" i="55" s="1"/>
  <c r="X78" i="55"/>
  <c r="W59" i="55" a="1"/>
  <c r="W59" i="55" s="1"/>
  <c r="X59" i="55" s="1"/>
  <c r="W39" i="55" a="1"/>
  <c r="W39" i="55" s="1"/>
  <c r="X39" i="55" s="1"/>
  <c r="X31" i="55"/>
  <c r="W91" i="55" a="1"/>
  <c r="W91" i="55" s="1"/>
  <c r="X91" i="55" s="1"/>
  <c r="W85" i="55" a="1"/>
  <c r="W85" i="55" s="1"/>
  <c r="X85" i="55" s="1"/>
  <c r="W58" i="55" a="1"/>
  <c r="W58" i="55" s="1"/>
  <c r="X58" i="55" s="1"/>
  <c r="X48" i="55"/>
  <c r="X38" i="55"/>
  <c r="W38" i="55" a="1"/>
  <c r="W38" i="55" s="1"/>
  <c r="W12" i="55" a="1"/>
  <c r="W12" i="55" s="1"/>
  <c r="X12" i="55" s="1"/>
  <c r="W57" i="55" a="1"/>
  <c r="W57" i="55" s="1"/>
  <c r="X57" i="55" s="1"/>
  <c r="W37" i="55" a="1"/>
  <c r="W37" i="55" s="1"/>
  <c r="X37" i="55" s="1"/>
  <c r="W30" i="55" a="1"/>
  <c r="W30" i="55" s="1"/>
  <c r="X30" i="55" s="1"/>
  <c r="W11" i="55" a="1"/>
  <c r="W11" i="55" s="1"/>
  <c r="X11" i="55" s="1"/>
  <c r="W56" i="55" a="1"/>
  <c r="W56" i="55" s="1"/>
  <c r="X56" i="55" s="1"/>
  <c r="X20" i="55"/>
  <c r="W71" i="55" a="1"/>
  <c r="W71" i="55" s="1"/>
  <c r="X71" i="55" s="1"/>
  <c r="X64" i="55"/>
  <c r="W54" i="55" a="1"/>
  <c r="W54" i="55" s="1"/>
  <c r="X54" i="55" s="1"/>
  <c r="W19" i="55" a="1"/>
  <c r="W19" i="55" s="1"/>
  <c r="X19" i="55" s="1"/>
  <c r="W8" i="55" a="1"/>
  <c r="W8" i="55" s="1"/>
  <c r="X8" i="55" s="1"/>
  <c r="X52" i="55"/>
  <c r="X84" i="55"/>
  <c r="W76" i="55" a="1"/>
  <c r="W76" i="55" s="1"/>
  <c r="X76" i="55" s="1"/>
  <c r="W65" i="55" a="1"/>
  <c r="W65" i="55" s="1"/>
  <c r="X65" i="55" s="1"/>
  <c r="W10" i="55" a="1"/>
  <c r="W10" i="55" s="1"/>
  <c r="X10" i="55" s="1"/>
  <c r="W75" i="55" a="1"/>
  <c r="W75" i="55" s="1"/>
  <c r="X75" i="55" s="1"/>
  <c r="W55" i="55" a="1"/>
  <c r="W55" i="55" s="1"/>
  <c r="X47" i="55"/>
  <c r="X36" i="55"/>
  <c r="W9" i="55" a="1"/>
  <c r="W9" i="55" s="1"/>
  <c r="X9" i="55" s="1"/>
  <c r="W104" i="55" a="1"/>
  <c r="W104" i="55" s="1"/>
  <c r="X104" i="55" s="1"/>
  <c r="X95" i="55"/>
  <c r="W83" i="55" a="1"/>
  <c r="W83" i="55" s="1"/>
  <c r="X83" i="55" s="1"/>
  <c r="W74" i="55" a="1"/>
  <c r="W74" i="55" s="1"/>
  <c r="X74" i="55" s="1"/>
  <c r="W103" i="55" a="1"/>
  <c r="W103" i="55" s="1"/>
  <c r="X103" i="55" s="1"/>
  <c r="W73" i="55" a="1"/>
  <c r="W73" i="55" s="1"/>
  <c r="X73" i="55" s="1"/>
  <c r="W53" i="55" a="1"/>
  <c r="W53" i="55" s="1"/>
  <c r="X53" i="55" s="1"/>
  <c r="W46" i="55" a="1"/>
  <c r="W46" i="55" s="1"/>
  <c r="X46" i="55" s="1"/>
  <c r="X35" i="55"/>
  <c r="W35" i="55" a="1"/>
  <c r="W35" i="55" s="1"/>
  <c r="W18" i="55" a="1"/>
  <c r="W18" i="55" s="1"/>
  <c r="X18" i="55" s="1"/>
  <c r="W7" i="55" a="1"/>
  <c r="W7" i="55" s="1"/>
  <c r="X7" i="55" s="1"/>
  <c r="X28" i="55"/>
  <c r="X93" i="55"/>
  <c r="X77" i="55"/>
  <c r="X61" i="55"/>
  <c r="X45" i="55"/>
  <c r="X29" i="55"/>
  <c r="X13" i="55"/>
  <c r="W6" i="55" a="1"/>
  <c r="W6" i="55" s="1"/>
  <c r="X6" i="55" s="1"/>
  <c r="AR6" i="55"/>
  <c r="AL6" i="55"/>
  <c r="AO5" i="55"/>
  <c r="J5" i="43" a="1"/>
  <c r="J5" i="43" s="1"/>
  <c r="T16" i="48"/>
  <c r="I6" i="69"/>
  <c r="I7" i="69"/>
  <c r="I8" i="69"/>
  <c r="I9" i="69"/>
  <c r="I10" i="69"/>
  <c r="I11" i="69"/>
  <c r="I12" i="69"/>
  <c r="I13" i="69"/>
  <c r="I14" i="69"/>
  <c r="I15" i="69"/>
  <c r="I16" i="69"/>
  <c r="I17" i="69"/>
  <c r="I18" i="69"/>
  <c r="I19" i="69"/>
  <c r="I20" i="69"/>
  <c r="I21" i="69"/>
  <c r="I22" i="69"/>
  <c r="I23" i="69"/>
  <c r="I24" i="69"/>
  <c r="I25" i="69"/>
  <c r="I26" i="69"/>
  <c r="I27" i="69"/>
  <c r="I28" i="69"/>
  <c r="I29" i="69"/>
  <c r="I30" i="69"/>
  <c r="I31" i="69"/>
  <c r="I32" i="69"/>
  <c r="I33" i="69"/>
  <c r="I34" i="69"/>
  <c r="I35" i="69"/>
  <c r="I36" i="69"/>
  <c r="I37" i="69"/>
  <c r="I38"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75" i="69"/>
  <c r="I76" i="69"/>
  <c r="I77" i="69"/>
  <c r="I78" i="69"/>
  <c r="I79" i="69"/>
  <c r="I80" i="69"/>
  <c r="I81" i="69"/>
  <c r="I82" i="69"/>
  <c r="I83" i="69"/>
  <c r="I84" i="69"/>
  <c r="I85" i="69"/>
  <c r="I86" i="69"/>
  <c r="I87" i="69"/>
  <c r="I88" i="69"/>
  <c r="I89" i="69"/>
  <c r="I90" i="69"/>
  <c r="I91" i="69"/>
  <c r="I92" i="69"/>
  <c r="I93" i="69"/>
  <c r="I94" i="69"/>
  <c r="I95" i="69"/>
  <c r="I96" i="69"/>
  <c r="I97" i="69"/>
  <c r="I98" i="69"/>
  <c r="I99" i="69"/>
  <c r="I100" i="69"/>
  <c r="I101" i="69"/>
  <c r="I102" i="69"/>
  <c r="I103" i="69"/>
  <c r="I104" i="69"/>
  <c r="I5" i="69"/>
  <c r="AN5" i="67"/>
  <c r="AN6" i="67"/>
  <c r="AN7" i="67"/>
  <c r="AN8" i="67"/>
  <c r="AN9" i="67"/>
  <c r="AN10" i="67"/>
  <c r="AN11" i="67"/>
  <c r="AN12" i="67"/>
  <c r="AN13" i="67"/>
  <c r="AN14" i="67"/>
  <c r="AN15" i="67"/>
  <c r="AN16" i="67"/>
  <c r="AN17" i="67"/>
  <c r="AN18" i="67"/>
  <c r="AN19" i="67"/>
  <c r="AN20" i="67"/>
  <c r="AN21" i="67"/>
  <c r="AN22" i="67"/>
  <c r="AN23" i="67"/>
  <c r="AN24" i="67"/>
  <c r="AN25" i="67"/>
  <c r="AN26" i="67"/>
  <c r="AN27" i="67"/>
  <c r="AN28" i="67"/>
  <c r="AN29" i="67"/>
  <c r="AN30" i="67"/>
  <c r="AN31" i="67"/>
  <c r="AN32" i="67"/>
  <c r="AN33" i="67"/>
  <c r="AN34" i="67"/>
  <c r="AN35" i="67"/>
  <c r="AN36" i="67"/>
  <c r="AN37" i="67"/>
  <c r="AN38" i="67"/>
  <c r="AN39" i="67"/>
  <c r="AN40" i="67"/>
  <c r="AN41" i="67"/>
  <c r="AN42" i="67"/>
  <c r="AN43" i="67"/>
  <c r="AN44" i="67"/>
  <c r="AN45" i="67"/>
  <c r="AN46" i="67"/>
  <c r="AN47" i="67"/>
  <c r="AN48" i="67"/>
  <c r="AN49" i="67"/>
  <c r="AN50" i="67"/>
  <c r="AN51" i="67"/>
  <c r="AN52" i="67"/>
  <c r="AN53" i="67"/>
  <c r="AN54" i="67"/>
  <c r="AN55" i="67"/>
  <c r="AN56" i="67"/>
  <c r="AN57" i="67"/>
  <c r="AN58" i="67"/>
  <c r="AN59" i="67"/>
  <c r="AN60" i="67"/>
  <c r="AN61" i="67"/>
  <c r="AN62" i="67"/>
  <c r="AN63" i="67"/>
  <c r="AN64" i="67"/>
  <c r="AN65" i="67"/>
  <c r="AN66" i="67"/>
  <c r="AN67" i="67"/>
  <c r="AN68" i="67"/>
  <c r="AN69" i="67"/>
  <c r="AN70" i="67"/>
  <c r="AN71" i="67"/>
  <c r="AN72" i="67"/>
  <c r="AN73" i="67"/>
  <c r="AN74" i="67"/>
  <c r="AN75" i="67"/>
  <c r="AN76" i="67"/>
  <c r="AN77" i="67"/>
  <c r="AN78" i="67"/>
  <c r="AN79" i="67"/>
  <c r="AN80" i="67"/>
  <c r="AN81" i="67"/>
  <c r="AN82" i="67"/>
  <c r="AN83" i="67"/>
  <c r="AN84" i="67"/>
  <c r="AN85" i="67"/>
  <c r="AN86" i="67"/>
  <c r="AN87" i="67"/>
  <c r="AN88" i="67"/>
  <c r="AN89" i="67"/>
  <c r="AN90" i="67"/>
  <c r="AN91" i="67"/>
  <c r="AN92" i="67"/>
  <c r="AN93" i="67"/>
  <c r="AN94" i="67"/>
  <c r="AN95" i="67"/>
  <c r="AN96" i="67"/>
  <c r="AN97" i="67"/>
  <c r="AN98" i="67"/>
  <c r="AN99" i="67"/>
  <c r="AN100" i="67"/>
  <c r="AN101" i="67"/>
  <c r="AN102" i="67"/>
  <c r="AN103" i="67"/>
  <c r="AN104" i="67"/>
  <c r="AM6" i="67"/>
  <c r="AM7" i="67"/>
  <c r="AM8" i="67"/>
  <c r="AM9" i="67"/>
  <c r="AO9" i="67" s="1"/>
  <c r="AM10" i="67"/>
  <c r="AM11" i="67"/>
  <c r="AO11" i="67" s="1"/>
  <c r="AM12" i="67"/>
  <c r="AM13" i="67"/>
  <c r="AM14" i="67"/>
  <c r="AM15" i="67"/>
  <c r="AM16" i="67"/>
  <c r="AM17" i="67"/>
  <c r="AM18" i="67"/>
  <c r="AM19" i="67"/>
  <c r="AM20" i="67"/>
  <c r="AM21" i="67"/>
  <c r="AM22" i="67"/>
  <c r="AO22" i="67" s="1"/>
  <c r="AM23" i="67"/>
  <c r="AM24" i="67"/>
  <c r="AM25" i="67"/>
  <c r="AM26" i="67"/>
  <c r="AM27" i="67"/>
  <c r="AO27" i="67" s="1"/>
  <c r="AM28" i="67"/>
  <c r="AM29" i="67"/>
  <c r="AO29" i="67" s="1"/>
  <c r="AM30" i="67"/>
  <c r="AM31" i="67"/>
  <c r="AM32" i="67"/>
  <c r="AM33" i="67"/>
  <c r="AM34" i="67"/>
  <c r="AM35" i="67"/>
  <c r="AM36" i="67"/>
  <c r="AM37" i="67"/>
  <c r="AM38" i="67"/>
  <c r="AM39" i="67"/>
  <c r="AM40" i="67"/>
  <c r="AM41" i="67"/>
  <c r="AM42" i="67"/>
  <c r="AM43" i="67"/>
  <c r="AO43" i="67" s="1"/>
  <c r="AM44" i="67"/>
  <c r="AM45" i="67"/>
  <c r="AM46" i="67"/>
  <c r="AM47" i="67"/>
  <c r="AM48" i="67"/>
  <c r="AM49" i="67"/>
  <c r="AM50" i="67"/>
  <c r="AM51" i="67"/>
  <c r="AM52" i="67"/>
  <c r="AM53" i="67"/>
  <c r="AM54" i="67"/>
  <c r="AM55" i="67"/>
  <c r="AM56" i="67"/>
  <c r="AM57" i="67"/>
  <c r="AM58" i="67"/>
  <c r="AM59" i="67"/>
  <c r="AO59" i="67" s="1"/>
  <c r="AM60" i="67"/>
  <c r="AM61" i="67"/>
  <c r="AM62" i="67"/>
  <c r="AM63" i="67"/>
  <c r="AM64" i="67"/>
  <c r="AM65" i="67"/>
  <c r="AM66" i="67"/>
  <c r="AM67" i="67"/>
  <c r="AM68" i="67"/>
  <c r="AM69" i="67"/>
  <c r="AM70" i="67"/>
  <c r="AM71" i="67"/>
  <c r="AM72" i="67"/>
  <c r="AM73" i="67"/>
  <c r="AM74" i="67"/>
  <c r="AM75" i="67"/>
  <c r="AO75" i="67" s="1"/>
  <c r="AM76" i="67"/>
  <c r="AM77" i="67"/>
  <c r="AO77" i="67" s="1"/>
  <c r="AM78" i="67"/>
  <c r="AM79" i="67"/>
  <c r="AM80" i="67"/>
  <c r="AM81" i="67"/>
  <c r="AM82" i="67"/>
  <c r="AM83" i="67"/>
  <c r="AM84" i="67"/>
  <c r="AM85" i="67"/>
  <c r="AM86" i="67"/>
  <c r="AM87" i="67"/>
  <c r="AM88" i="67"/>
  <c r="AM89" i="67"/>
  <c r="AM90" i="67"/>
  <c r="AM91" i="67"/>
  <c r="AO91" i="67" s="1"/>
  <c r="AM92" i="67"/>
  <c r="AM93" i="67"/>
  <c r="AO93" i="67" s="1"/>
  <c r="AM94" i="67"/>
  <c r="AM95" i="67"/>
  <c r="AM96" i="67"/>
  <c r="AM97" i="67"/>
  <c r="AM98" i="67"/>
  <c r="AM99" i="67"/>
  <c r="AM100" i="67"/>
  <c r="AM101" i="67"/>
  <c r="AM102" i="67"/>
  <c r="AM103" i="67"/>
  <c r="AM104" i="67"/>
  <c r="AM5" i="67"/>
  <c r="AK6" i="67"/>
  <c r="AK7" i="67"/>
  <c r="AK8" i="67"/>
  <c r="AK9" i="67"/>
  <c r="AK10" i="67"/>
  <c r="AK11" i="67"/>
  <c r="AK12" i="67"/>
  <c r="AK13" i="67"/>
  <c r="AK14" i="67"/>
  <c r="AK15" i="67"/>
  <c r="AK16" i="67"/>
  <c r="AK17" i="67"/>
  <c r="AK18" i="67"/>
  <c r="AK19" i="67"/>
  <c r="AK20" i="67"/>
  <c r="AK21" i="67"/>
  <c r="AK22" i="67"/>
  <c r="AK23" i="67"/>
  <c r="AK24" i="67"/>
  <c r="AK25" i="67"/>
  <c r="AK26" i="67"/>
  <c r="AK27" i="67"/>
  <c r="AK28" i="67"/>
  <c r="AK29" i="67"/>
  <c r="AK30" i="67"/>
  <c r="AK31" i="67"/>
  <c r="AK32" i="67"/>
  <c r="AK33" i="67"/>
  <c r="AK34" i="67"/>
  <c r="AK35" i="67"/>
  <c r="AK36" i="67"/>
  <c r="AK37" i="67"/>
  <c r="AK38" i="67"/>
  <c r="AK39" i="67"/>
  <c r="AK40" i="67"/>
  <c r="AK41" i="67"/>
  <c r="AK42" i="67"/>
  <c r="AK43" i="67"/>
  <c r="AK44" i="67"/>
  <c r="AK45" i="67"/>
  <c r="AK46" i="67"/>
  <c r="AK47" i="67"/>
  <c r="AK48" i="67"/>
  <c r="AK49" i="67"/>
  <c r="AK50" i="67"/>
  <c r="AK51" i="67"/>
  <c r="AK52" i="67"/>
  <c r="AK53" i="67"/>
  <c r="AK54" i="67"/>
  <c r="AK55" i="67"/>
  <c r="AK56" i="67"/>
  <c r="AK57" i="67"/>
  <c r="AK58" i="67"/>
  <c r="AK59" i="67"/>
  <c r="AK60" i="67"/>
  <c r="AK61" i="67"/>
  <c r="AK62" i="67"/>
  <c r="AK63" i="67"/>
  <c r="AK64" i="67"/>
  <c r="AK65" i="67"/>
  <c r="AK66" i="67"/>
  <c r="AK67" i="67"/>
  <c r="AK68" i="67"/>
  <c r="AK69" i="67"/>
  <c r="AK70" i="67"/>
  <c r="AK71" i="67"/>
  <c r="AK72" i="67"/>
  <c r="AK73" i="67"/>
  <c r="AK74" i="67"/>
  <c r="AK75" i="67"/>
  <c r="AK76" i="67"/>
  <c r="AK77" i="67"/>
  <c r="AK78" i="67"/>
  <c r="AK79" i="67"/>
  <c r="AK80" i="67"/>
  <c r="AK81" i="67"/>
  <c r="AK82" i="67"/>
  <c r="AK83" i="67"/>
  <c r="AK84" i="67"/>
  <c r="AK85" i="67"/>
  <c r="AK86" i="67"/>
  <c r="AK87" i="67"/>
  <c r="AK88" i="67"/>
  <c r="AK89" i="67"/>
  <c r="AK90" i="67"/>
  <c r="AK91" i="67"/>
  <c r="AK92" i="67"/>
  <c r="AK93" i="67"/>
  <c r="AK94" i="67"/>
  <c r="AK95" i="67"/>
  <c r="AK96" i="67"/>
  <c r="AK97" i="67"/>
  <c r="AK98" i="67"/>
  <c r="AK99" i="67"/>
  <c r="AK100" i="67"/>
  <c r="AK101" i="67"/>
  <c r="AK102" i="67"/>
  <c r="AK103" i="67"/>
  <c r="AK104" i="67"/>
  <c r="AK5" i="67"/>
  <c r="AJ5" i="67"/>
  <c r="AJ6" i="67"/>
  <c r="AJ7" i="67"/>
  <c r="AJ8" i="67"/>
  <c r="AJ9" i="67"/>
  <c r="AJ10" i="67"/>
  <c r="AJ11" i="67"/>
  <c r="AJ12" i="67"/>
  <c r="AJ13" i="67"/>
  <c r="AJ14" i="67"/>
  <c r="AJ15" i="67"/>
  <c r="AL15" i="67" s="1"/>
  <c r="AJ16" i="67"/>
  <c r="AJ17" i="67"/>
  <c r="AJ18" i="67"/>
  <c r="AJ19" i="67"/>
  <c r="AJ20" i="67"/>
  <c r="AJ21" i="67"/>
  <c r="AJ22" i="67"/>
  <c r="AJ23" i="67"/>
  <c r="AJ24" i="67"/>
  <c r="AJ25" i="67"/>
  <c r="AJ26" i="67"/>
  <c r="AJ27" i="67"/>
  <c r="AJ28" i="67"/>
  <c r="AJ29" i="67"/>
  <c r="AJ30" i="67"/>
  <c r="AJ31" i="67"/>
  <c r="AJ32" i="67"/>
  <c r="AJ33" i="67"/>
  <c r="AJ34" i="67"/>
  <c r="AJ35" i="67"/>
  <c r="AJ36" i="67"/>
  <c r="AJ37" i="67"/>
  <c r="AJ38" i="67"/>
  <c r="AJ39" i="67"/>
  <c r="AJ40" i="67"/>
  <c r="AJ41" i="67"/>
  <c r="AJ42" i="67"/>
  <c r="AJ43" i="67"/>
  <c r="AJ44" i="67"/>
  <c r="AJ45" i="67"/>
  <c r="AJ46" i="67"/>
  <c r="AJ47" i="67"/>
  <c r="AJ48" i="67"/>
  <c r="AJ49" i="67"/>
  <c r="AJ50" i="67"/>
  <c r="AJ51" i="67"/>
  <c r="AJ52" i="67"/>
  <c r="AJ53" i="67"/>
  <c r="AJ54" i="67"/>
  <c r="AJ55" i="67"/>
  <c r="AJ56" i="67"/>
  <c r="AJ57" i="67"/>
  <c r="AJ58" i="67"/>
  <c r="AJ59" i="67"/>
  <c r="AJ60" i="67"/>
  <c r="AJ61" i="67"/>
  <c r="AJ62" i="67"/>
  <c r="AJ63" i="67"/>
  <c r="AJ64" i="67"/>
  <c r="AJ65" i="67"/>
  <c r="AJ66" i="67"/>
  <c r="AJ67" i="67"/>
  <c r="AJ68" i="67"/>
  <c r="AJ69" i="67"/>
  <c r="AJ70" i="67"/>
  <c r="AJ71" i="67"/>
  <c r="AJ72" i="67"/>
  <c r="AJ73" i="67"/>
  <c r="AJ74" i="67"/>
  <c r="AJ75" i="67"/>
  <c r="AJ76" i="67"/>
  <c r="AJ77" i="67"/>
  <c r="AJ78" i="67"/>
  <c r="AJ79" i="67"/>
  <c r="AJ80" i="67"/>
  <c r="AJ81" i="67"/>
  <c r="AJ82" i="67"/>
  <c r="AJ83" i="67"/>
  <c r="AJ84" i="67"/>
  <c r="AJ85" i="67"/>
  <c r="AJ86" i="67"/>
  <c r="AJ87" i="67"/>
  <c r="AJ88" i="67"/>
  <c r="AJ89" i="67"/>
  <c r="AJ90" i="67"/>
  <c r="AJ91" i="67"/>
  <c r="AJ92" i="67"/>
  <c r="AJ93" i="67"/>
  <c r="AJ94" i="67"/>
  <c r="AJ95" i="67"/>
  <c r="AL95" i="67" s="1"/>
  <c r="AJ96" i="67"/>
  <c r="AJ97" i="67"/>
  <c r="AJ98" i="67"/>
  <c r="AJ99" i="67"/>
  <c r="AJ100" i="67"/>
  <c r="AJ101" i="67"/>
  <c r="AJ102" i="67"/>
  <c r="AJ103" i="67"/>
  <c r="AJ104" i="67"/>
  <c r="AH6" i="67"/>
  <c r="AH7" i="67"/>
  <c r="AH8" i="67"/>
  <c r="AH9" i="67"/>
  <c r="AH10" i="67"/>
  <c r="AH11" i="67"/>
  <c r="AH12" i="67"/>
  <c r="AH13" i="67"/>
  <c r="AH14" i="67"/>
  <c r="AH15" i="67"/>
  <c r="AH16" i="67"/>
  <c r="AH17" i="67"/>
  <c r="AH18" i="67"/>
  <c r="AH19" i="67"/>
  <c r="AH20" i="67"/>
  <c r="AH21" i="67"/>
  <c r="AH22" i="67"/>
  <c r="AH23" i="67"/>
  <c r="AH24" i="67"/>
  <c r="AH25" i="67"/>
  <c r="AH26" i="67"/>
  <c r="AH27" i="67"/>
  <c r="AH28" i="67"/>
  <c r="AH29" i="67"/>
  <c r="AH30" i="67"/>
  <c r="AH31" i="67"/>
  <c r="AH32" i="67"/>
  <c r="AH33" i="67"/>
  <c r="AH34" i="67"/>
  <c r="AH35" i="67"/>
  <c r="AH36" i="67"/>
  <c r="AH37" i="67"/>
  <c r="AH38" i="67"/>
  <c r="AH39" i="67"/>
  <c r="AH40" i="67"/>
  <c r="AH41" i="67"/>
  <c r="AH42" i="67"/>
  <c r="AH43" i="67"/>
  <c r="AH44" i="67"/>
  <c r="AH45" i="67"/>
  <c r="AH46" i="67"/>
  <c r="AH47" i="67"/>
  <c r="AH48" i="67"/>
  <c r="AH49" i="67"/>
  <c r="AH50" i="67"/>
  <c r="AH51" i="67"/>
  <c r="AH52" i="67"/>
  <c r="AH53" i="67"/>
  <c r="AH54" i="67"/>
  <c r="AH55" i="67"/>
  <c r="AH56" i="67"/>
  <c r="AH57" i="67"/>
  <c r="AH58" i="67"/>
  <c r="AH59" i="67"/>
  <c r="AH60" i="67"/>
  <c r="AH61" i="67"/>
  <c r="AH62" i="67"/>
  <c r="AH63" i="67"/>
  <c r="AH64" i="67"/>
  <c r="AH65" i="67"/>
  <c r="AH66" i="67"/>
  <c r="AH67" i="67"/>
  <c r="AH68" i="67"/>
  <c r="AH69" i="67"/>
  <c r="AH70" i="67"/>
  <c r="AH71" i="67"/>
  <c r="AH72" i="67"/>
  <c r="AH73" i="67"/>
  <c r="AH74" i="67"/>
  <c r="AH75" i="67"/>
  <c r="AH76" i="67"/>
  <c r="AH77" i="67"/>
  <c r="AH78" i="67"/>
  <c r="AH79" i="67"/>
  <c r="AH80" i="67"/>
  <c r="AH81" i="67"/>
  <c r="AH82" i="67"/>
  <c r="AH83" i="67"/>
  <c r="AH84" i="67"/>
  <c r="AH85" i="67"/>
  <c r="AH86" i="67"/>
  <c r="AH87" i="67"/>
  <c r="AH88" i="67"/>
  <c r="AH89" i="67"/>
  <c r="AH90" i="67"/>
  <c r="AH91" i="67"/>
  <c r="AH92" i="67"/>
  <c r="AH93" i="67"/>
  <c r="AH94" i="67"/>
  <c r="AH95" i="67"/>
  <c r="AH96" i="67"/>
  <c r="AH97" i="67"/>
  <c r="AH98" i="67"/>
  <c r="AH99" i="67"/>
  <c r="AH100" i="67"/>
  <c r="AH101" i="67"/>
  <c r="AH102" i="67"/>
  <c r="AH103" i="67"/>
  <c r="AH104" i="67"/>
  <c r="AG6" i="67"/>
  <c r="AG7" i="67"/>
  <c r="AG8" i="67"/>
  <c r="AG9" i="67"/>
  <c r="AG10" i="67"/>
  <c r="AG11" i="67"/>
  <c r="AG12" i="67"/>
  <c r="AG13" i="67"/>
  <c r="AG14" i="67"/>
  <c r="AG15" i="67"/>
  <c r="AG16" i="67"/>
  <c r="AG17" i="67"/>
  <c r="AG18" i="67"/>
  <c r="AG19" i="67"/>
  <c r="AG20" i="67"/>
  <c r="AG21" i="67"/>
  <c r="AG22" i="67"/>
  <c r="AG23" i="67"/>
  <c r="AG24" i="67"/>
  <c r="AG25" i="67"/>
  <c r="AG26" i="67"/>
  <c r="AG27" i="67"/>
  <c r="AG28" i="67"/>
  <c r="AG29" i="67"/>
  <c r="AG30" i="67"/>
  <c r="AG31" i="67"/>
  <c r="AG32" i="67"/>
  <c r="AG33" i="67"/>
  <c r="AG34" i="67"/>
  <c r="AG35" i="67"/>
  <c r="AG36" i="67"/>
  <c r="AG37" i="67"/>
  <c r="AG38" i="67"/>
  <c r="AG39" i="67"/>
  <c r="AG40" i="67"/>
  <c r="AG41" i="67"/>
  <c r="AG42" i="67"/>
  <c r="AG43" i="67"/>
  <c r="AG44" i="67"/>
  <c r="AG45" i="67"/>
  <c r="AG46" i="67"/>
  <c r="AG47" i="67"/>
  <c r="AG48" i="67"/>
  <c r="AG49" i="67"/>
  <c r="AG50" i="67"/>
  <c r="AG51" i="67"/>
  <c r="AG52" i="67"/>
  <c r="AG53" i="67"/>
  <c r="AG54" i="67"/>
  <c r="AG55" i="67"/>
  <c r="AG56" i="67"/>
  <c r="AG57" i="67"/>
  <c r="AG58" i="67"/>
  <c r="AG59" i="67"/>
  <c r="AG60" i="67"/>
  <c r="AG61" i="67"/>
  <c r="AG62" i="67"/>
  <c r="AG63" i="67"/>
  <c r="AG64" i="67"/>
  <c r="AG65" i="67"/>
  <c r="AG66" i="67"/>
  <c r="AG67" i="67"/>
  <c r="AG68" i="67"/>
  <c r="AG69" i="67"/>
  <c r="AG70" i="67"/>
  <c r="AG71" i="67"/>
  <c r="AG72" i="67"/>
  <c r="AG73" i="67"/>
  <c r="AG74" i="67"/>
  <c r="AG75" i="67"/>
  <c r="AG76" i="67"/>
  <c r="AG77" i="67"/>
  <c r="AG78" i="67"/>
  <c r="AG79" i="67"/>
  <c r="AG80" i="67"/>
  <c r="AG81" i="67"/>
  <c r="AG82" i="67"/>
  <c r="AG83" i="67"/>
  <c r="AG84" i="67"/>
  <c r="AG85" i="67"/>
  <c r="AG86" i="67"/>
  <c r="AG87" i="67"/>
  <c r="AG88" i="67"/>
  <c r="AG89" i="67"/>
  <c r="AG90" i="67"/>
  <c r="AG91" i="67"/>
  <c r="AG92" i="67"/>
  <c r="AG93" i="67"/>
  <c r="AG94" i="67"/>
  <c r="AG95" i="67"/>
  <c r="AG96" i="67"/>
  <c r="AG97" i="67"/>
  <c r="AG98" i="67"/>
  <c r="AG99" i="67"/>
  <c r="AG100" i="67"/>
  <c r="AG101" i="67"/>
  <c r="AG102" i="67"/>
  <c r="AG103" i="67"/>
  <c r="AG104" i="67"/>
  <c r="AL63" i="67"/>
  <c r="AL24" i="67"/>
  <c r="AI11" i="67"/>
  <c r="U6" i="67" a="1"/>
  <c r="U6" i="67" s="1"/>
  <c r="U7" i="67" a="1"/>
  <c r="U7" i="67" s="1"/>
  <c r="U8" i="67" a="1"/>
  <c r="U8" i="67" s="1"/>
  <c r="U9" i="67" a="1"/>
  <c r="U9" i="67" s="1"/>
  <c r="U10" i="67" a="1"/>
  <c r="U10" i="67" s="1"/>
  <c r="U11" i="67" a="1"/>
  <c r="U11" i="67" s="1"/>
  <c r="U12" i="67" a="1"/>
  <c r="U12" i="67" s="1"/>
  <c r="U13" i="67" a="1"/>
  <c r="U13" i="67" s="1"/>
  <c r="U14" i="67" a="1"/>
  <c r="U14" i="67" s="1"/>
  <c r="U15" i="67" a="1"/>
  <c r="U15" i="67" s="1"/>
  <c r="U16" i="67" a="1"/>
  <c r="U16" i="67" s="1"/>
  <c r="U17" i="67" a="1"/>
  <c r="U17" i="67" s="1"/>
  <c r="U18" i="67" a="1"/>
  <c r="U18" i="67" s="1"/>
  <c r="U19" i="67" a="1"/>
  <c r="U19" i="67" s="1"/>
  <c r="U20" i="67" a="1"/>
  <c r="U20" i="67" s="1"/>
  <c r="U21" i="67" a="1"/>
  <c r="U21" i="67" s="1"/>
  <c r="U22" i="67" a="1"/>
  <c r="U22" i="67" s="1"/>
  <c r="U23" i="67" a="1"/>
  <c r="U23" i="67" s="1"/>
  <c r="U24" i="67" a="1"/>
  <c r="U24" i="67" s="1"/>
  <c r="U25" i="67" a="1"/>
  <c r="U25" i="67" s="1"/>
  <c r="U26" i="67" a="1"/>
  <c r="U26" i="67" s="1"/>
  <c r="U27" i="67" a="1"/>
  <c r="U27" i="67" s="1"/>
  <c r="U28" i="67" a="1"/>
  <c r="U28" i="67" s="1"/>
  <c r="U29" i="67" a="1"/>
  <c r="U29" i="67" s="1"/>
  <c r="U30" i="67" a="1"/>
  <c r="U30" i="67" s="1"/>
  <c r="U31" i="67" a="1"/>
  <c r="U31" i="67" s="1"/>
  <c r="U32" i="67" a="1"/>
  <c r="U32" i="67" s="1"/>
  <c r="U33" i="67" a="1"/>
  <c r="U33" i="67" s="1"/>
  <c r="U34" i="67" a="1"/>
  <c r="U34" i="67" s="1"/>
  <c r="U35" i="67" a="1"/>
  <c r="U35" i="67" s="1"/>
  <c r="U36" i="67" a="1"/>
  <c r="U36" i="67" s="1"/>
  <c r="U37" i="67" a="1"/>
  <c r="U37" i="67" s="1"/>
  <c r="U38" i="67" a="1"/>
  <c r="U38" i="67" s="1"/>
  <c r="U39" i="67" a="1"/>
  <c r="U39" i="67" s="1"/>
  <c r="U40" i="67" a="1"/>
  <c r="U40" i="67" s="1"/>
  <c r="U41" i="67" a="1"/>
  <c r="U41" i="67" s="1"/>
  <c r="U42" i="67" a="1"/>
  <c r="U42" i="67" s="1"/>
  <c r="U43" i="67" a="1"/>
  <c r="U43" i="67" s="1"/>
  <c r="U44" i="67" a="1"/>
  <c r="U44" i="67" s="1"/>
  <c r="U45" i="67" a="1"/>
  <c r="U45" i="67" s="1"/>
  <c r="U46" i="67" a="1"/>
  <c r="U46" i="67" s="1"/>
  <c r="U47" i="67" a="1"/>
  <c r="U47" i="67" s="1"/>
  <c r="U48" i="67" a="1"/>
  <c r="U48" i="67" s="1"/>
  <c r="U49" i="67" a="1"/>
  <c r="U49" i="67" s="1"/>
  <c r="U50" i="67" a="1"/>
  <c r="U50" i="67" s="1"/>
  <c r="U51" i="67" a="1"/>
  <c r="U51" i="67" s="1"/>
  <c r="U52" i="67" a="1"/>
  <c r="U52" i="67" s="1"/>
  <c r="U53" i="67" a="1"/>
  <c r="U53" i="67" s="1"/>
  <c r="U54" i="67" a="1"/>
  <c r="U54" i="67" s="1"/>
  <c r="U55" i="67" a="1"/>
  <c r="U55" i="67" s="1"/>
  <c r="U56" i="67" a="1"/>
  <c r="U56" i="67" s="1"/>
  <c r="U57" i="67" a="1"/>
  <c r="U57" i="67" s="1"/>
  <c r="U58" i="67" a="1"/>
  <c r="U58" i="67" s="1"/>
  <c r="U59" i="67" a="1"/>
  <c r="U59" i="67" s="1"/>
  <c r="U60" i="67" a="1"/>
  <c r="U60" i="67" s="1"/>
  <c r="U61" i="67" a="1"/>
  <c r="U61" i="67" s="1"/>
  <c r="U62" i="67" a="1"/>
  <c r="U62" i="67" s="1"/>
  <c r="U63" i="67" a="1"/>
  <c r="U63" i="67" s="1"/>
  <c r="U64" i="67" a="1"/>
  <c r="U64" i="67" s="1"/>
  <c r="U65" i="67" a="1"/>
  <c r="U65" i="67" s="1"/>
  <c r="U66" i="67" a="1"/>
  <c r="U66" i="67" s="1"/>
  <c r="U67" i="67" a="1"/>
  <c r="U67" i="67" s="1"/>
  <c r="U68" i="67" a="1"/>
  <c r="U68" i="67" s="1"/>
  <c r="U69" i="67" a="1"/>
  <c r="U69" i="67" s="1"/>
  <c r="U70" i="67" a="1"/>
  <c r="U70" i="67" s="1"/>
  <c r="U71" i="67" a="1"/>
  <c r="U71" i="67" s="1"/>
  <c r="U72" i="67" a="1"/>
  <c r="U72" i="67" s="1"/>
  <c r="U73" i="67" a="1"/>
  <c r="U73" i="67" s="1"/>
  <c r="U74" i="67" a="1"/>
  <c r="U74" i="67" s="1"/>
  <c r="U75" i="67" a="1"/>
  <c r="U75" i="67" s="1"/>
  <c r="U76" i="67" a="1"/>
  <c r="U76" i="67" s="1"/>
  <c r="U77" i="67" a="1"/>
  <c r="U77" i="67" s="1"/>
  <c r="U78" i="67" a="1"/>
  <c r="U78" i="67" s="1"/>
  <c r="U79" i="67" a="1"/>
  <c r="U79" i="67" s="1"/>
  <c r="U80" i="67" a="1"/>
  <c r="U80" i="67" s="1"/>
  <c r="U81" i="67" a="1"/>
  <c r="U81" i="67" s="1"/>
  <c r="U82" i="67" a="1"/>
  <c r="U82" i="67" s="1"/>
  <c r="U83" i="67" a="1"/>
  <c r="U83" i="67" s="1"/>
  <c r="U84" i="67" a="1"/>
  <c r="U84" i="67" s="1"/>
  <c r="U85" i="67" a="1"/>
  <c r="U85" i="67" s="1"/>
  <c r="U86" i="67" a="1"/>
  <c r="U86" i="67" s="1"/>
  <c r="U87" i="67" a="1"/>
  <c r="U87" i="67" s="1"/>
  <c r="U88" i="67" a="1"/>
  <c r="U88" i="67" s="1"/>
  <c r="U89" i="67" a="1"/>
  <c r="U89" i="67" s="1"/>
  <c r="U90" i="67" a="1"/>
  <c r="U90" i="67" s="1"/>
  <c r="U91" i="67" a="1"/>
  <c r="U91" i="67" s="1"/>
  <c r="U92" i="67" a="1"/>
  <c r="U92" i="67" s="1"/>
  <c r="U93" i="67" a="1"/>
  <c r="U93" i="67" s="1"/>
  <c r="U94" i="67" a="1"/>
  <c r="U94" i="67" s="1"/>
  <c r="U95" i="67" a="1"/>
  <c r="U95" i="67" s="1"/>
  <c r="U96" i="67" a="1"/>
  <c r="U96" i="67" s="1"/>
  <c r="U97" i="67" a="1"/>
  <c r="U97" i="67" s="1"/>
  <c r="U98" i="67" a="1"/>
  <c r="U98" i="67" s="1"/>
  <c r="U99" i="67" a="1"/>
  <c r="U99" i="67" s="1"/>
  <c r="U100" i="67" a="1"/>
  <c r="U100" i="67" s="1"/>
  <c r="U101" i="67" a="1"/>
  <c r="U101" i="67" s="1"/>
  <c r="U102" i="67" a="1"/>
  <c r="U102" i="67" s="1"/>
  <c r="U103" i="67" a="1"/>
  <c r="U103" i="67" s="1"/>
  <c r="U104" i="67" a="1"/>
  <c r="U104" i="67" s="1"/>
  <c r="U5" i="67" a="1"/>
  <c r="U5" i="67" s="1"/>
  <c r="M14" i="67"/>
  <c r="S32" i="67"/>
  <c r="S9" i="67"/>
  <c r="S104" i="67"/>
  <c r="P104" i="67"/>
  <c r="M104" i="67"/>
  <c r="S103" i="67"/>
  <c r="P103" i="67"/>
  <c r="M103" i="67"/>
  <c r="S102" i="67"/>
  <c r="P102" i="67"/>
  <c r="M102" i="67"/>
  <c r="S101" i="67"/>
  <c r="P101" i="67"/>
  <c r="M101" i="67"/>
  <c r="S100" i="67"/>
  <c r="P100" i="67"/>
  <c r="M100" i="67"/>
  <c r="S99" i="67"/>
  <c r="P99" i="67"/>
  <c r="M99" i="67"/>
  <c r="S98" i="67"/>
  <c r="P98" i="67"/>
  <c r="M98" i="67"/>
  <c r="S97" i="67"/>
  <c r="P97" i="67"/>
  <c r="M97" i="67"/>
  <c r="S96" i="67"/>
  <c r="P96" i="67"/>
  <c r="M96" i="67"/>
  <c r="S95" i="67"/>
  <c r="P95" i="67"/>
  <c r="M95" i="67"/>
  <c r="S94" i="67"/>
  <c r="P94" i="67"/>
  <c r="M94" i="67"/>
  <c r="S93" i="67"/>
  <c r="P93" i="67"/>
  <c r="M93" i="67"/>
  <c r="S92" i="67"/>
  <c r="P92" i="67"/>
  <c r="M92" i="67"/>
  <c r="S91" i="67"/>
  <c r="P91" i="67"/>
  <c r="M91" i="67"/>
  <c r="S90" i="67"/>
  <c r="P90" i="67"/>
  <c r="M90" i="67"/>
  <c r="S89" i="67"/>
  <c r="P89" i="67"/>
  <c r="M89" i="67"/>
  <c r="S88" i="67"/>
  <c r="P88" i="67"/>
  <c r="M88" i="67"/>
  <c r="S87" i="67"/>
  <c r="P87" i="67"/>
  <c r="M87" i="67"/>
  <c r="S86" i="67"/>
  <c r="P86" i="67"/>
  <c r="M86" i="67"/>
  <c r="S85" i="67"/>
  <c r="P85" i="67"/>
  <c r="M85" i="67"/>
  <c r="S84" i="67"/>
  <c r="P84" i="67"/>
  <c r="M84" i="67"/>
  <c r="S83" i="67"/>
  <c r="P83" i="67"/>
  <c r="M83" i="67"/>
  <c r="S82" i="67"/>
  <c r="P82" i="67"/>
  <c r="M82" i="67"/>
  <c r="S81" i="67"/>
  <c r="P81" i="67"/>
  <c r="M81" i="67"/>
  <c r="S80" i="67"/>
  <c r="P80" i="67"/>
  <c r="M80" i="67"/>
  <c r="S79" i="67"/>
  <c r="P79" i="67"/>
  <c r="M79" i="67"/>
  <c r="S78" i="67"/>
  <c r="P78" i="67"/>
  <c r="M78" i="67"/>
  <c r="S77" i="67"/>
  <c r="P77" i="67"/>
  <c r="M77" i="67"/>
  <c r="S76" i="67"/>
  <c r="P76" i="67"/>
  <c r="M76" i="67"/>
  <c r="S75" i="67"/>
  <c r="P75" i="67"/>
  <c r="M75" i="67"/>
  <c r="S74" i="67"/>
  <c r="P74" i="67"/>
  <c r="M74" i="67"/>
  <c r="S73" i="67"/>
  <c r="P73" i="67"/>
  <c r="M73" i="67"/>
  <c r="S72" i="67"/>
  <c r="P72" i="67"/>
  <c r="M72" i="67"/>
  <c r="S71" i="67"/>
  <c r="P71" i="67"/>
  <c r="M71" i="67"/>
  <c r="S70" i="67"/>
  <c r="P70" i="67"/>
  <c r="M70" i="67"/>
  <c r="S69" i="67"/>
  <c r="P69" i="67"/>
  <c r="M69" i="67"/>
  <c r="S68" i="67"/>
  <c r="P68" i="67"/>
  <c r="M68" i="67"/>
  <c r="S67" i="67"/>
  <c r="P67" i="67"/>
  <c r="M67" i="67"/>
  <c r="S66" i="67"/>
  <c r="P66" i="67"/>
  <c r="M66" i="67"/>
  <c r="S65" i="67"/>
  <c r="P65" i="67"/>
  <c r="M65" i="67"/>
  <c r="S64" i="67"/>
  <c r="P64" i="67"/>
  <c r="M64" i="67"/>
  <c r="S63" i="67"/>
  <c r="P63" i="67"/>
  <c r="M63" i="67"/>
  <c r="S62" i="67"/>
  <c r="P62" i="67"/>
  <c r="M62" i="67"/>
  <c r="S61" i="67"/>
  <c r="P61" i="67"/>
  <c r="M61" i="67"/>
  <c r="S60" i="67"/>
  <c r="P60" i="67"/>
  <c r="M60" i="67"/>
  <c r="S59" i="67"/>
  <c r="P59" i="67"/>
  <c r="M59" i="67"/>
  <c r="S58" i="67"/>
  <c r="P58" i="67"/>
  <c r="M58" i="67"/>
  <c r="S57" i="67"/>
  <c r="P57" i="67"/>
  <c r="M57" i="67"/>
  <c r="S56" i="67"/>
  <c r="P56" i="67"/>
  <c r="M56" i="67"/>
  <c r="S55" i="67"/>
  <c r="P55" i="67"/>
  <c r="M55" i="67"/>
  <c r="S54" i="67"/>
  <c r="P54" i="67"/>
  <c r="M54" i="67"/>
  <c r="S53" i="67"/>
  <c r="P53" i="67"/>
  <c r="M53" i="67"/>
  <c r="S52" i="67"/>
  <c r="P52" i="67"/>
  <c r="M52" i="67"/>
  <c r="S51" i="67"/>
  <c r="P51" i="67"/>
  <c r="M51" i="67"/>
  <c r="S50" i="67"/>
  <c r="P50" i="67"/>
  <c r="M50" i="67"/>
  <c r="S49" i="67"/>
  <c r="P49" i="67"/>
  <c r="M49" i="67"/>
  <c r="S48" i="67"/>
  <c r="P48" i="67"/>
  <c r="M48" i="67"/>
  <c r="S47" i="67"/>
  <c r="P47" i="67"/>
  <c r="M47" i="67"/>
  <c r="S46" i="67"/>
  <c r="P46" i="67"/>
  <c r="M46" i="67"/>
  <c r="S45" i="67"/>
  <c r="P45" i="67"/>
  <c r="M45" i="67"/>
  <c r="S44" i="67"/>
  <c r="P44" i="67"/>
  <c r="M44" i="67"/>
  <c r="S43" i="67"/>
  <c r="P43" i="67"/>
  <c r="M43" i="67"/>
  <c r="S42" i="67"/>
  <c r="P42" i="67"/>
  <c r="M42" i="67"/>
  <c r="S41" i="67"/>
  <c r="P41" i="67"/>
  <c r="M41" i="67"/>
  <c r="S40" i="67"/>
  <c r="P40" i="67"/>
  <c r="M40" i="67"/>
  <c r="S39" i="67"/>
  <c r="P39" i="67"/>
  <c r="M39" i="67"/>
  <c r="S38" i="67"/>
  <c r="P38" i="67"/>
  <c r="M38" i="67"/>
  <c r="S37" i="67"/>
  <c r="P37" i="67"/>
  <c r="M37" i="67"/>
  <c r="S36" i="67"/>
  <c r="P36" i="67"/>
  <c r="M36" i="67"/>
  <c r="S35" i="67"/>
  <c r="P35" i="67"/>
  <c r="M35" i="67"/>
  <c r="S34" i="67"/>
  <c r="P34" i="67"/>
  <c r="M34" i="67"/>
  <c r="S33" i="67"/>
  <c r="P33" i="67"/>
  <c r="M33" i="67"/>
  <c r="P32" i="67"/>
  <c r="M32" i="67"/>
  <c r="S31" i="67"/>
  <c r="P31" i="67"/>
  <c r="M31" i="67"/>
  <c r="S30" i="67"/>
  <c r="P30" i="67"/>
  <c r="M30" i="67"/>
  <c r="S29" i="67"/>
  <c r="P29" i="67"/>
  <c r="M29" i="67"/>
  <c r="S28" i="67"/>
  <c r="P28" i="67"/>
  <c r="M28" i="67"/>
  <c r="S27" i="67"/>
  <c r="P27" i="67"/>
  <c r="M27" i="67"/>
  <c r="S26" i="67"/>
  <c r="P26" i="67"/>
  <c r="M26" i="67"/>
  <c r="S25" i="67"/>
  <c r="P25" i="67"/>
  <c r="M25" i="67"/>
  <c r="S24" i="67"/>
  <c r="P24" i="67"/>
  <c r="M24" i="67"/>
  <c r="S23" i="67"/>
  <c r="P23" i="67"/>
  <c r="M23" i="67"/>
  <c r="S22" i="67"/>
  <c r="P22" i="67"/>
  <c r="M22" i="67"/>
  <c r="S21" i="67"/>
  <c r="P21" i="67"/>
  <c r="M21" i="67"/>
  <c r="S20" i="67"/>
  <c r="P20" i="67"/>
  <c r="M20" i="67"/>
  <c r="S19" i="67"/>
  <c r="P19" i="67"/>
  <c r="M19" i="67"/>
  <c r="S18" i="67"/>
  <c r="P18" i="67"/>
  <c r="M18" i="67"/>
  <c r="S17" i="67"/>
  <c r="P17" i="67"/>
  <c r="M17" i="67"/>
  <c r="S16" i="67"/>
  <c r="P16" i="67"/>
  <c r="M16" i="67"/>
  <c r="S15" i="67"/>
  <c r="P15" i="67"/>
  <c r="M15" i="67"/>
  <c r="S14" i="67"/>
  <c r="P14" i="67"/>
  <c r="S13" i="67"/>
  <c r="P13" i="67"/>
  <c r="M13" i="67"/>
  <c r="S12" i="67"/>
  <c r="P12" i="67"/>
  <c r="M12" i="67"/>
  <c r="S11" i="67"/>
  <c r="P11" i="67"/>
  <c r="M11" i="67"/>
  <c r="S10" i="67"/>
  <c r="P10" i="67"/>
  <c r="M10" i="67"/>
  <c r="P9" i="67"/>
  <c r="M9" i="67"/>
  <c r="S8" i="67"/>
  <c r="P8" i="67"/>
  <c r="M8" i="67"/>
  <c r="S7" i="67"/>
  <c r="P7" i="67"/>
  <c r="M7" i="67"/>
  <c r="S6" i="67"/>
  <c r="P6" i="67"/>
  <c r="M6" i="67"/>
  <c r="S5" i="67"/>
  <c r="P5" i="67"/>
  <c r="M5" i="67"/>
  <c r="P5" i="70"/>
  <c r="Z5" i="55"/>
  <c r="T6" i="55"/>
  <c r="T7" i="55"/>
  <c r="T8" i="55"/>
  <c r="T9" i="55"/>
  <c r="T10" i="55"/>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3" i="55"/>
  <c r="T54" i="55"/>
  <c r="T55" i="55"/>
  <c r="T56" i="55"/>
  <c r="T57" i="55"/>
  <c r="T58" i="55"/>
  <c r="T59" i="55"/>
  <c r="T60" i="55"/>
  <c r="T61" i="55"/>
  <c r="T62" i="55"/>
  <c r="T63" i="55"/>
  <c r="T64" i="55"/>
  <c r="T65" i="55"/>
  <c r="T66" i="55"/>
  <c r="T67" i="55"/>
  <c r="T68"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98" i="55"/>
  <c r="T99" i="55"/>
  <c r="T100" i="55"/>
  <c r="T101" i="55"/>
  <c r="T102" i="55"/>
  <c r="T103" i="55"/>
  <c r="T104" i="55"/>
  <c r="T5" i="55"/>
  <c r="Q6" i="55"/>
  <c r="Q7" i="55"/>
  <c r="Q8" i="55"/>
  <c r="Q9" i="55"/>
  <c r="Q10" i="55"/>
  <c r="Q11" i="55"/>
  <c r="Q12" i="55"/>
  <c r="Q13" i="55"/>
  <c r="Q14" i="55"/>
  <c r="Q15" i="55"/>
  <c r="Q16" i="55"/>
  <c r="Q17" i="55"/>
  <c r="Q18" i="55"/>
  <c r="Q19" i="55"/>
  <c r="Q20" i="55"/>
  <c r="Q21" i="55"/>
  <c r="Q22" i="55"/>
  <c r="Q23" i="55"/>
  <c r="Q24" i="55"/>
  <c r="Q25" i="55"/>
  <c r="Q26" i="55"/>
  <c r="Q27" i="55"/>
  <c r="Q28" i="55"/>
  <c r="Q29" i="55"/>
  <c r="Q30" i="55"/>
  <c r="Q31" i="55"/>
  <c r="Q32" i="55"/>
  <c r="Q33" i="55"/>
  <c r="Q34" i="55"/>
  <c r="Q35" i="55"/>
  <c r="Q36" i="55"/>
  <c r="Q37" i="55"/>
  <c r="Q38" i="55"/>
  <c r="Q39" i="55"/>
  <c r="Q40" i="55"/>
  <c r="Q41" i="55"/>
  <c r="Q42" i="55"/>
  <c r="Q43" i="55"/>
  <c r="Q44" i="55"/>
  <c r="Q45" i="55"/>
  <c r="Q46" i="55"/>
  <c r="Q47" i="55"/>
  <c r="Q48" i="55"/>
  <c r="Q49" i="55"/>
  <c r="Q50" i="55"/>
  <c r="Q51" i="55"/>
  <c r="Q52" i="55"/>
  <c r="Q53" i="55"/>
  <c r="Q54" i="55"/>
  <c r="Q55" i="55"/>
  <c r="Q56" i="55"/>
  <c r="Q57" i="55"/>
  <c r="Q58" i="55"/>
  <c r="Q59" i="55"/>
  <c r="Q60" i="55"/>
  <c r="Q61" i="55"/>
  <c r="Q62" i="55"/>
  <c r="Q63" i="55"/>
  <c r="Q64" i="55"/>
  <c r="Q65" i="55"/>
  <c r="Q66" i="55"/>
  <c r="Q67" i="55"/>
  <c r="Q68" i="55"/>
  <c r="Q69" i="55"/>
  <c r="Q70" i="55"/>
  <c r="Q71" i="55"/>
  <c r="Q72" i="55"/>
  <c r="Q73" i="55"/>
  <c r="Q74" i="55"/>
  <c r="Q75" i="55"/>
  <c r="Q76" i="55"/>
  <c r="Q77" i="55"/>
  <c r="Q78" i="55"/>
  <c r="Q79" i="55"/>
  <c r="Q80" i="55"/>
  <c r="Q81" i="55"/>
  <c r="Q82" i="55"/>
  <c r="Q83" i="55"/>
  <c r="Q84" i="55"/>
  <c r="Q85" i="55"/>
  <c r="Q86" i="55"/>
  <c r="Q87" i="55"/>
  <c r="Q88" i="55"/>
  <c r="Q89" i="55"/>
  <c r="Q90" i="55"/>
  <c r="Q91" i="55"/>
  <c r="Q92" i="55"/>
  <c r="Q93" i="55"/>
  <c r="Q94" i="55"/>
  <c r="Q95" i="55"/>
  <c r="Q96" i="55"/>
  <c r="Q97" i="55"/>
  <c r="Q98" i="55"/>
  <c r="Q99" i="55"/>
  <c r="Q100" i="55"/>
  <c r="Q101" i="55"/>
  <c r="Q102" i="55"/>
  <c r="Q103" i="55"/>
  <c r="Q104" i="55"/>
  <c r="Q5" i="55"/>
  <c r="N5" i="55"/>
  <c r="N6"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AJ7" i="55"/>
  <c r="AP5" i="67"/>
  <c r="AO78" i="67" l="1"/>
  <c r="AL79" i="67"/>
  <c r="AL47" i="67"/>
  <c r="AL31" i="67"/>
  <c r="AL93" i="67"/>
  <c r="AL77" i="67"/>
  <c r="AL45" i="67"/>
  <c r="AL13" i="67"/>
  <c r="AO102" i="67"/>
  <c r="AO54" i="67"/>
  <c r="AO6" i="67"/>
  <c r="AO36" i="67"/>
  <c r="AL90" i="67"/>
  <c r="AL74" i="67"/>
  <c r="AL58" i="67"/>
  <c r="AL42" i="67"/>
  <c r="AL26" i="67"/>
  <c r="AL10" i="67"/>
  <c r="AL89" i="67"/>
  <c r="AL73" i="67"/>
  <c r="AL57" i="67"/>
  <c r="AL41" i="67"/>
  <c r="AL25" i="67"/>
  <c r="AL9" i="67"/>
  <c r="AO48" i="67"/>
  <c r="AO16" i="67"/>
  <c r="W105" i="55"/>
  <c r="W106" i="55"/>
  <c r="V21" i="67" a="1"/>
  <c r="V21" i="67" s="1"/>
  <c r="W21" i="67" s="1"/>
  <c r="V83" i="67" a="1"/>
  <c r="V83" i="67" s="1"/>
  <c r="W83" i="67" s="1"/>
  <c r="V67" i="67" a="1"/>
  <c r="V67" i="67" s="1"/>
  <c r="W67" i="67" s="1"/>
  <c r="V51" i="67" a="1"/>
  <c r="V51" i="67" s="1"/>
  <c r="W51" i="67" s="1"/>
  <c r="V35" i="67" a="1"/>
  <c r="V35" i="67" s="1"/>
  <c r="W35" i="67" s="1"/>
  <c r="V20" i="67" a="1"/>
  <c r="V20" i="67" s="1"/>
  <c r="W20" i="67" s="1"/>
  <c r="V84" i="67" a="1"/>
  <c r="V84" i="67" s="1"/>
  <c r="W84" i="67" s="1"/>
  <c r="AI86" i="67"/>
  <c r="V99" i="67" a="1"/>
  <c r="V99" i="67" s="1"/>
  <c r="W99" i="67" s="1"/>
  <c r="V98" i="67" a="1"/>
  <c r="V98" i="67" s="1"/>
  <c r="W98" i="67" s="1"/>
  <c r="V82" i="67" a="1"/>
  <c r="V82" i="67" s="1"/>
  <c r="W82" i="67" s="1"/>
  <c r="V66" i="67" a="1"/>
  <c r="V66" i="67" s="1"/>
  <c r="W66" i="67" s="1"/>
  <c r="V50" i="67" a="1"/>
  <c r="V50" i="67" s="1"/>
  <c r="W50" i="67" s="1"/>
  <c r="V34" i="67" a="1"/>
  <c r="V34" i="67" s="1"/>
  <c r="W34" i="67" s="1"/>
  <c r="V19" i="67" a="1"/>
  <c r="V19" i="67" s="1"/>
  <c r="W19" i="67" s="1"/>
  <c r="V65" i="67" a="1"/>
  <c r="V65" i="67" s="1"/>
  <c r="W65" i="67" s="1"/>
  <c r="V49" i="67" a="1"/>
  <c r="V49" i="67" s="1"/>
  <c r="W49" i="67" s="1"/>
  <c r="V33" i="67" a="1"/>
  <c r="V33" i="67" s="1"/>
  <c r="W33" i="67" s="1"/>
  <c r="V18" i="67" a="1"/>
  <c r="V18" i="67" s="1"/>
  <c r="W18" i="67" s="1"/>
  <c r="V100" i="67" a="1"/>
  <c r="V100" i="67" s="1"/>
  <c r="W100" i="67" s="1"/>
  <c r="V81" i="67" a="1"/>
  <c r="V81" i="67" s="1"/>
  <c r="W81" i="67" s="1"/>
  <c r="V96" i="67" a="1"/>
  <c r="V96" i="67" s="1"/>
  <c r="W96" i="67" s="1"/>
  <c r="V80" i="67" a="1"/>
  <c r="V80" i="67" s="1"/>
  <c r="W80" i="67" s="1"/>
  <c r="V64" i="67" a="1"/>
  <c r="V64" i="67" s="1"/>
  <c r="W64" i="67" s="1"/>
  <c r="V48" i="67" a="1"/>
  <c r="V48" i="67" s="1"/>
  <c r="W48" i="67" s="1"/>
  <c r="V32" i="67" a="1"/>
  <c r="V32" i="67" s="1"/>
  <c r="W32" i="67" s="1"/>
  <c r="V17" i="67" a="1"/>
  <c r="V17" i="67" s="1"/>
  <c r="W17" i="67" s="1"/>
  <c r="V52" i="67" a="1"/>
  <c r="V52" i="67" s="1"/>
  <c r="W52" i="67" s="1"/>
  <c r="V95" i="67" a="1"/>
  <c r="V95" i="67" s="1"/>
  <c r="W95" i="67" s="1"/>
  <c r="V79" i="67" a="1"/>
  <c r="V79" i="67" s="1"/>
  <c r="W79" i="67" s="1"/>
  <c r="V63" i="67" a="1"/>
  <c r="V63" i="67" s="1"/>
  <c r="W63" i="67" s="1"/>
  <c r="V47" i="67" a="1"/>
  <c r="V47" i="67" s="1"/>
  <c r="W47" i="67" s="1"/>
  <c r="V31" i="67" a="1"/>
  <c r="V31" i="67" s="1"/>
  <c r="W31" i="67" s="1"/>
  <c r="V16" i="67" a="1"/>
  <c r="V16" i="67" s="1"/>
  <c r="W16" i="67" s="1"/>
  <c r="AL60" i="67"/>
  <c r="AL44" i="67"/>
  <c r="AL28" i="67"/>
  <c r="V94" i="67" a="1"/>
  <c r="V94" i="67" s="1"/>
  <c r="W94" i="67" s="1"/>
  <c r="V78" i="67" a="1"/>
  <c r="V78" i="67" s="1"/>
  <c r="W78" i="67" s="1"/>
  <c r="V62" i="67" a="1"/>
  <c r="V62" i="67" s="1"/>
  <c r="W62" i="67" s="1"/>
  <c r="V46" i="67" a="1"/>
  <c r="V46" i="67" s="1"/>
  <c r="W46" i="67" s="1"/>
  <c r="V30" i="67" a="1"/>
  <c r="V30" i="67" s="1"/>
  <c r="W30" i="67" s="1"/>
  <c r="AI64" i="67"/>
  <c r="AI32" i="67"/>
  <c r="AI16" i="67"/>
  <c r="V93" i="67" a="1"/>
  <c r="V93" i="67" s="1"/>
  <c r="W93" i="67" s="1"/>
  <c r="V77" i="67" a="1"/>
  <c r="V77" i="67" s="1"/>
  <c r="W77" i="67" s="1"/>
  <c r="V61" i="67" a="1"/>
  <c r="V61" i="67" s="1"/>
  <c r="W61" i="67" s="1"/>
  <c r="V45" i="67" a="1"/>
  <c r="V45" i="67" s="1"/>
  <c r="W45" i="67" s="1"/>
  <c r="V29" i="67" a="1"/>
  <c r="V29" i="67" s="1"/>
  <c r="W29" i="67" s="1"/>
  <c r="V97" i="67" a="1"/>
  <c r="V97" i="67" s="1"/>
  <c r="W97" i="67" s="1"/>
  <c r="V92" i="67" a="1"/>
  <c r="V92" i="67" s="1"/>
  <c r="W92" i="67" s="1"/>
  <c r="V76" i="67" a="1"/>
  <c r="V76" i="67" s="1"/>
  <c r="W76" i="67" s="1"/>
  <c r="V60" i="67" a="1"/>
  <c r="V60" i="67" s="1"/>
  <c r="W60" i="67" s="1"/>
  <c r="V44" i="67" a="1"/>
  <c r="V44" i="67" s="1"/>
  <c r="W44" i="67" s="1"/>
  <c r="V28" i="67" a="1"/>
  <c r="V28" i="67" s="1"/>
  <c r="W28" i="67" s="1"/>
  <c r="AI78" i="67"/>
  <c r="AI62" i="67"/>
  <c r="AI30" i="67"/>
  <c r="V91" i="67" a="1"/>
  <c r="V91" i="67" s="1"/>
  <c r="W91" i="67" s="1"/>
  <c r="V75" i="67" a="1"/>
  <c r="V75" i="67" s="1"/>
  <c r="W75" i="67" s="1"/>
  <c r="V59" i="67" a="1"/>
  <c r="V59" i="67" s="1"/>
  <c r="W59" i="67" s="1"/>
  <c r="V43" i="67" a="1"/>
  <c r="V43" i="67" s="1"/>
  <c r="W43" i="67" s="1"/>
  <c r="V27" i="67" a="1"/>
  <c r="V27" i="67" s="1"/>
  <c r="W27" i="67" s="1"/>
  <c r="V90" i="67" a="1"/>
  <c r="V90" i="67" s="1"/>
  <c r="W90" i="67" s="1"/>
  <c r="V74" i="67" a="1"/>
  <c r="V74" i="67" s="1"/>
  <c r="W74" i="67"/>
  <c r="V58" i="67" a="1"/>
  <c r="V58" i="67" s="1"/>
  <c r="W58" i="67" s="1"/>
  <c r="V42" i="67" a="1"/>
  <c r="V42" i="67" s="1"/>
  <c r="W42" i="67" s="1"/>
  <c r="V26" i="67" a="1"/>
  <c r="V26" i="67" s="1"/>
  <c r="W26" i="67" s="1"/>
  <c r="AO46" i="67"/>
  <c r="AO30" i="67"/>
  <c r="AO14" i="67"/>
  <c r="V5" i="67" a="1"/>
  <c r="V5" i="67" s="1"/>
  <c r="W5" i="67" s="1"/>
  <c r="V89" i="67" a="1"/>
  <c r="V89" i="67" s="1"/>
  <c r="W89" i="67" s="1"/>
  <c r="V73" i="67" a="1"/>
  <c r="V73" i="67" s="1"/>
  <c r="W73" i="67" s="1"/>
  <c r="V57" i="67" a="1"/>
  <c r="V57" i="67" s="1"/>
  <c r="W57" i="67" s="1"/>
  <c r="V41" i="67" a="1"/>
  <c r="V41" i="67" s="1"/>
  <c r="W41" i="67" s="1"/>
  <c r="V25" i="67" a="1"/>
  <c r="V25" i="67" s="1"/>
  <c r="W25" i="67" s="1"/>
  <c r="AL33" i="67"/>
  <c r="V104" i="67" a="1"/>
  <c r="V104" i="67" s="1"/>
  <c r="W104" i="67" s="1"/>
  <c r="V88" i="67" a="1"/>
  <c r="V88" i="67" s="1"/>
  <c r="W88" i="67" s="1"/>
  <c r="V72" i="67" a="1"/>
  <c r="V72" i="67" s="1"/>
  <c r="W72" i="67" s="1"/>
  <c r="V56" i="67" a="1"/>
  <c r="V56" i="67" s="1"/>
  <c r="W56" i="67"/>
  <c r="V40" i="67" a="1"/>
  <c r="V40" i="67" s="1"/>
  <c r="W40" i="67"/>
  <c r="V24" i="67" a="1"/>
  <c r="V24" i="67" s="1"/>
  <c r="W24" i="67" s="1"/>
  <c r="AO60" i="67"/>
  <c r="AO12" i="67"/>
  <c r="V36" i="67" a="1"/>
  <c r="V36" i="67" s="1"/>
  <c r="W36" i="67" s="1"/>
  <c r="V103" i="67" a="1"/>
  <c r="V103" i="67" s="1"/>
  <c r="W103" i="67" s="1"/>
  <c r="V87" i="67" a="1"/>
  <c r="V87" i="67" s="1"/>
  <c r="W87" i="67" s="1"/>
  <c r="V71" i="67" a="1"/>
  <c r="V71" i="67" s="1"/>
  <c r="W71" i="67"/>
  <c r="V55" i="67" a="1"/>
  <c r="V55" i="67" s="1"/>
  <c r="W55" i="67" s="1"/>
  <c r="V39" i="67" a="1"/>
  <c r="V39" i="67" s="1"/>
  <c r="W39" i="67" s="1"/>
  <c r="V23" i="67" a="1"/>
  <c r="V23" i="67" s="1"/>
  <c r="W23" i="67" s="1"/>
  <c r="AI41" i="67"/>
  <c r="AI25" i="67"/>
  <c r="V68" i="67" a="1"/>
  <c r="V68" i="67" s="1"/>
  <c r="W68" i="67" s="1"/>
  <c r="V102" i="67" a="1"/>
  <c r="V102" i="67" s="1"/>
  <c r="W102" i="67" s="1"/>
  <c r="V86" i="67" a="1"/>
  <c r="V86" i="67" s="1"/>
  <c r="W86" i="67"/>
  <c r="V70" i="67" a="1"/>
  <c r="V70" i="67" s="1"/>
  <c r="W70" i="67" s="1"/>
  <c r="V54" i="67" a="1"/>
  <c r="V54" i="67" s="1"/>
  <c r="W54" i="67" s="1"/>
  <c r="V38" i="67" a="1"/>
  <c r="V38" i="67" s="1"/>
  <c r="W38" i="67" s="1"/>
  <c r="V22" i="67" a="1"/>
  <c r="V22" i="67" s="1"/>
  <c r="W22" i="67" s="1"/>
  <c r="V101" i="67" a="1"/>
  <c r="V101" i="67" s="1"/>
  <c r="W101" i="67" s="1"/>
  <c r="V85" i="67" a="1"/>
  <c r="V85" i="67" s="1"/>
  <c r="W85" i="67" s="1"/>
  <c r="V69" i="67" a="1"/>
  <c r="V69" i="67" s="1"/>
  <c r="W69" i="67" s="1"/>
  <c r="V53" i="67" a="1"/>
  <c r="V53" i="67" s="1"/>
  <c r="W53" i="67"/>
  <c r="V37" i="67" a="1"/>
  <c r="V37" i="67" s="1"/>
  <c r="W37" i="67" s="1"/>
  <c r="AI58" i="67"/>
  <c r="AL98" i="67"/>
  <c r="AL82" i="67"/>
  <c r="AL66" i="67"/>
  <c r="AL50" i="67"/>
  <c r="AL34" i="67"/>
  <c r="AL18" i="67"/>
  <c r="AO25" i="67"/>
  <c r="V15" i="67" a="1"/>
  <c r="V15" i="67" s="1"/>
  <c r="W15" i="67" s="1"/>
  <c r="V14" i="67" a="1"/>
  <c r="V14" i="67" s="1"/>
  <c r="W14" i="67" s="1"/>
  <c r="V13" i="67" a="1"/>
  <c r="V13" i="67" s="1"/>
  <c r="W13" i="67" s="1"/>
  <c r="V12" i="67" a="1"/>
  <c r="V12" i="67" s="1"/>
  <c r="W12" i="67" s="1"/>
  <c r="V11" i="67" a="1"/>
  <c r="V11" i="67" s="1"/>
  <c r="W11" i="67" s="1"/>
  <c r="V10" i="67" a="1"/>
  <c r="V10" i="67" s="1"/>
  <c r="W10" i="67" s="1"/>
  <c r="V9" i="67" a="1"/>
  <c r="V9" i="67" s="1"/>
  <c r="W9" i="67" s="1"/>
  <c r="V7" i="67" a="1"/>
  <c r="V7" i="67" s="1"/>
  <c r="W7" i="67" s="1"/>
  <c r="V8" i="67" a="1"/>
  <c r="V8" i="67" s="1"/>
  <c r="W8" i="67" s="1"/>
  <c r="V6" i="67" a="1"/>
  <c r="V6" i="67" s="1"/>
  <c r="W6" i="67" s="1"/>
  <c r="X22" i="55"/>
  <c r="X55" i="55"/>
  <c r="AL29" i="67"/>
  <c r="AO52" i="67"/>
  <c r="AI47" i="67"/>
  <c r="AI31" i="67"/>
  <c r="AI15" i="67"/>
  <c r="AL70" i="67"/>
  <c r="AL38" i="67"/>
  <c r="AO44" i="67"/>
  <c r="AI90" i="67"/>
  <c r="AI74" i="67"/>
  <c r="AI42" i="67"/>
  <c r="AI26" i="67"/>
  <c r="AI10" i="67"/>
  <c r="AL80" i="67"/>
  <c r="AL48" i="67"/>
  <c r="AL32" i="67"/>
  <c r="AL16" i="67"/>
  <c r="AO41" i="67"/>
  <c r="AI104" i="67"/>
  <c r="AI88" i="67"/>
  <c r="AI72" i="67"/>
  <c r="AI56" i="67"/>
  <c r="AI40" i="67"/>
  <c r="AI8" i="67"/>
  <c r="AI76" i="67"/>
  <c r="AI60" i="67"/>
  <c r="AI44" i="67"/>
  <c r="AI28" i="67"/>
  <c r="AI12" i="67"/>
  <c r="AI91" i="67"/>
  <c r="AI75" i="67"/>
  <c r="AI43" i="67"/>
  <c r="AL83" i="67"/>
  <c r="AL35" i="67"/>
  <c r="AO103" i="67"/>
  <c r="AO87" i="67"/>
  <c r="AO71" i="67"/>
  <c r="AO55" i="67"/>
  <c r="AO39" i="67"/>
  <c r="AO23" i="67"/>
  <c r="AO7" i="67"/>
  <c r="X5" i="55"/>
  <c r="AL68" i="67"/>
  <c r="AL36" i="67"/>
  <c r="AL102" i="67"/>
  <c r="AL86" i="67"/>
  <c r="AL54" i="67"/>
  <c r="AL22" i="67"/>
  <c r="AL6" i="67"/>
  <c r="AL61" i="67"/>
  <c r="AL81" i="67"/>
  <c r="AO104" i="67"/>
  <c r="AO56" i="67"/>
  <c r="AO20" i="67"/>
  <c r="AL55" i="67"/>
  <c r="AL39" i="67"/>
  <c r="AL23" i="67"/>
  <c r="AL46" i="67"/>
  <c r="AI61" i="67"/>
  <c r="AI45" i="67"/>
  <c r="AI29" i="67"/>
  <c r="AI13" i="67"/>
  <c r="AL20" i="67"/>
  <c r="AO63" i="67"/>
  <c r="AO47" i="67"/>
  <c r="AO31" i="67"/>
  <c r="AO15" i="67"/>
  <c r="AO98" i="67"/>
  <c r="AO82" i="67"/>
  <c r="AO66" i="67"/>
  <c r="AO50" i="67"/>
  <c r="AO34" i="67"/>
  <c r="AO18" i="67"/>
  <c r="AL67" i="67"/>
  <c r="AL51" i="67"/>
  <c r="AL19" i="67"/>
  <c r="AL5" i="67"/>
  <c r="AO94" i="67"/>
  <c r="AO62" i="67"/>
  <c r="AO80" i="67"/>
  <c r="AO64" i="67"/>
  <c r="AO32" i="67"/>
  <c r="AI94" i="67"/>
  <c r="AL87" i="67"/>
  <c r="AL7" i="67"/>
  <c r="AL78" i="67"/>
  <c r="AO5" i="67"/>
  <c r="AO28" i="67"/>
  <c r="AO53" i="67"/>
  <c r="AI102" i="67"/>
  <c r="AL104" i="67"/>
  <c r="AL88" i="67"/>
  <c r="AL72" i="67"/>
  <c r="AL56" i="67"/>
  <c r="AL40" i="67"/>
  <c r="AL8" i="67"/>
  <c r="AI79" i="67"/>
  <c r="AI63" i="67"/>
  <c r="AI59" i="67"/>
  <c r="AI27" i="67"/>
  <c r="AO61" i="67"/>
  <c r="AO45" i="67"/>
  <c r="AO13" i="67"/>
  <c r="AL65" i="67"/>
  <c r="AL49" i="67"/>
  <c r="AL17" i="67"/>
  <c r="AO92" i="67"/>
  <c r="AO76" i="67"/>
  <c r="AO79" i="67"/>
  <c r="AO90" i="67"/>
  <c r="AO74" i="67"/>
  <c r="AO58" i="67"/>
  <c r="AO42" i="67"/>
  <c r="AO26" i="67"/>
  <c r="AO10" i="67"/>
  <c r="AL91" i="67"/>
  <c r="AL75" i="67"/>
  <c r="AL59" i="67"/>
  <c r="AL43" i="67"/>
  <c r="AL27" i="67"/>
  <c r="AL11" i="67"/>
  <c r="AO89" i="67"/>
  <c r="AO73" i="67"/>
  <c r="AO57" i="67"/>
  <c r="AO88" i="67"/>
  <c r="AO72" i="67"/>
  <c r="AO40" i="67"/>
  <c r="AO24" i="67"/>
  <c r="AO8" i="67"/>
  <c r="AI97" i="67"/>
  <c r="AI36" i="67"/>
  <c r="AL103" i="67"/>
  <c r="AL71" i="67"/>
  <c r="AL94" i="67"/>
  <c r="AL62" i="67"/>
  <c r="AL30" i="67"/>
  <c r="AL14" i="67"/>
  <c r="AI46" i="67"/>
  <c r="AL92" i="67"/>
  <c r="AL76" i="67"/>
  <c r="AL12" i="67"/>
  <c r="P4" i="67"/>
  <c r="AI7" i="67"/>
  <c r="AI67" i="67"/>
  <c r="AI35" i="67"/>
  <c r="AI103" i="67"/>
  <c r="AI55" i="67"/>
  <c r="AI39" i="67"/>
  <c r="AI23" i="67"/>
  <c r="AI81" i="67"/>
  <c r="AI21" i="67"/>
  <c r="AI5" i="67"/>
  <c r="AI83" i="67"/>
  <c r="AI51" i="67"/>
  <c r="AI19" i="67"/>
  <c r="AI24" i="67"/>
  <c r="AI70" i="67"/>
  <c r="AI82" i="67"/>
  <c r="AI66" i="67"/>
  <c r="AI34" i="67"/>
  <c r="AI92" i="67"/>
  <c r="AI49" i="67"/>
  <c r="AI33" i="67"/>
  <c r="AI6" i="67"/>
  <c r="AI17" i="67"/>
  <c r="AI38" i="67"/>
  <c r="AI57" i="67"/>
  <c r="AO70" i="67"/>
  <c r="AI80" i="67"/>
  <c r="AI48" i="67"/>
  <c r="AO99" i="67"/>
  <c r="AO83" i="67"/>
  <c r="AO67" i="67"/>
  <c r="AO51" i="67"/>
  <c r="AO35" i="67"/>
  <c r="AO19" i="67"/>
  <c r="AI50" i="67"/>
  <c r="AI71" i="67"/>
  <c r="AO86" i="67"/>
  <c r="AI95" i="67"/>
  <c r="AO95" i="67"/>
  <c r="AI18" i="67"/>
  <c r="AO38" i="67"/>
  <c r="AI87" i="67"/>
  <c r="AI93" i="67"/>
  <c r="AI77" i="67"/>
  <c r="AL101" i="67"/>
  <c r="AL21" i="67"/>
  <c r="AI14" i="67"/>
  <c r="AI54" i="67"/>
  <c r="AI65" i="67"/>
  <c r="AI73" i="67"/>
  <c r="AI9" i="67"/>
  <c r="AI22" i="67"/>
  <c r="AO97" i="67"/>
  <c r="AO81" i="67"/>
  <c r="AO65" i="67"/>
  <c r="AO49" i="67"/>
  <c r="AO33" i="67"/>
  <c r="AO17" i="67"/>
  <c r="AO96" i="67"/>
  <c r="AO101" i="67"/>
  <c r="AO85" i="67"/>
  <c r="AO69" i="67"/>
  <c r="AO37" i="67"/>
  <c r="AO21" i="67"/>
  <c r="AO100" i="67"/>
  <c r="AO84" i="67"/>
  <c r="AO68" i="67"/>
  <c r="AL100" i="67"/>
  <c r="AL84" i="67"/>
  <c r="AL52" i="67"/>
  <c r="AL99" i="67"/>
  <c r="AL97" i="67"/>
  <c r="AL96" i="67"/>
  <c r="AL64" i="67"/>
  <c r="AL69" i="67"/>
  <c r="AL53" i="67"/>
  <c r="AL37" i="67"/>
  <c r="AL85" i="67"/>
  <c r="AI89" i="67"/>
  <c r="AI101" i="67"/>
  <c r="AI85" i="67"/>
  <c r="AI69" i="67"/>
  <c r="AI53" i="67"/>
  <c r="AI37" i="67"/>
  <c r="AI100" i="67"/>
  <c r="AI84" i="67"/>
  <c r="AI68" i="67"/>
  <c r="AI52" i="67"/>
  <c r="AI20" i="67"/>
  <c r="AI99" i="67"/>
  <c r="AI96" i="67"/>
  <c r="AI98" i="67"/>
  <c r="C6" i="31"/>
  <c r="T25" i="48"/>
  <c r="X106" i="55" l="1"/>
  <c r="X105" i="55"/>
  <c r="J8" i="31" s="1"/>
  <c r="S17" i="48"/>
  <c r="S18" i="48"/>
  <c r="S19" i="48"/>
  <c r="S20" i="48"/>
  <c r="S21" i="48"/>
  <c r="S22" i="48"/>
  <c r="S24" i="48"/>
  <c r="P6" i="70" l="1"/>
  <c r="P7" i="70"/>
  <c r="P8" i="70"/>
  <c r="P9" i="70"/>
  <c r="P10" i="70"/>
  <c r="P11" i="70"/>
  <c r="P12" i="70"/>
  <c r="P13" i="70"/>
  <c r="P14" i="70"/>
  <c r="P15" i="70"/>
  <c r="P16" i="70"/>
  <c r="P17" i="70"/>
  <c r="P18" i="70"/>
  <c r="P19" i="70"/>
  <c r="P20" i="70"/>
  <c r="P21" i="70"/>
  <c r="P22" i="70"/>
  <c r="P23" i="70"/>
  <c r="P24" i="70"/>
  <c r="P25" i="70"/>
  <c r="P26" i="70"/>
  <c r="P27" i="70"/>
  <c r="P28" i="70"/>
  <c r="P29" i="70"/>
  <c r="P30" i="70"/>
  <c r="P31" i="70"/>
  <c r="P32" i="70"/>
  <c r="P33" i="70"/>
  <c r="P34" i="70"/>
  <c r="P35" i="70"/>
  <c r="P36" i="70"/>
  <c r="P37" i="70"/>
  <c r="P38" i="70"/>
  <c r="P39" i="70"/>
  <c r="P40" i="70"/>
  <c r="P41" i="70"/>
  <c r="P42" i="70"/>
  <c r="P43" i="70"/>
  <c r="P44" i="70"/>
  <c r="P45" i="70"/>
  <c r="P46" i="70"/>
  <c r="P47" i="70"/>
  <c r="P48" i="70"/>
  <c r="P49" i="70"/>
  <c r="P50" i="70"/>
  <c r="P51" i="70"/>
  <c r="P52" i="70"/>
  <c r="P53" i="70"/>
  <c r="P54" i="70"/>
  <c r="P55" i="70"/>
  <c r="P56" i="70"/>
  <c r="P57" i="70"/>
  <c r="P58" i="70"/>
  <c r="P59" i="70"/>
  <c r="P60" i="70"/>
  <c r="P61" i="70"/>
  <c r="P62" i="70"/>
  <c r="P63" i="70"/>
  <c r="P64" i="70"/>
  <c r="P65" i="70"/>
  <c r="P66" i="70"/>
  <c r="P67" i="70"/>
  <c r="P68" i="70"/>
  <c r="P69" i="70"/>
  <c r="P70" i="70"/>
  <c r="P71" i="70"/>
  <c r="P72" i="70"/>
  <c r="P73" i="70"/>
  <c r="P74" i="70"/>
  <c r="P75" i="70"/>
  <c r="P76" i="70"/>
  <c r="P77" i="70"/>
  <c r="P78" i="70"/>
  <c r="P79" i="70"/>
  <c r="P80" i="70"/>
  <c r="P81" i="70"/>
  <c r="P82" i="70"/>
  <c r="P83" i="70"/>
  <c r="P84" i="70"/>
  <c r="P85" i="70"/>
  <c r="P86" i="70"/>
  <c r="P87" i="70"/>
  <c r="P88" i="70"/>
  <c r="P89" i="70"/>
  <c r="P90" i="70"/>
  <c r="P91" i="70"/>
  <c r="P92" i="70"/>
  <c r="P93" i="70"/>
  <c r="P94" i="70"/>
  <c r="P95" i="70"/>
  <c r="P96" i="70"/>
  <c r="P97" i="70"/>
  <c r="P98" i="70"/>
  <c r="P99" i="70"/>
  <c r="P100" i="70"/>
  <c r="P101" i="70"/>
  <c r="P102" i="70"/>
  <c r="P103" i="70"/>
  <c r="P104" i="70"/>
  <c r="D7" i="71" l="1"/>
  <c r="R9" i="48"/>
  <c r="P8" i="31"/>
  <c r="Q9" i="48"/>
  <c r="O8" i="31"/>
  <c r="P105" i="70"/>
  <c r="AP6" i="67"/>
  <c r="AP7" i="67"/>
  <c r="AP8" i="67"/>
  <c r="AP9" i="67"/>
  <c r="AP10" i="67"/>
  <c r="AP11" i="67"/>
  <c r="AP12" i="67"/>
  <c r="AP13" i="67"/>
  <c r="AP14" i="67"/>
  <c r="AP15" i="67"/>
  <c r="AP16" i="67"/>
  <c r="AP17" i="67"/>
  <c r="AP18" i="67"/>
  <c r="AP19" i="67"/>
  <c r="AP20" i="67"/>
  <c r="AP21" i="67"/>
  <c r="AP22" i="67"/>
  <c r="AP23" i="67"/>
  <c r="AP24" i="67"/>
  <c r="AP25" i="67"/>
  <c r="AP26" i="67"/>
  <c r="AP27" i="67"/>
  <c r="AP28" i="67"/>
  <c r="AP29" i="67"/>
  <c r="AP30" i="67"/>
  <c r="AP31" i="67"/>
  <c r="AP32" i="67"/>
  <c r="AP33" i="67"/>
  <c r="AP34" i="67"/>
  <c r="AP35" i="67"/>
  <c r="AP36" i="67"/>
  <c r="AP37" i="67"/>
  <c r="AP38" i="67"/>
  <c r="AP39" i="67"/>
  <c r="AP40" i="67"/>
  <c r="AP41" i="67"/>
  <c r="AP42" i="67"/>
  <c r="AP43" i="67"/>
  <c r="AP44" i="67"/>
  <c r="AP45" i="67"/>
  <c r="AP46" i="67"/>
  <c r="AP47" i="67"/>
  <c r="AP48" i="67"/>
  <c r="AP49" i="67"/>
  <c r="AP50" i="67"/>
  <c r="AP51" i="67"/>
  <c r="AP52" i="67"/>
  <c r="AP53" i="67"/>
  <c r="AP54" i="67"/>
  <c r="AP55" i="67"/>
  <c r="AP56" i="67"/>
  <c r="AP57" i="67"/>
  <c r="AP58" i="67"/>
  <c r="AP59" i="67"/>
  <c r="AP60" i="67"/>
  <c r="AP61" i="67"/>
  <c r="AP62" i="67"/>
  <c r="AP63" i="67"/>
  <c r="AP64" i="67"/>
  <c r="AP65" i="67"/>
  <c r="AP66" i="67"/>
  <c r="AP67" i="67"/>
  <c r="AP68" i="67"/>
  <c r="AP69" i="67"/>
  <c r="AP70" i="67"/>
  <c r="AP71" i="67"/>
  <c r="AP72" i="67"/>
  <c r="AP73" i="67"/>
  <c r="AP74" i="67"/>
  <c r="AP75" i="67"/>
  <c r="AP76" i="67"/>
  <c r="AP77" i="67"/>
  <c r="AP78" i="67"/>
  <c r="AP79" i="67"/>
  <c r="AP80" i="67"/>
  <c r="AP81" i="67"/>
  <c r="AP82" i="67"/>
  <c r="AP83" i="67"/>
  <c r="AP84" i="67"/>
  <c r="AP85" i="67"/>
  <c r="AP86" i="67"/>
  <c r="AP87" i="67"/>
  <c r="AP88" i="67"/>
  <c r="AP89" i="67"/>
  <c r="AP90" i="67"/>
  <c r="AP91" i="67"/>
  <c r="AP92" i="67"/>
  <c r="AP93" i="67"/>
  <c r="AP94" i="67"/>
  <c r="AP95" i="67"/>
  <c r="AP96" i="67"/>
  <c r="AP97" i="67"/>
  <c r="AP98" i="67"/>
  <c r="AP99" i="67"/>
  <c r="AP100" i="67"/>
  <c r="AP101" i="67"/>
  <c r="AP102" i="67"/>
  <c r="AP103" i="67"/>
  <c r="AP104" i="67"/>
  <c r="S6" i="70"/>
  <c r="T6" i="70"/>
  <c r="U6" i="70"/>
  <c r="V6" i="70"/>
  <c r="W6" i="70"/>
  <c r="X6" i="70"/>
  <c r="S7" i="70"/>
  <c r="T7" i="70"/>
  <c r="U7" i="70"/>
  <c r="V7" i="70"/>
  <c r="W7" i="70"/>
  <c r="X7" i="70"/>
  <c r="S8" i="70"/>
  <c r="T8" i="70"/>
  <c r="U8" i="70"/>
  <c r="V8" i="70"/>
  <c r="W8" i="70"/>
  <c r="X8" i="70"/>
  <c r="S9" i="70"/>
  <c r="T9" i="70"/>
  <c r="U9" i="70"/>
  <c r="V9" i="70"/>
  <c r="W9" i="70"/>
  <c r="X9" i="70"/>
  <c r="S10" i="70"/>
  <c r="T10" i="70"/>
  <c r="U10" i="70"/>
  <c r="V10" i="70"/>
  <c r="W10" i="70"/>
  <c r="X10" i="70"/>
  <c r="S11" i="70"/>
  <c r="T11" i="70"/>
  <c r="U11" i="70"/>
  <c r="V11" i="70"/>
  <c r="W11" i="70"/>
  <c r="X11" i="70"/>
  <c r="S12" i="70"/>
  <c r="T12" i="70"/>
  <c r="U12" i="70"/>
  <c r="V12" i="70"/>
  <c r="W12" i="70"/>
  <c r="X12" i="70"/>
  <c r="S13" i="70"/>
  <c r="T13" i="70"/>
  <c r="U13" i="70"/>
  <c r="V13" i="70"/>
  <c r="W13" i="70"/>
  <c r="X13" i="70"/>
  <c r="S14" i="70"/>
  <c r="T14" i="70"/>
  <c r="U14" i="70"/>
  <c r="V14" i="70"/>
  <c r="W14" i="70"/>
  <c r="X14" i="70"/>
  <c r="S15" i="70"/>
  <c r="T15" i="70"/>
  <c r="U15" i="70"/>
  <c r="V15" i="70"/>
  <c r="W15" i="70"/>
  <c r="X15" i="70"/>
  <c r="S16" i="70"/>
  <c r="T16" i="70"/>
  <c r="U16" i="70"/>
  <c r="V16" i="70"/>
  <c r="W16" i="70"/>
  <c r="X16" i="70"/>
  <c r="S17" i="70"/>
  <c r="T17" i="70"/>
  <c r="U17" i="70"/>
  <c r="V17" i="70"/>
  <c r="W17" i="70"/>
  <c r="X17" i="70"/>
  <c r="S18" i="70"/>
  <c r="T18" i="70"/>
  <c r="U18" i="70"/>
  <c r="V18" i="70"/>
  <c r="W18" i="70"/>
  <c r="X18" i="70"/>
  <c r="S19" i="70"/>
  <c r="T19" i="70"/>
  <c r="U19" i="70"/>
  <c r="V19" i="70"/>
  <c r="W19" i="70"/>
  <c r="X19" i="70"/>
  <c r="S20" i="70"/>
  <c r="T20" i="70"/>
  <c r="U20" i="70"/>
  <c r="V20" i="70"/>
  <c r="W20" i="70"/>
  <c r="X20" i="70"/>
  <c r="S21" i="70"/>
  <c r="T21" i="70"/>
  <c r="U21" i="70"/>
  <c r="V21" i="70"/>
  <c r="W21" i="70"/>
  <c r="X21" i="70"/>
  <c r="S22" i="70"/>
  <c r="T22" i="70"/>
  <c r="U22" i="70"/>
  <c r="V22" i="70"/>
  <c r="W22" i="70"/>
  <c r="X22" i="70"/>
  <c r="S23" i="70"/>
  <c r="T23" i="70"/>
  <c r="U23" i="70"/>
  <c r="V23" i="70"/>
  <c r="W23" i="70"/>
  <c r="X23" i="70"/>
  <c r="S24" i="70"/>
  <c r="T24" i="70"/>
  <c r="U24" i="70"/>
  <c r="V24" i="70"/>
  <c r="W24" i="70"/>
  <c r="X24" i="70"/>
  <c r="S25" i="70"/>
  <c r="T25" i="70"/>
  <c r="U25" i="70"/>
  <c r="V25" i="70"/>
  <c r="W25" i="70"/>
  <c r="X25" i="70"/>
  <c r="S26" i="70"/>
  <c r="T26" i="70"/>
  <c r="U26" i="70"/>
  <c r="V26" i="70"/>
  <c r="W26" i="70"/>
  <c r="X26" i="70"/>
  <c r="S27" i="70"/>
  <c r="T27" i="70"/>
  <c r="U27" i="70"/>
  <c r="V27" i="70"/>
  <c r="W27" i="70"/>
  <c r="X27" i="70"/>
  <c r="S28" i="70"/>
  <c r="T28" i="70"/>
  <c r="U28" i="70"/>
  <c r="V28" i="70"/>
  <c r="W28" i="70"/>
  <c r="X28" i="70"/>
  <c r="S29" i="70"/>
  <c r="T29" i="70"/>
  <c r="U29" i="70"/>
  <c r="V29" i="70"/>
  <c r="W29" i="70"/>
  <c r="X29" i="70"/>
  <c r="S30" i="70"/>
  <c r="T30" i="70"/>
  <c r="U30" i="70"/>
  <c r="V30" i="70"/>
  <c r="W30" i="70"/>
  <c r="X30" i="70"/>
  <c r="S31" i="70"/>
  <c r="T31" i="70"/>
  <c r="U31" i="70"/>
  <c r="V31" i="70"/>
  <c r="W31" i="70"/>
  <c r="X31" i="70"/>
  <c r="S32" i="70"/>
  <c r="T32" i="70"/>
  <c r="U32" i="70"/>
  <c r="V32" i="70"/>
  <c r="W32" i="70"/>
  <c r="X32" i="70"/>
  <c r="S33" i="70"/>
  <c r="T33" i="70"/>
  <c r="U33" i="70"/>
  <c r="V33" i="70"/>
  <c r="W33" i="70"/>
  <c r="X33" i="70"/>
  <c r="S34" i="70"/>
  <c r="T34" i="70"/>
  <c r="U34" i="70"/>
  <c r="V34" i="70"/>
  <c r="W34" i="70"/>
  <c r="X34" i="70"/>
  <c r="S35" i="70"/>
  <c r="T35" i="70"/>
  <c r="U35" i="70"/>
  <c r="V35" i="70"/>
  <c r="W35" i="70"/>
  <c r="X35" i="70"/>
  <c r="S36" i="70"/>
  <c r="T36" i="70"/>
  <c r="U36" i="70"/>
  <c r="V36" i="70"/>
  <c r="W36" i="70"/>
  <c r="X36" i="70"/>
  <c r="S37" i="70"/>
  <c r="T37" i="70"/>
  <c r="U37" i="70"/>
  <c r="V37" i="70"/>
  <c r="W37" i="70"/>
  <c r="X37" i="70"/>
  <c r="S38" i="70"/>
  <c r="T38" i="70"/>
  <c r="U38" i="70"/>
  <c r="V38" i="70"/>
  <c r="W38" i="70"/>
  <c r="X38" i="70"/>
  <c r="S39" i="70"/>
  <c r="T39" i="70"/>
  <c r="U39" i="70"/>
  <c r="V39" i="70"/>
  <c r="W39" i="70"/>
  <c r="X39" i="70"/>
  <c r="S40" i="70"/>
  <c r="T40" i="70"/>
  <c r="U40" i="70"/>
  <c r="V40" i="70"/>
  <c r="W40" i="70"/>
  <c r="X40" i="70"/>
  <c r="S41" i="70"/>
  <c r="T41" i="70"/>
  <c r="U41" i="70"/>
  <c r="V41" i="70"/>
  <c r="W41" i="70"/>
  <c r="X41" i="70"/>
  <c r="S42" i="70"/>
  <c r="T42" i="70"/>
  <c r="U42" i="70"/>
  <c r="V42" i="70"/>
  <c r="W42" i="70"/>
  <c r="X42" i="70"/>
  <c r="S43" i="70"/>
  <c r="T43" i="70"/>
  <c r="U43" i="70"/>
  <c r="V43" i="70"/>
  <c r="W43" i="70"/>
  <c r="X43" i="70"/>
  <c r="S44" i="70"/>
  <c r="T44" i="70"/>
  <c r="U44" i="70"/>
  <c r="V44" i="70"/>
  <c r="W44" i="70"/>
  <c r="X44" i="70"/>
  <c r="S45" i="70"/>
  <c r="T45" i="70"/>
  <c r="U45" i="70"/>
  <c r="V45" i="70"/>
  <c r="W45" i="70"/>
  <c r="X45" i="70"/>
  <c r="S46" i="70"/>
  <c r="T46" i="70"/>
  <c r="U46" i="70"/>
  <c r="V46" i="70"/>
  <c r="W46" i="70"/>
  <c r="X46" i="70"/>
  <c r="S47" i="70"/>
  <c r="T47" i="70"/>
  <c r="U47" i="70"/>
  <c r="V47" i="70"/>
  <c r="W47" i="70"/>
  <c r="X47" i="70"/>
  <c r="S48" i="70"/>
  <c r="T48" i="70"/>
  <c r="U48" i="70"/>
  <c r="V48" i="70"/>
  <c r="W48" i="70"/>
  <c r="X48" i="70"/>
  <c r="S49" i="70"/>
  <c r="T49" i="70"/>
  <c r="U49" i="70"/>
  <c r="V49" i="70"/>
  <c r="W49" i="70"/>
  <c r="X49" i="70"/>
  <c r="S50" i="70"/>
  <c r="T50" i="70"/>
  <c r="U50" i="70"/>
  <c r="V50" i="70"/>
  <c r="W50" i="70"/>
  <c r="X50" i="70"/>
  <c r="S51" i="70"/>
  <c r="T51" i="70"/>
  <c r="U51" i="70"/>
  <c r="V51" i="70"/>
  <c r="W51" i="70"/>
  <c r="X51" i="70"/>
  <c r="S52" i="70"/>
  <c r="T52" i="70"/>
  <c r="U52" i="70"/>
  <c r="V52" i="70"/>
  <c r="W52" i="70"/>
  <c r="X52" i="70"/>
  <c r="S53" i="70"/>
  <c r="T53" i="70"/>
  <c r="U53" i="70"/>
  <c r="V53" i="70"/>
  <c r="W53" i="70"/>
  <c r="X53" i="70"/>
  <c r="S54" i="70"/>
  <c r="T54" i="70"/>
  <c r="U54" i="70"/>
  <c r="V54" i="70"/>
  <c r="W54" i="70"/>
  <c r="X54" i="70"/>
  <c r="S55" i="70"/>
  <c r="T55" i="70"/>
  <c r="U55" i="70"/>
  <c r="V55" i="70"/>
  <c r="W55" i="70"/>
  <c r="X55" i="70"/>
  <c r="S56" i="70"/>
  <c r="T56" i="70"/>
  <c r="U56" i="70"/>
  <c r="V56" i="70"/>
  <c r="W56" i="70"/>
  <c r="X56" i="70"/>
  <c r="S57" i="70"/>
  <c r="T57" i="70"/>
  <c r="U57" i="70"/>
  <c r="V57" i="70"/>
  <c r="W57" i="70"/>
  <c r="X57" i="70"/>
  <c r="S58" i="70"/>
  <c r="T58" i="70"/>
  <c r="U58" i="70"/>
  <c r="V58" i="70"/>
  <c r="W58" i="70"/>
  <c r="X58" i="70"/>
  <c r="S59" i="70"/>
  <c r="T59" i="70"/>
  <c r="U59" i="70"/>
  <c r="V59" i="70"/>
  <c r="W59" i="70"/>
  <c r="X59" i="70"/>
  <c r="S60" i="70"/>
  <c r="T60" i="70"/>
  <c r="U60" i="70"/>
  <c r="V60" i="70"/>
  <c r="W60" i="70"/>
  <c r="X60" i="70"/>
  <c r="S61" i="70"/>
  <c r="T61" i="70"/>
  <c r="U61" i="70"/>
  <c r="V61" i="70"/>
  <c r="W61" i="70"/>
  <c r="X61" i="70"/>
  <c r="S62" i="70"/>
  <c r="T62" i="70"/>
  <c r="U62" i="70"/>
  <c r="V62" i="70"/>
  <c r="W62" i="70"/>
  <c r="X62" i="70"/>
  <c r="S63" i="70"/>
  <c r="T63" i="70"/>
  <c r="U63" i="70"/>
  <c r="V63" i="70"/>
  <c r="W63" i="70"/>
  <c r="X63" i="70"/>
  <c r="S64" i="70"/>
  <c r="T64" i="70"/>
  <c r="U64" i="70"/>
  <c r="V64" i="70"/>
  <c r="W64" i="70"/>
  <c r="X64" i="70"/>
  <c r="S65" i="70"/>
  <c r="T65" i="70"/>
  <c r="U65" i="70"/>
  <c r="V65" i="70"/>
  <c r="W65" i="70"/>
  <c r="X65" i="70"/>
  <c r="S66" i="70"/>
  <c r="T66" i="70"/>
  <c r="U66" i="70"/>
  <c r="V66" i="70"/>
  <c r="W66" i="70"/>
  <c r="X66" i="70"/>
  <c r="S67" i="70"/>
  <c r="T67" i="70"/>
  <c r="U67" i="70"/>
  <c r="V67" i="70"/>
  <c r="W67" i="70"/>
  <c r="X67" i="70"/>
  <c r="S68" i="70"/>
  <c r="T68" i="70"/>
  <c r="U68" i="70"/>
  <c r="V68" i="70"/>
  <c r="W68" i="70"/>
  <c r="X68" i="70"/>
  <c r="S69" i="70"/>
  <c r="T69" i="70"/>
  <c r="U69" i="70"/>
  <c r="V69" i="70"/>
  <c r="W69" i="70"/>
  <c r="X69" i="70"/>
  <c r="S70" i="70"/>
  <c r="T70" i="70"/>
  <c r="U70" i="70"/>
  <c r="V70" i="70"/>
  <c r="W70" i="70"/>
  <c r="X70" i="70"/>
  <c r="S71" i="70"/>
  <c r="T71" i="70"/>
  <c r="U71" i="70"/>
  <c r="V71" i="70"/>
  <c r="W71" i="70"/>
  <c r="X71" i="70"/>
  <c r="S72" i="70"/>
  <c r="T72" i="70"/>
  <c r="U72" i="70"/>
  <c r="V72" i="70"/>
  <c r="W72" i="70"/>
  <c r="X72" i="70"/>
  <c r="S73" i="70"/>
  <c r="T73" i="70"/>
  <c r="U73" i="70"/>
  <c r="V73" i="70"/>
  <c r="W73" i="70"/>
  <c r="X73" i="70"/>
  <c r="S74" i="70"/>
  <c r="T74" i="70"/>
  <c r="U74" i="70"/>
  <c r="V74" i="70"/>
  <c r="W74" i="70"/>
  <c r="X74" i="70"/>
  <c r="S75" i="70"/>
  <c r="T75" i="70"/>
  <c r="U75" i="70"/>
  <c r="V75" i="70"/>
  <c r="W75" i="70"/>
  <c r="X75" i="70"/>
  <c r="S76" i="70"/>
  <c r="T76" i="70"/>
  <c r="U76" i="70"/>
  <c r="V76" i="70"/>
  <c r="W76" i="70"/>
  <c r="X76" i="70"/>
  <c r="S77" i="70"/>
  <c r="T77" i="70"/>
  <c r="U77" i="70"/>
  <c r="V77" i="70"/>
  <c r="W77" i="70"/>
  <c r="X77" i="70"/>
  <c r="S78" i="70"/>
  <c r="T78" i="70"/>
  <c r="U78" i="70"/>
  <c r="V78" i="70"/>
  <c r="W78" i="70"/>
  <c r="X78" i="70"/>
  <c r="S79" i="70"/>
  <c r="T79" i="70"/>
  <c r="U79" i="70"/>
  <c r="V79" i="70"/>
  <c r="W79" i="70"/>
  <c r="X79" i="70"/>
  <c r="S80" i="70"/>
  <c r="T80" i="70"/>
  <c r="U80" i="70"/>
  <c r="V80" i="70"/>
  <c r="W80" i="70"/>
  <c r="X80" i="70"/>
  <c r="S81" i="70"/>
  <c r="T81" i="70"/>
  <c r="U81" i="70"/>
  <c r="V81" i="70"/>
  <c r="W81" i="70"/>
  <c r="X81" i="70"/>
  <c r="S82" i="70"/>
  <c r="T82" i="70"/>
  <c r="U82" i="70"/>
  <c r="V82" i="70"/>
  <c r="W82" i="70"/>
  <c r="X82" i="70"/>
  <c r="S83" i="70"/>
  <c r="T83" i="70"/>
  <c r="U83" i="70"/>
  <c r="V83" i="70"/>
  <c r="W83" i="70"/>
  <c r="X83" i="70"/>
  <c r="S84" i="70"/>
  <c r="T84" i="70"/>
  <c r="U84" i="70"/>
  <c r="V84" i="70"/>
  <c r="W84" i="70"/>
  <c r="X84" i="70"/>
  <c r="S85" i="70"/>
  <c r="T85" i="70"/>
  <c r="U85" i="70"/>
  <c r="V85" i="70"/>
  <c r="W85" i="70"/>
  <c r="X85" i="70"/>
  <c r="S86" i="70"/>
  <c r="T86" i="70"/>
  <c r="U86" i="70"/>
  <c r="V86" i="70"/>
  <c r="W86" i="70"/>
  <c r="X86" i="70"/>
  <c r="S87" i="70"/>
  <c r="T87" i="70"/>
  <c r="U87" i="70"/>
  <c r="V87" i="70"/>
  <c r="W87" i="70"/>
  <c r="X87" i="70"/>
  <c r="S88" i="70"/>
  <c r="T88" i="70"/>
  <c r="U88" i="70"/>
  <c r="V88" i="70"/>
  <c r="W88" i="70"/>
  <c r="X88" i="70"/>
  <c r="S89" i="70"/>
  <c r="T89" i="70"/>
  <c r="U89" i="70"/>
  <c r="V89" i="70"/>
  <c r="W89" i="70"/>
  <c r="X89" i="70"/>
  <c r="S90" i="70"/>
  <c r="T90" i="70"/>
  <c r="U90" i="70"/>
  <c r="V90" i="70"/>
  <c r="W90" i="70"/>
  <c r="X90" i="70"/>
  <c r="S91" i="70"/>
  <c r="T91" i="70"/>
  <c r="U91" i="70"/>
  <c r="V91" i="70"/>
  <c r="W91" i="70"/>
  <c r="X91" i="70"/>
  <c r="S92" i="70"/>
  <c r="T92" i="70"/>
  <c r="U92" i="70"/>
  <c r="V92" i="70"/>
  <c r="W92" i="70"/>
  <c r="X92" i="70"/>
  <c r="S93" i="70"/>
  <c r="T93" i="70"/>
  <c r="U93" i="70"/>
  <c r="V93" i="70"/>
  <c r="W93" i="70"/>
  <c r="X93" i="70"/>
  <c r="S94" i="70"/>
  <c r="T94" i="70"/>
  <c r="U94" i="70"/>
  <c r="V94" i="70"/>
  <c r="W94" i="70"/>
  <c r="X94" i="70"/>
  <c r="S95" i="70"/>
  <c r="T95" i="70"/>
  <c r="U95" i="70"/>
  <c r="V95" i="70"/>
  <c r="W95" i="70"/>
  <c r="X95" i="70"/>
  <c r="S96" i="70"/>
  <c r="T96" i="70"/>
  <c r="U96" i="70"/>
  <c r="V96" i="70"/>
  <c r="W96" i="70"/>
  <c r="X96" i="70"/>
  <c r="S97" i="70"/>
  <c r="T97" i="70"/>
  <c r="U97" i="70"/>
  <c r="V97" i="70"/>
  <c r="W97" i="70"/>
  <c r="X97" i="70"/>
  <c r="S98" i="70"/>
  <c r="T98" i="70"/>
  <c r="U98" i="70"/>
  <c r="V98" i="70"/>
  <c r="W98" i="70"/>
  <c r="X98" i="70"/>
  <c r="S99" i="70"/>
  <c r="T99" i="70"/>
  <c r="U99" i="70"/>
  <c r="V99" i="70"/>
  <c r="W99" i="70"/>
  <c r="X99" i="70"/>
  <c r="S100" i="70"/>
  <c r="T100" i="70"/>
  <c r="U100" i="70"/>
  <c r="V100" i="70"/>
  <c r="W100" i="70"/>
  <c r="X100" i="70"/>
  <c r="S101" i="70"/>
  <c r="T101" i="70"/>
  <c r="U101" i="70"/>
  <c r="V101" i="70"/>
  <c r="W101" i="70"/>
  <c r="X101" i="70"/>
  <c r="S102" i="70"/>
  <c r="T102" i="70"/>
  <c r="U102" i="70"/>
  <c r="V102" i="70"/>
  <c r="W102" i="70"/>
  <c r="X102" i="70"/>
  <c r="S103" i="70"/>
  <c r="T103" i="70"/>
  <c r="U103" i="70"/>
  <c r="V103" i="70"/>
  <c r="W103" i="70"/>
  <c r="X103" i="70"/>
  <c r="S104" i="70"/>
  <c r="T104" i="70"/>
  <c r="U104" i="70"/>
  <c r="V104" i="70"/>
  <c r="W104" i="70"/>
  <c r="X104" i="70"/>
  <c r="Y6" i="70"/>
  <c r="Z6" i="70"/>
  <c r="AA6" i="70"/>
  <c r="AB6" i="70"/>
  <c r="AC6" i="70"/>
  <c r="AD6" i="70"/>
  <c r="Y7" i="70"/>
  <c r="Z7" i="70"/>
  <c r="AA7" i="70"/>
  <c r="AB7" i="70"/>
  <c r="AC7" i="70"/>
  <c r="AD7" i="70"/>
  <c r="Y8" i="70"/>
  <c r="Z8" i="70"/>
  <c r="AA8" i="70"/>
  <c r="AB8" i="70"/>
  <c r="AC8" i="70"/>
  <c r="AD8" i="70"/>
  <c r="Y9" i="70"/>
  <c r="Z9" i="70"/>
  <c r="AA9" i="70"/>
  <c r="AB9" i="70"/>
  <c r="AC9" i="70"/>
  <c r="AD9" i="70"/>
  <c r="Y10" i="70"/>
  <c r="Z10" i="70"/>
  <c r="AA10" i="70"/>
  <c r="AB10" i="70"/>
  <c r="AC10" i="70"/>
  <c r="AD10" i="70"/>
  <c r="Y11" i="70"/>
  <c r="Z11" i="70"/>
  <c r="AA11" i="70"/>
  <c r="AB11" i="70"/>
  <c r="AC11" i="70"/>
  <c r="AD11" i="70"/>
  <c r="Y12" i="70"/>
  <c r="Z12" i="70"/>
  <c r="AA12" i="70"/>
  <c r="AB12" i="70"/>
  <c r="AC12" i="70"/>
  <c r="AD12" i="70"/>
  <c r="Y13" i="70"/>
  <c r="Z13" i="70"/>
  <c r="AA13" i="70"/>
  <c r="AB13" i="70"/>
  <c r="AC13" i="70"/>
  <c r="AD13" i="70"/>
  <c r="Y14" i="70"/>
  <c r="Z14" i="70"/>
  <c r="AA14" i="70"/>
  <c r="AB14" i="70"/>
  <c r="AC14" i="70"/>
  <c r="AD14" i="70"/>
  <c r="Y15" i="70"/>
  <c r="Z15" i="70"/>
  <c r="AA15" i="70"/>
  <c r="AB15" i="70"/>
  <c r="AC15" i="70"/>
  <c r="AD15" i="70"/>
  <c r="Y16" i="70"/>
  <c r="Z16" i="70"/>
  <c r="AA16" i="70"/>
  <c r="AB16" i="70"/>
  <c r="AC16" i="70"/>
  <c r="AD16" i="70"/>
  <c r="Y17" i="70"/>
  <c r="Z17" i="70"/>
  <c r="AA17" i="70"/>
  <c r="AB17" i="70"/>
  <c r="AC17" i="70"/>
  <c r="AD17" i="70"/>
  <c r="Y18" i="70"/>
  <c r="Z18" i="70"/>
  <c r="AA18" i="70"/>
  <c r="AB18" i="70"/>
  <c r="AC18" i="70"/>
  <c r="AD18" i="70"/>
  <c r="Y19" i="70"/>
  <c r="Z19" i="70"/>
  <c r="AA19" i="70"/>
  <c r="AB19" i="70"/>
  <c r="AC19" i="70"/>
  <c r="AD19" i="70"/>
  <c r="Y20" i="70"/>
  <c r="Z20" i="70"/>
  <c r="AA20" i="70"/>
  <c r="AB20" i="70"/>
  <c r="AC20" i="70"/>
  <c r="AD20" i="70"/>
  <c r="Y21" i="70"/>
  <c r="Z21" i="70"/>
  <c r="AA21" i="70"/>
  <c r="AB21" i="70"/>
  <c r="AC21" i="70"/>
  <c r="AD21" i="70"/>
  <c r="Y22" i="70"/>
  <c r="Z22" i="70"/>
  <c r="AA22" i="70"/>
  <c r="AB22" i="70"/>
  <c r="AC22" i="70"/>
  <c r="AD22" i="70"/>
  <c r="Y23" i="70"/>
  <c r="Z23" i="70"/>
  <c r="AA23" i="70"/>
  <c r="AB23" i="70"/>
  <c r="AC23" i="70"/>
  <c r="AD23" i="70"/>
  <c r="Y24" i="70"/>
  <c r="Z24" i="70"/>
  <c r="AA24" i="70"/>
  <c r="AB24" i="70"/>
  <c r="AC24" i="70"/>
  <c r="AD24" i="70"/>
  <c r="Y25" i="70"/>
  <c r="Z25" i="70"/>
  <c r="AA25" i="70"/>
  <c r="AB25" i="70"/>
  <c r="AC25" i="70"/>
  <c r="AD25" i="70"/>
  <c r="Y26" i="70"/>
  <c r="Z26" i="70"/>
  <c r="AA26" i="70"/>
  <c r="AB26" i="70"/>
  <c r="AC26" i="70"/>
  <c r="AD26" i="70"/>
  <c r="Y27" i="70"/>
  <c r="Z27" i="70"/>
  <c r="AA27" i="70"/>
  <c r="AB27" i="70"/>
  <c r="AC27" i="70"/>
  <c r="AD27" i="70"/>
  <c r="Y28" i="70"/>
  <c r="Z28" i="70"/>
  <c r="AA28" i="70"/>
  <c r="AB28" i="70"/>
  <c r="AC28" i="70"/>
  <c r="AD28" i="70"/>
  <c r="Y29" i="70"/>
  <c r="Z29" i="70"/>
  <c r="AA29" i="70"/>
  <c r="AB29" i="70"/>
  <c r="AC29" i="70"/>
  <c r="AD29" i="70"/>
  <c r="Y30" i="70"/>
  <c r="Z30" i="70"/>
  <c r="AA30" i="70"/>
  <c r="AB30" i="70"/>
  <c r="AC30" i="70"/>
  <c r="AD30" i="70"/>
  <c r="Y31" i="70"/>
  <c r="Z31" i="70"/>
  <c r="AA31" i="70"/>
  <c r="AB31" i="70"/>
  <c r="AC31" i="70"/>
  <c r="AD31" i="70"/>
  <c r="Y32" i="70"/>
  <c r="Z32" i="70"/>
  <c r="AA32" i="70"/>
  <c r="AB32" i="70"/>
  <c r="AC32" i="70"/>
  <c r="AD32" i="70"/>
  <c r="Y33" i="70"/>
  <c r="Z33" i="70"/>
  <c r="AA33" i="70"/>
  <c r="AB33" i="70"/>
  <c r="AC33" i="70"/>
  <c r="AD33" i="70"/>
  <c r="Y34" i="70"/>
  <c r="Z34" i="70"/>
  <c r="AA34" i="70"/>
  <c r="AB34" i="70"/>
  <c r="AC34" i="70"/>
  <c r="AD34" i="70"/>
  <c r="Y35" i="70"/>
  <c r="Z35" i="70"/>
  <c r="AA35" i="70"/>
  <c r="AB35" i="70"/>
  <c r="AC35" i="70"/>
  <c r="AD35" i="70"/>
  <c r="Y36" i="70"/>
  <c r="Z36" i="70"/>
  <c r="AA36" i="70"/>
  <c r="AB36" i="70"/>
  <c r="AC36" i="70"/>
  <c r="AD36" i="70"/>
  <c r="Y37" i="70"/>
  <c r="Z37" i="70"/>
  <c r="AA37" i="70"/>
  <c r="AB37" i="70"/>
  <c r="AC37" i="70"/>
  <c r="AD37" i="70"/>
  <c r="Y38" i="70"/>
  <c r="Z38" i="70"/>
  <c r="AA38" i="70"/>
  <c r="AB38" i="70"/>
  <c r="AC38" i="70"/>
  <c r="AD38" i="70"/>
  <c r="Y39" i="70"/>
  <c r="Z39" i="70"/>
  <c r="AA39" i="70"/>
  <c r="AB39" i="70"/>
  <c r="AC39" i="70"/>
  <c r="AD39" i="70"/>
  <c r="Y40" i="70"/>
  <c r="Z40" i="70"/>
  <c r="AA40" i="70"/>
  <c r="AB40" i="70"/>
  <c r="AC40" i="70"/>
  <c r="AD40" i="70"/>
  <c r="Y41" i="70"/>
  <c r="Z41" i="70"/>
  <c r="AA41" i="70"/>
  <c r="AB41" i="70"/>
  <c r="AC41" i="70"/>
  <c r="AD41" i="70"/>
  <c r="Y42" i="70"/>
  <c r="Z42" i="70"/>
  <c r="AA42" i="70"/>
  <c r="AB42" i="70"/>
  <c r="AC42" i="70"/>
  <c r="AD42" i="70"/>
  <c r="Y43" i="70"/>
  <c r="Z43" i="70"/>
  <c r="AA43" i="70"/>
  <c r="AB43" i="70"/>
  <c r="AC43" i="70"/>
  <c r="AD43" i="70"/>
  <c r="Y44" i="70"/>
  <c r="Z44" i="70"/>
  <c r="AA44" i="70"/>
  <c r="AB44" i="70"/>
  <c r="AC44" i="70"/>
  <c r="AD44" i="70"/>
  <c r="Y45" i="70"/>
  <c r="Z45" i="70"/>
  <c r="AA45" i="70"/>
  <c r="AB45" i="70"/>
  <c r="AC45" i="70"/>
  <c r="AD45" i="70"/>
  <c r="Y46" i="70"/>
  <c r="Z46" i="70"/>
  <c r="AA46" i="70"/>
  <c r="AB46" i="70"/>
  <c r="AC46" i="70"/>
  <c r="AD46" i="70"/>
  <c r="Y47" i="70"/>
  <c r="Z47" i="70"/>
  <c r="AA47" i="70"/>
  <c r="AB47" i="70"/>
  <c r="AC47" i="70"/>
  <c r="AD47" i="70"/>
  <c r="Y48" i="70"/>
  <c r="Z48" i="70"/>
  <c r="AA48" i="70"/>
  <c r="AB48" i="70"/>
  <c r="AC48" i="70"/>
  <c r="AD48" i="70"/>
  <c r="Y49" i="70"/>
  <c r="Z49" i="70"/>
  <c r="AA49" i="70"/>
  <c r="AB49" i="70"/>
  <c r="AC49" i="70"/>
  <c r="AD49" i="70"/>
  <c r="Y50" i="70"/>
  <c r="Z50" i="70"/>
  <c r="AA50" i="70"/>
  <c r="AB50" i="70"/>
  <c r="AC50" i="70"/>
  <c r="AD50" i="70"/>
  <c r="Y51" i="70"/>
  <c r="Z51" i="70"/>
  <c r="AA51" i="70"/>
  <c r="AB51" i="70"/>
  <c r="AC51" i="70"/>
  <c r="AD51" i="70"/>
  <c r="Y52" i="70"/>
  <c r="Z52" i="70"/>
  <c r="AA52" i="70"/>
  <c r="AB52" i="70"/>
  <c r="AC52" i="70"/>
  <c r="AD52" i="70"/>
  <c r="Y53" i="70"/>
  <c r="Z53" i="70"/>
  <c r="AA53" i="70"/>
  <c r="AB53" i="70"/>
  <c r="AC53" i="70"/>
  <c r="AD53" i="70"/>
  <c r="Y54" i="70"/>
  <c r="Z54" i="70"/>
  <c r="AA54" i="70"/>
  <c r="AB54" i="70"/>
  <c r="AC54" i="70"/>
  <c r="AD54" i="70"/>
  <c r="Y55" i="70"/>
  <c r="Z55" i="70"/>
  <c r="AA55" i="70"/>
  <c r="AB55" i="70"/>
  <c r="AC55" i="70"/>
  <c r="AD55" i="70"/>
  <c r="Y56" i="70"/>
  <c r="Z56" i="70"/>
  <c r="AA56" i="70"/>
  <c r="AB56" i="70"/>
  <c r="AC56" i="70"/>
  <c r="AD56" i="70"/>
  <c r="Y57" i="70"/>
  <c r="Z57" i="70"/>
  <c r="AA57" i="70"/>
  <c r="AB57" i="70"/>
  <c r="AC57" i="70"/>
  <c r="AD57" i="70"/>
  <c r="Y58" i="70"/>
  <c r="Z58" i="70"/>
  <c r="AA58" i="70"/>
  <c r="AB58" i="70"/>
  <c r="AC58" i="70"/>
  <c r="AD58" i="70"/>
  <c r="Y59" i="70"/>
  <c r="Z59" i="70"/>
  <c r="AA59" i="70"/>
  <c r="AB59" i="70"/>
  <c r="AC59" i="70"/>
  <c r="AD59" i="70"/>
  <c r="Y60" i="70"/>
  <c r="Z60" i="70"/>
  <c r="AA60" i="70"/>
  <c r="AB60" i="70"/>
  <c r="AC60" i="70"/>
  <c r="AD60" i="70"/>
  <c r="Y61" i="70"/>
  <c r="Z61" i="70"/>
  <c r="AA61" i="70"/>
  <c r="AB61" i="70"/>
  <c r="AC61" i="70"/>
  <c r="AD61" i="70"/>
  <c r="Y62" i="70"/>
  <c r="Z62" i="70"/>
  <c r="AA62" i="70"/>
  <c r="AB62" i="70"/>
  <c r="AC62" i="70"/>
  <c r="AD62" i="70"/>
  <c r="Y63" i="70"/>
  <c r="Z63" i="70"/>
  <c r="AA63" i="70"/>
  <c r="AB63" i="70"/>
  <c r="AC63" i="70"/>
  <c r="AD63" i="70"/>
  <c r="Y64" i="70"/>
  <c r="Z64" i="70"/>
  <c r="AA64" i="70"/>
  <c r="AB64" i="70"/>
  <c r="AC64" i="70"/>
  <c r="AD64" i="70"/>
  <c r="Y65" i="70"/>
  <c r="Z65" i="70"/>
  <c r="AA65" i="70"/>
  <c r="AB65" i="70"/>
  <c r="AC65" i="70"/>
  <c r="AD65" i="70"/>
  <c r="Y66" i="70"/>
  <c r="Z66" i="70"/>
  <c r="AA66" i="70"/>
  <c r="AB66" i="70"/>
  <c r="AC66" i="70"/>
  <c r="AD66" i="70"/>
  <c r="Y67" i="70"/>
  <c r="Z67" i="70"/>
  <c r="AA67" i="70"/>
  <c r="AB67" i="70"/>
  <c r="AC67" i="70"/>
  <c r="AD67" i="70"/>
  <c r="Y68" i="70"/>
  <c r="Z68" i="70"/>
  <c r="AA68" i="70"/>
  <c r="AB68" i="70"/>
  <c r="AC68" i="70"/>
  <c r="AD68" i="70"/>
  <c r="Y69" i="70"/>
  <c r="Z69" i="70"/>
  <c r="AA69" i="70"/>
  <c r="AB69" i="70"/>
  <c r="AC69" i="70"/>
  <c r="AD69" i="70"/>
  <c r="Y70" i="70"/>
  <c r="Z70" i="70"/>
  <c r="AA70" i="70"/>
  <c r="AB70" i="70"/>
  <c r="AC70" i="70"/>
  <c r="AD70" i="70"/>
  <c r="Y71" i="70"/>
  <c r="Z71" i="70"/>
  <c r="AA71" i="70"/>
  <c r="AB71" i="70"/>
  <c r="AC71" i="70"/>
  <c r="AD71" i="70"/>
  <c r="Y72" i="70"/>
  <c r="Z72" i="70"/>
  <c r="AA72" i="70"/>
  <c r="AB72" i="70"/>
  <c r="AC72" i="70"/>
  <c r="AD72" i="70"/>
  <c r="Y73" i="70"/>
  <c r="Z73" i="70"/>
  <c r="AA73" i="70"/>
  <c r="AB73" i="70"/>
  <c r="AC73" i="70"/>
  <c r="AD73" i="70"/>
  <c r="Y74" i="70"/>
  <c r="Z74" i="70"/>
  <c r="AA74" i="70"/>
  <c r="AB74" i="70"/>
  <c r="AC74" i="70"/>
  <c r="AD74" i="70"/>
  <c r="Y75" i="70"/>
  <c r="Z75" i="70"/>
  <c r="AA75" i="70"/>
  <c r="AB75" i="70"/>
  <c r="AC75" i="70"/>
  <c r="AD75" i="70"/>
  <c r="Y76" i="70"/>
  <c r="Z76" i="70"/>
  <c r="AA76" i="70"/>
  <c r="AB76" i="70"/>
  <c r="AC76" i="70"/>
  <c r="AD76" i="70"/>
  <c r="Y77" i="70"/>
  <c r="Z77" i="70"/>
  <c r="AA77" i="70"/>
  <c r="AB77" i="70"/>
  <c r="AC77" i="70"/>
  <c r="AD77" i="70"/>
  <c r="Y78" i="70"/>
  <c r="Z78" i="70"/>
  <c r="AA78" i="70"/>
  <c r="AB78" i="70"/>
  <c r="AC78" i="70"/>
  <c r="AD78" i="70"/>
  <c r="Y79" i="70"/>
  <c r="Z79" i="70"/>
  <c r="AA79" i="70"/>
  <c r="AB79" i="70"/>
  <c r="AC79" i="70"/>
  <c r="AD79" i="70"/>
  <c r="Y80" i="70"/>
  <c r="Z80" i="70"/>
  <c r="AA80" i="70"/>
  <c r="AB80" i="70"/>
  <c r="AC80" i="70"/>
  <c r="AD80" i="70"/>
  <c r="Y81" i="70"/>
  <c r="Z81" i="70"/>
  <c r="AA81" i="70"/>
  <c r="AB81" i="70"/>
  <c r="AC81" i="70"/>
  <c r="AD81" i="70"/>
  <c r="Y82" i="70"/>
  <c r="Z82" i="70"/>
  <c r="AA82" i="70"/>
  <c r="AB82" i="70"/>
  <c r="AC82" i="70"/>
  <c r="AD82" i="70"/>
  <c r="Y83" i="70"/>
  <c r="Z83" i="70"/>
  <c r="AA83" i="70"/>
  <c r="AB83" i="70"/>
  <c r="AC83" i="70"/>
  <c r="AD83" i="70"/>
  <c r="Y84" i="70"/>
  <c r="Z84" i="70"/>
  <c r="AA84" i="70"/>
  <c r="AB84" i="70"/>
  <c r="AC84" i="70"/>
  <c r="AD84" i="70"/>
  <c r="Y85" i="70"/>
  <c r="Z85" i="70"/>
  <c r="AA85" i="70"/>
  <c r="AB85" i="70"/>
  <c r="AC85" i="70"/>
  <c r="AD85" i="70"/>
  <c r="Y86" i="70"/>
  <c r="Z86" i="70"/>
  <c r="AA86" i="70"/>
  <c r="AB86" i="70"/>
  <c r="AC86" i="70"/>
  <c r="AD86" i="70"/>
  <c r="Y87" i="70"/>
  <c r="Z87" i="70"/>
  <c r="AA87" i="70"/>
  <c r="AB87" i="70"/>
  <c r="AC87" i="70"/>
  <c r="AD87" i="70"/>
  <c r="Y88" i="70"/>
  <c r="Z88" i="70"/>
  <c r="AA88" i="70"/>
  <c r="AB88" i="70"/>
  <c r="AC88" i="70"/>
  <c r="AD88" i="70"/>
  <c r="Y89" i="70"/>
  <c r="Z89" i="70"/>
  <c r="AA89" i="70"/>
  <c r="AB89" i="70"/>
  <c r="AC89" i="70"/>
  <c r="AD89" i="70"/>
  <c r="Y90" i="70"/>
  <c r="Z90" i="70"/>
  <c r="AA90" i="70"/>
  <c r="AB90" i="70"/>
  <c r="AC90" i="70"/>
  <c r="AD90" i="70"/>
  <c r="Y91" i="70"/>
  <c r="Z91" i="70"/>
  <c r="AA91" i="70"/>
  <c r="AB91" i="70"/>
  <c r="AC91" i="70"/>
  <c r="AD91" i="70"/>
  <c r="Y92" i="70"/>
  <c r="Z92" i="70"/>
  <c r="AA92" i="70"/>
  <c r="AB92" i="70"/>
  <c r="AC92" i="70"/>
  <c r="AD92" i="70"/>
  <c r="Y93" i="70"/>
  <c r="Z93" i="70"/>
  <c r="AA93" i="70"/>
  <c r="AB93" i="70"/>
  <c r="AC93" i="70"/>
  <c r="AD93" i="70"/>
  <c r="Y94" i="70"/>
  <c r="Z94" i="70"/>
  <c r="AA94" i="70"/>
  <c r="AB94" i="70"/>
  <c r="AC94" i="70"/>
  <c r="AD94" i="70"/>
  <c r="Y95" i="70"/>
  <c r="Z95" i="70"/>
  <c r="AA95" i="70"/>
  <c r="AB95" i="70"/>
  <c r="AC95" i="70"/>
  <c r="AD95" i="70"/>
  <c r="Y96" i="70"/>
  <c r="Z96" i="70"/>
  <c r="AA96" i="70"/>
  <c r="AB96" i="70"/>
  <c r="AC96" i="70"/>
  <c r="AD96" i="70"/>
  <c r="Y97" i="70"/>
  <c r="Z97" i="70"/>
  <c r="AA97" i="70"/>
  <c r="AB97" i="70"/>
  <c r="AC97" i="70"/>
  <c r="AD97" i="70"/>
  <c r="Y98" i="70"/>
  <c r="Z98" i="70"/>
  <c r="AA98" i="70"/>
  <c r="AB98" i="70"/>
  <c r="AC98" i="70"/>
  <c r="AD98" i="70"/>
  <c r="Y99" i="70"/>
  <c r="Z99" i="70"/>
  <c r="AA99" i="70"/>
  <c r="AB99" i="70"/>
  <c r="AC99" i="70"/>
  <c r="AD99" i="70"/>
  <c r="Y100" i="70"/>
  <c r="Z100" i="70"/>
  <c r="AA100" i="70"/>
  <c r="AB100" i="70"/>
  <c r="AC100" i="70"/>
  <c r="AD100" i="70"/>
  <c r="Y101" i="70"/>
  <c r="Z101" i="70"/>
  <c r="AA101" i="70"/>
  <c r="AB101" i="70"/>
  <c r="AC101" i="70"/>
  <c r="AD101" i="70"/>
  <c r="Y102" i="70"/>
  <c r="Z102" i="70"/>
  <c r="AA102" i="70"/>
  <c r="AB102" i="70"/>
  <c r="AC102" i="70"/>
  <c r="AD102" i="70"/>
  <c r="Y103" i="70"/>
  <c r="Z103" i="70"/>
  <c r="AA103" i="70"/>
  <c r="AB103" i="70"/>
  <c r="AC103" i="70"/>
  <c r="AD103" i="70"/>
  <c r="Y104" i="70"/>
  <c r="Z104" i="70"/>
  <c r="AA104" i="70"/>
  <c r="AB104" i="70"/>
  <c r="AC104" i="70"/>
  <c r="AD104" i="70"/>
  <c r="AE6" i="70"/>
  <c r="AF6" i="70"/>
  <c r="AG6" i="70"/>
  <c r="AJ6" i="70" s="1"/>
  <c r="AH6" i="70"/>
  <c r="AE7" i="70"/>
  <c r="AF7" i="70"/>
  <c r="AG7" i="70"/>
  <c r="AJ7" i="70" s="1"/>
  <c r="AH7" i="70"/>
  <c r="AE8" i="70"/>
  <c r="AF8" i="70"/>
  <c r="AG8" i="70"/>
  <c r="AJ8" i="70" s="1"/>
  <c r="AH8" i="70"/>
  <c r="AE9" i="70"/>
  <c r="AF9" i="70"/>
  <c r="AG9" i="70"/>
  <c r="AJ9" i="70" s="1"/>
  <c r="AH9" i="70"/>
  <c r="AE10" i="70"/>
  <c r="AF10" i="70"/>
  <c r="AG10" i="70"/>
  <c r="AJ10" i="70" s="1"/>
  <c r="AH10" i="70"/>
  <c r="AE11" i="70"/>
  <c r="AF11" i="70"/>
  <c r="AG11" i="70"/>
  <c r="AJ11" i="70" s="1"/>
  <c r="AH11" i="70"/>
  <c r="AE12" i="70"/>
  <c r="AF12" i="70"/>
  <c r="AG12" i="70"/>
  <c r="AJ12" i="70" s="1"/>
  <c r="AH12" i="70"/>
  <c r="AE13" i="70"/>
  <c r="AF13" i="70"/>
  <c r="AG13" i="70"/>
  <c r="AJ13" i="70" s="1"/>
  <c r="AH13" i="70"/>
  <c r="AE14" i="70"/>
  <c r="AF14" i="70"/>
  <c r="AG14" i="70"/>
  <c r="AJ14" i="70" s="1"/>
  <c r="AH14" i="70"/>
  <c r="AE15" i="70"/>
  <c r="AF15" i="70"/>
  <c r="AG15" i="70"/>
  <c r="AJ15" i="70" s="1"/>
  <c r="AH15" i="70"/>
  <c r="AE16" i="70"/>
  <c r="AF16" i="70"/>
  <c r="AG16" i="70"/>
  <c r="AJ16" i="70" s="1"/>
  <c r="AH16" i="70"/>
  <c r="AE17" i="70"/>
  <c r="AF17" i="70"/>
  <c r="AG17" i="70"/>
  <c r="AJ17" i="70" s="1"/>
  <c r="AL17" i="70" s="1" a="1"/>
  <c r="AL17" i="70" s="1"/>
  <c r="AH17" i="70"/>
  <c r="AE18" i="70"/>
  <c r="AF18" i="70"/>
  <c r="AG18" i="70"/>
  <c r="AJ18" i="70" s="1"/>
  <c r="AH18" i="70"/>
  <c r="AE19" i="70"/>
  <c r="AF19" i="70"/>
  <c r="AG19" i="70"/>
  <c r="AJ19" i="70" s="1"/>
  <c r="AH19" i="70"/>
  <c r="AE20" i="70"/>
  <c r="AF20" i="70"/>
  <c r="AG20" i="70"/>
  <c r="AJ20" i="70" s="1"/>
  <c r="AH20" i="70"/>
  <c r="AE21" i="70"/>
  <c r="AF21" i="70"/>
  <c r="AG21" i="70"/>
  <c r="AJ21" i="70" s="1"/>
  <c r="AH21" i="70"/>
  <c r="AE22" i="70"/>
  <c r="AF22" i="70"/>
  <c r="AG22" i="70"/>
  <c r="AJ22" i="70" s="1"/>
  <c r="AH22" i="70"/>
  <c r="AE23" i="70"/>
  <c r="AF23" i="70"/>
  <c r="AG23" i="70"/>
  <c r="AJ23" i="70" s="1"/>
  <c r="AH23" i="70"/>
  <c r="AE24" i="70"/>
  <c r="AF24" i="70"/>
  <c r="AG24" i="70"/>
  <c r="AJ24" i="70" s="1"/>
  <c r="AH24" i="70"/>
  <c r="AE25" i="70"/>
  <c r="AF25" i="70"/>
  <c r="AG25" i="70"/>
  <c r="AJ25" i="70" s="1"/>
  <c r="AH25" i="70"/>
  <c r="AE26" i="70"/>
  <c r="AF26" i="70"/>
  <c r="AG26" i="70"/>
  <c r="AJ26" i="70" s="1"/>
  <c r="AH26" i="70"/>
  <c r="AE27" i="70"/>
  <c r="AF27" i="70"/>
  <c r="AG27" i="70"/>
  <c r="AJ27" i="70" s="1"/>
  <c r="AH27" i="70"/>
  <c r="AE28" i="70"/>
  <c r="AF28" i="70"/>
  <c r="AG28" i="70"/>
  <c r="AJ28" i="70" s="1"/>
  <c r="AH28" i="70"/>
  <c r="AE29" i="70"/>
  <c r="AF29" i="70"/>
  <c r="AG29" i="70"/>
  <c r="AJ29" i="70" s="1"/>
  <c r="AH29" i="70"/>
  <c r="AE30" i="70"/>
  <c r="AF30" i="70"/>
  <c r="AG30" i="70"/>
  <c r="AJ30" i="70" s="1"/>
  <c r="AH30" i="70"/>
  <c r="AE31" i="70"/>
  <c r="AF31" i="70"/>
  <c r="AG31" i="70"/>
  <c r="AJ31" i="70" s="1"/>
  <c r="AH31" i="70"/>
  <c r="AE32" i="70"/>
  <c r="AF32" i="70"/>
  <c r="AG32" i="70"/>
  <c r="AJ32" i="70" s="1"/>
  <c r="AH32" i="70"/>
  <c r="AE33" i="70"/>
  <c r="AF33" i="70"/>
  <c r="AG33" i="70"/>
  <c r="AJ33" i="70" s="1"/>
  <c r="AL33" i="70" s="1" a="1"/>
  <c r="AL33" i="70" s="1"/>
  <c r="AH33" i="70"/>
  <c r="AE34" i="70"/>
  <c r="AF34" i="70"/>
  <c r="AG34" i="70"/>
  <c r="AJ34" i="70" s="1"/>
  <c r="AH34" i="70"/>
  <c r="AE35" i="70"/>
  <c r="AF35" i="70"/>
  <c r="AG35" i="70"/>
  <c r="AJ35" i="70" s="1"/>
  <c r="AH35" i="70"/>
  <c r="AE36" i="70"/>
  <c r="AF36" i="70"/>
  <c r="AG36" i="70"/>
  <c r="AJ36" i="70" s="1"/>
  <c r="AH36" i="70"/>
  <c r="AE37" i="70"/>
  <c r="AF37" i="70"/>
  <c r="AG37" i="70"/>
  <c r="AJ37" i="70" s="1"/>
  <c r="AH37" i="70"/>
  <c r="AE38" i="70"/>
  <c r="AF38" i="70"/>
  <c r="AG38" i="70"/>
  <c r="AJ38" i="70" s="1"/>
  <c r="AH38" i="70"/>
  <c r="AE39" i="70"/>
  <c r="AF39" i="70"/>
  <c r="AG39" i="70"/>
  <c r="AJ39" i="70" s="1"/>
  <c r="AH39" i="70"/>
  <c r="AE40" i="70"/>
  <c r="AF40" i="70"/>
  <c r="AG40" i="70"/>
  <c r="AJ40" i="70" s="1"/>
  <c r="AH40" i="70"/>
  <c r="AE41" i="70"/>
  <c r="AF41" i="70"/>
  <c r="AG41" i="70"/>
  <c r="AJ41" i="70" s="1"/>
  <c r="AH41" i="70"/>
  <c r="AE42" i="70"/>
  <c r="AF42" i="70"/>
  <c r="AG42" i="70"/>
  <c r="AJ42" i="70" s="1"/>
  <c r="AH42" i="70"/>
  <c r="AE43" i="70"/>
  <c r="AF43" i="70"/>
  <c r="AG43" i="70"/>
  <c r="AJ43" i="70" s="1"/>
  <c r="AH43" i="70"/>
  <c r="AE44" i="70"/>
  <c r="AF44" i="70"/>
  <c r="AG44" i="70"/>
  <c r="AJ44" i="70" s="1"/>
  <c r="AH44" i="70"/>
  <c r="AE45" i="70"/>
  <c r="AF45" i="70"/>
  <c r="AG45" i="70"/>
  <c r="AJ45" i="70" s="1"/>
  <c r="AH45" i="70"/>
  <c r="AE46" i="70"/>
  <c r="AF46" i="70"/>
  <c r="AG46" i="70"/>
  <c r="AJ46" i="70" s="1"/>
  <c r="AH46" i="70"/>
  <c r="AE47" i="70"/>
  <c r="AF47" i="70"/>
  <c r="AG47" i="70"/>
  <c r="AJ47" i="70" s="1"/>
  <c r="AH47" i="70"/>
  <c r="AE48" i="70"/>
  <c r="AF48" i="70"/>
  <c r="AG48" i="70"/>
  <c r="AJ48" i="70" s="1"/>
  <c r="AH48" i="70"/>
  <c r="AE49" i="70"/>
  <c r="AF49" i="70"/>
  <c r="AG49" i="70"/>
  <c r="AJ49" i="70" s="1"/>
  <c r="AL49" i="70" s="1" a="1"/>
  <c r="AL49" i="70" s="1"/>
  <c r="AH49" i="70"/>
  <c r="AE50" i="70"/>
  <c r="AF50" i="70"/>
  <c r="AG50" i="70"/>
  <c r="AJ50" i="70" s="1"/>
  <c r="AH50" i="70"/>
  <c r="AE51" i="70"/>
  <c r="AF51" i="70"/>
  <c r="AG51" i="70"/>
  <c r="AJ51" i="70" s="1"/>
  <c r="AH51" i="70"/>
  <c r="AE52" i="70"/>
  <c r="AF52" i="70"/>
  <c r="AG52" i="70"/>
  <c r="AJ52" i="70" s="1"/>
  <c r="AH52" i="70"/>
  <c r="AE53" i="70"/>
  <c r="AF53" i="70"/>
  <c r="AG53" i="70"/>
  <c r="AJ53" i="70" s="1"/>
  <c r="AH53" i="70"/>
  <c r="AE54" i="70"/>
  <c r="AF54" i="70"/>
  <c r="AG54" i="70"/>
  <c r="AJ54" i="70" s="1"/>
  <c r="AH54" i="70"/>
  <c r="AE55" i="70"/>
  <c r="AF55" i="70"/>
  <c r="AG55" i="70"/>
  <c r="AJ55" i="70" s="1"/>
  <c r="AH55" i="70"/>
  <c r="AE56" i="70"/>
  <c r="AF56" i="70"/>
  <c r="AG56" i="70"/>
  <c r="AJ56" i="70" s="1"/>
  <c r="AH56" i="70"/>
  <c r="AE57" i="70"/>
  <c r="AF57" i="70"/>
  <c r="AG57" i="70"/>
  <c r="AJ57" i="70" s="1"/>
  <c r="AH57" i="70"/>
  <c r="AE58" i="70"/>
  <c r="AF58" i="70"/>
  <c r="AG58" i="70"/>
  <c r="AJ58" i="70" s="1"/>
  <c r="AH58" i="70"/>
  <c r="AE59" i="70"/>
  <c r="AF59" i="70"/>
  <c r="AG59" i="70"/>
  <c r="AJ59" i="70" s="1"/>
  <c r="AH59" i="70"/>
  <c r="AE60" i="70"/>
  <c r="AF60" i="70"/>
  <c r="AG60" i="70"/>
  <c r="AJ60" i="70" s="1"/>
  <c r="AH60" i="70"/>
  <c r="AE61" i="70"/>
  <c r="AF61" i="70"/>
  <c r="AG61" i="70"/>
  <c r="AJ61" i="70" s="1"/>
  <c r="AH61" i="70"/>
  <c r="AE62" i="70"/>
  <c r="AF62" i="70"/>
  <c r="AG62" i="70"/>
  <c r="AJ62" i="70" s="1"/>
  <c r="AH62" i="70"/>
  <c r="AE63" i="70"/>
  <c r="AF63" i="70"/>
  <c r="AG63" i="70"/>
  <c r="AJ63" i="70" s="1"/>
  <c r="AH63" i="70"/>
  <c r="AE64" i="70"/>
  <c r="AF64" i="70"/>
  <c r="AG64" i="70"/>
  <c r="AJ64" i="70" s="1"/>
  <c r="AH64" i="70"/>
  <c r="AE65" i="70"/>
  <c r="AF65" i="70"/>
  <c r="AG65" i="70"/>
  <c r="AJ65" i="70" s="1"/>
  <c r="AL65" i="70" s="1" a="1"/>
  <c r="AL65" i="70" s="1"/>
  <c r="AH65" i="70"/>
  <c r="AE66" i="70"/>
  <c r="AF66" i="70"/>
  <c r="AG66" i="70"/>
  <c r="AJ66" i="70" s="1"/>
  <c r="AH66" i="70"/>
  <c r="AE67" i="70"/>
  <c r="AF67" i="70"/>
  <c r="AG67" i="70"/>
  <c r="AJ67" i="70" s="1"/>
  <c r="AH67" i="70"/>
  <c r="AE68" i="70"/>
  <c r="AF68" i="70"/>
  <c r="AG68" i="70"/>
  <c r="AJ68" i="70" s="1"/>
  <c r="AH68" i="70"/>
  <c r="AE69" i="70"/>
  <c r="AF69" i="70"/>
  <c r="AG69" i="70"/>
  <c r="AJ69" i="70" s="1"/>
  <c r="AH69" i="70"/>
  <c r="AE70" i="70"/>
  <c r="AF70" i="70"/>
  <c r="AG70" i="70"/>
  <c r="AJ70" i="70" s="1"/>
  <c r="AH70" i="70"/>
  <c r="AE71" i="70"/>
  <c r="AF71" i="70"/>
  <c r="AG71" i="70"/>
  <c r="AJ71" i="70" s="1"/>
  <c r="AH71" i="70"/>
  <c r="AE72" i="70"/>
  <c r="AF72" i="70"/>
  <c r="AG72" i="70"/>
  <c r="AJ72" i="70" s="1"/>
  <c r="AH72" i="70"/>
  <c r="AE73" i="70"/>
  <c r="AF73" i="70"/>
  <c r="AG73" i="70"/>
  <c r="AJ73" i="70" s="1"/>
  <c r="AH73" i="70"/>
  <c r="AE74" i="70"/>
  <c r="AF74" i="70"/>
  <c r="AG74" i="70"/>
  <c r="AJ74" i="70" s="1"/>
  <c r="AH74" i="70"/>
  <c r="AE75" i="70"/>
  <c r="AF75" i="70"/>
  <c r="AG75" i="70"/>
  <c r="AJ75" i="70" s="1"/>
  <c r="AH75" i="70"/>
  <c r="AE76" i="70"/>
  <c r="AF76" i="70"/>
  <c r="AG76" i="70"/>
  <c r="AJ76" i="70" s="1"/>
  <c r="AH76" i="70"/>
  <c r="AE77" i="70"/>
  <c r="AF77" i="70"/>
  <c r="AG77" i="70"/>
  <c r="AJ77" i="70" s="1"/>
  <c r="AH77" i="70"/>
  <c r="AE78" i="70"/>
  <c r="AF78" i="70"/>
  <c r="AG78" i="70"/>
  <c r="AJ78" i="70" s="1"/>
  <c r="AH78" i="70"/>
  <c r="AE79" i="70"/>
  <c r="AF79" i="70"/>
  <c r="AG79" i="70"/>
  <c r="AJ79" i="70" s="1"/>
  <c r="AH79" i="70"/>
  <c r="AE80" i="70"/>
  <c r="AF80" i="70"/>
  <c r="AG80" i="70"/>
  <c r="AJ80" i="70" s="1"/>
  <c r="AH80" i="70"/>
  <c r="AE81" i="70"/>
  <c r="AF81" i="70"/>
  <c r="AG81" i="70"/>
  <c r="AJ81" i="70" s="1"/>
  <c r="AL81" i="70" s="1" a="1"/>
  <c r="AL81" i="70" s="1"/>
  <c r="AH81" i="70"/>
  <c r="AE82" i="70"/>
  <c r="AF82" i="70"/>
  <c r="AG82" i="70"/>
  <c r="AJ82" i="70" s="1"/>
  <c r="AH82" i="70"/>
  <c r="AE83" i="70"/>
  <c r="AF83" i="70"/>
  <c r="AG83" i="70"/>
  <c r="AJ83" i="70" s="1"/>
  <c r="AH83" i="70"/>
  <c r="AE84" i="70"/>
  <c r="AF84" i="70"/>
  <c r="AG84" i="70"/>
  <c r="AJ84" i="70" s="1"/>
  <c r="AH84" i="70"/>
  <c r="AE85" i="70"/>
  <c r="AF85" i="70"/>
  <c r="AG85" i="70"/>
  <c r="AJ85" i="70" s="1"/>
  <c r="AH85" i="70"/>
  <c r="AE86" i="70"/>
  <c r="AF86" i="70"/>
  <c r="AG86" i="70"/>
  <c r="AJ86" i="70" s="1"/>
  <c r="AH86" i="70"/>
  <c r="AE87" i="70"/>
  <c r="AF87" i="70"/>
  <c r="AG87" i="70"/>
  <c r="AJ87" i="70" s="1"/>
  <c r="AH87" i="70"/>
  <c r="AE88" i="70"/>
  <c r="AF88" i="70"/>
  <c r="AG88" i="70"/>
  <c r="AJ88" i="70" s="1"/>
  <c r="AH88" i="70"/>
  <c r="AE89" i="70"/>
  <c r="AF89" i="70"/>
  <c r="AG89" i="70"/>
  <c r="AJ89" i="70" s="1"/>
  <c r="AH89" i="70"/>
  <c r="AE90" i="70"/>
  <c r="AF90" i="70"/>
  <c r="AG90" i="70"/>
  <c r="AJ90" i="70" s="1"/>
  <c r="AH90" i="70"/>
  <c r="AE91" i="70"/>
  <c r="AF91" i="70"/>
  <c r="AG91" i="70"/>
  <c r="AJ91" i="70" s="1"/>
  <c r="AH91" i="70"/>
  <c r="AE92" i="70"/>
  <c r="AF92" i="70"/>
  <c r="AG92" i="70"/>
  <c r="AJ92" i="70" s="1"/>
  <c r="AH92" i="70"/>
  <c r="AE93" i="70"/>
  <c r="AF93" i="70"/>
  <c r="AG93" i="70"/>
  <c r="AJ93" i="70" s="1"/>
  <c r="AH93" i="70"/>
  <c r="AE94" i="70"/>
  <c r="AF94" i="70"/>
  <c r="AG94" i="70"/>
  <c r="AJ94" i="70" s="1"/>
  <c r="AH94" i="70"/>
  <c r="AE95" i="70"/>
  <c r="AF95" i="70"/>
  <c r="AG95" i="70"/>
  <c r="AJ95" i="70" s="1"/>
  <c r="AH95" i="70"/>
  <c r="AE96" i="70"/>
  <c r="AF96" i="70"/>
  <c r="AG96" i="70"/>
  <c r="AJ96" i="70" s="1"/>
  <c r="AH96" i="70"/>
  <c r="AE97" i="70"/>
  <c r="AF97" i="70"/>
  <c r="AG97" i="70"/>
  <c r="AJ97" i="70" s="1"/>
  <c r="AL97" i="70" s="1" a="1"/>
  <c r="AL97" i="70" s="1"/>
  <c r="AH97" i="70"/>
  <c r="AE98" i="70"/>
  <c r="AF98" i="70"/>
  <c r="AG98" i="70"/>
  <c r="AJ98" i="70" s="1"/>
  <c r="AH98" i="70"/>
  <c r="AE99" i="70"/>
  <c r="AF99" i="70"/>
  <c r="AG99" i="70"/>
  <c r="AJ99" i="70" s="1"/>
  <c r="AH99" i="70"/>
  <c r="AE100" i="70"/>
  <c r="AF100" i="70"/>
  <c r="AG100" i="70"/>
  <c r="AJ100" i="70" s="1"/>
  <c r="AH100" i="70"/>
  <c r="AE101" i="70"/>
  <c r="AF101" i="70"/>
  <c r="AG101" i="70"/>
  <c r="AJ101" i="70" s="1"/>
  <c r="AH101" i="70"/>
  <c r="AE102" i="70"/>
  <c r="AF102" i="70"/>
  <c r="AG102" i="70"/>
  <c r="AJ102" i="70" s="1"/>
  <c r="AH102" i="70"/>
  <c r="AE103" i="70"/>
  <c r="AF103" i="70"/>
  <c r="AG103" i="70"/>
  <c r="AJ103" i="70" s="1"/>
  <c r="AH103" i="70"/>
  <c r="AE104" i="70"/>
  <c r="AF104" i="70"/>
  <c r="AG104" i="70"/>
  <c r="AJ104" i="70" s="1"/>
  <c r="AH104" i="70"/>
  <c r="AF5" i="70"/>
  <c r="AG5" i="70"/>
  <c r="AH5" i="70"/>
  <c r="T5" i="70"/>
  <c r="U5" i="70"/>
  <c r="V5" i="70"/>
  <c r="W5" i="70"/>
  <c r="X5" i="70"/>
  <c r="Y5" i="70"/>
  <c r="Z5" i="70"/>
  <c r="AA5" i="70"/>
  <c r="AB5" i="70"/>
  <c r="AC5" i="70"/>
  <c r="AD5" i="70"/>
  <c r="AE5" i="70"/>
  <c r="S5" i="70"/>
  <c r="K6" i="69"/>
  <c r="L6" i="69"/>
  <c r="M6" i="69"/>
  <c r="N6" i="69"/>
  <c r="O6" i="69"/>
  <c r="P6" i="69"/>
  <c r="Q6" i="69"/>
  <c r="K7" i="69"/>
  <c r="L7" i="69"/>
  <c r="M7" i="69"/>
  <c r="N7" i="69"/>
  <c r="O7" i="69"/>
  <c r="P7" i="69"/>
  <c r="Q7" i="69"/>
  <c r="K8" i="69"/>
  <c r="L8" i="69"/>
  <c r="M8" i="69"/>
  <c r="N8" i="69"/>
  <c r="O8" i="69"/>
  <c r="P8" i="69"/>
  <c r="Q8" i="69"/>
  <c r="K9" i="69"/>
  <c r="L9" i="69"/>
  <c r="M9" i="69"/>
  <c r="N9" i="69"/>
  <c r="O9" i="69"/>
  <c r="P9" i="69"/>
  <c r="Q9" i="69"/>
  <c r="K10" i="69"/>
  <c r="L10" i="69"/>
  <c r="M10" i="69"/>
  <c r="N10" i="69"/>
  <c r="O10" i="69"/>
  <c r="P10" i="69"/>
  <c r="Q10" i="69"/>
  <c r="K11" i="69"/>
  <c r="L11" i="69"/>
  <c r="M11" i="69"/>
  <c r="N11" i="69"/>
  <c r="O11" i="69"/>
  <c r="P11" i="69"/>
  <c r="Q11" i="69"/>
  <c r="K12" i="69"/>
  <c r="L12" i="69"/>
  <c r="M12" i="69"/>
  <c r="N12" i="69"/>
  <c r="O12" i="69"/>
  <c r="P12" i="69"/>
  <c r="Q12" i="69"/>
  <c r="K13" i="69"/>
  <c r="L13" i="69"/>
  <c r="M13" i="69"/>
  <c r="N13" i="69"/>
  <c r="R13" i="69" s="1"/>
  <c r="T13" i="69" s="1"/>
  <c r="O13" i="69"/>
  <c r="P13" i="69"/>
  <c r="Q13" i="69"/>
  <c r="K14" i="69"/>
  <c r="L14" i="69"/>
  <c r="M14" i="69"/>
  <c r="N14" i="69"/>
  <c r="O14" i="69"/>
  <c r="P14" i="69"/>
  <c r="Q14" i="69"/>
  <c r="K15" i="69"/>
  <c r="L15" i="69"/>
  <c r="M15" i="69"/>
  <c r="N15" i="69"/>
  <c r="O15" i="69"/>
  <c r="P15" i="69"/>
  <c r="Q15" i="69"/>
  <c r="K16" i="69"/>
  <c r="L16" i="69"/>
  <c r="M16" i="69"/>
  <c r="N16" i="69"/>
  <c r="O16" i="69"/>
  <c r="P16" i="69"/>
  <c r="Q16" i="69"/>
  <c r="K17" i="69"/>
  <c r="L17" i="69"/>
  <c r="M17" i="69"/>
  <c r="N17" i="69"/>
  <c r="O17" i="69"/>
  <c r="P17" i="69"/>
  <c r="Q17" i="69"/>
  <c r="K18" i="69"/>
  <c r="L18" i="69"/>
  <c r="M18" i="69"/>
  <c r="N18" i="69"/>
  <c r="O18" i="69"/>
  <c r="P18" i="69"/>
  <c r="Q18" i="69"/>
  <c r="K19" i="69"/>
  <c r="L19" i="69"/>
  <c r="M19" i="69"/>
  <c r="N19" i="69"/>
  <c r="O19" i="69"/>
  <c r="P19" i="69"/>
  <c r="R19" i="69" s="1"/>
  <c r="T19" i="69" s="1"/>
  <c r="Q19" i="69"/>
  <c r="K20" i="69"/>
  <c r="L20" i="69"/>
  <c r="M20" i="69"/>
  <c r="N20" i="69"/>
  <c r="O20" i="69"/>
  <c r="P20" i="69"/>
  <c r="Q20" i="69"/>
  <c r="K21" i="69"/>
  <c r="L21" i="69"/>
  <c r="M21" i="69"/>
  <c r="N21" i="69"/>
  <c r="O21" i="69"/>
  <c r="P21" i="69"/>
  <c r="Q21" i="69"/>
  <c r="K22" i="69"/>
  <c r="L22" i="69"/>
  <c r="M22" i="69"/>
  <c r="N22" i="69"/>
  <c r="O22" i="69"/>
  <c r="P22" i="69"/>
  <c r="Q22" i="69"/>
  <c r="K23" i="69"/>
  <c r="L23" i="69"/>
  <c r="M23" i="69"/>
  <c r="N23" i="69"/>
  <c r="O23" i="69"/>
  <c r="P23" i="69"/>
  <c r="Q23" i="69"/>
  <c r="K24" i="69"/>
  <c r="L24" i="69"/>
  <c r="M24" i="69"/>
  <c r="N24" i="69"/>
  <c r="O24" i="69"/>
  <c r="P24" i="69"/>
  <c r="Q24" i="69"/>
  <c r="K25" i="69"/>
  <c r="L25" i="69"/>
  <c r="M25" i="69"/>
  <c r="N25" i="69"/>
  <c r="O25" i="69"/>
  <c r="P25" i="69"/>
  <c r="Q25" i="69"/>
  <c r="K26" i="69"/>
  <c r="L26" i="69"/>
  <c r="M26" i="69"/>
  <c r="N26" i="69"/>
  <c r="O26" i="69"/>
  <c r="P26" i="69"/>
  <c r="Q26" i="69"/>
  <c r="K27" i="69"/>
  <c r="L27" i="69"/>
  <c r="M27" i="69"/>
  <c r="N27" i="69"/>
  <c r="O27" i="69"/>
  <c r="P27" i="69"/>
  <c r="Q27" i="69"/>
  <c r="K28" i="69"/>
  <c r="L28" i="69"/>
  <c r="M28" i="69"/>
  <c r="N28" i="69"/>
  <c r="O28" i="69"/>
  <c r="P28" i="69"/>
  <c r="Q28" i="69"/>
  <c r="K29" i="69"/>
  <c r="L29" i="69"/>
  <c r="M29" i="69"/>
  <c r="N29" i="69"/>
  <c r="R29" i="69" s="1"/>
  <c r="T29" i="69" s="1"/>
  <c r="O29" i="69"/>
  <c r="P29" i="69"/>
  <c r="Q29" i="69"/>
  <c r="K30" i="69"/>
  <c r="L30" i="69"/>
  <c r="M30" i="69"/>
  <c r="N30" i="69"/>
  <c r="O30" i="69"/>
  <c r="P30" i="69"/>
  <c r="Q30" i="69"/>
  <c r="K31" i="69"/>
  <c r="L31" i="69"/>
  <c r="M31" i="69"/>
  <c r="N31" i="69"/>
  <c r="O31" i="69"/>
  <c r="P31" i="69"/>
  <c r="Q31" i="69"/>
  <c r="K32" i="69"/>
  <c r="L32" i="69"/>
  <c r="M32" i="69"/>
  <c r="N32" i="69"/>
  <c r="O32" i="69"/>
  <c r="P32" i="69"/>
  <c r="Q32" i="69"/>
  <c r="K33" i="69"/>
  <c r="L33" i="69"/>
  <c r="M33" i="69"/>
  <c r="N33" i="69"/>
  <c r="O33" i="69"/>
  <c r="P33" i="69"/>
  <c r="Q33" i="69"/>
  <c r="K34" i="69"/>
  <c r="L34" i="69"/>
  <c r="M34" i="69"/>
  <c r="N34" i="69"/>
  <c r="O34" i="69"/>
  <c r="P34" i="69"/>
  <c r="Q34" i="69"/>
  <c r="K35" i="69"/>
  <c r="L35" i="69"/>
  <c r="M35" i="69"/>
  <c r="N35" i="69"/>
  <c r="O35" i="69"/>
  <c r="P35" i="69"/>
  <c r="Q35" i="69"/>
  <c r="K36" i="69"/>
  <c r="L36" i="69"/>
  <c r="M36" i="69"/>
  <c r="N36" i="69"/>
  <c r="O36" i="69"/>
  <c r="P36" i="69"/>
  <c r="Q36" i="69"/>
  <c r="K37" i="69"/>
  <c r="L37" i="69"/>
  <c r="M37" i="69"/>
  <c r="N37" i="69"/>
  <c r="O37" i="69"/>
  <c r="P37" i="69"/>
  <c r="Q37" i="69"/>
  <c r="K38" i="69"/>
  <c r="L38" i="69"/>
  <c r="M38" i="69"/>
  <c r="N38" i="69"/>
  <c r="O38" i="69"/>
  <c r="P38" i="69"/>
  <c r="Q38" i="69"/>
  <c r="K39" i="69"/>
  <c r="L39" i="69"/>
  <c r="M39" i="69"/>
  <c r="N39" i="69"/>
  <c r="O39" i="69"/>
  <c r="P39" i="69"/>
  <c r="Q39" i="69"/>
  <c r="K40" i="69"/>
  <c r="L40" i="69"/>
  <c r="M40" i="69"/>
  <c r="N40" i="69"/>
  <c r="O40" i="69"/>
  <c r="P40" i="69"/>
  <c r="Q40" i="69"/>
  <c r="K41" i="69"/>
  <c r="L41" i="69"/>
  <c r="M41" i="69"/>
  <c r="N41" i="69"/>
  <c r="O41" i="69"/>
  <c r="P41" i="69"/>
  <c r="Q41" i="69"/>
  <c r="K42" i="69"/>
  <c r="L42" i="69"/>
  <c r="M42" i="69"/>
  <c r="N42" i="69"/>
  <c r="O42" i="69"/>
  <c r="P42" i="69"/>
  <c r="Q42" i="69"/>
  <c r="K43" i="69"/>
  <c r="L43" i="69"/>
  <c r="M43" i="69"/>
  <c r="N43" i="69"/>
  <c r="O43" i="69"/>
  <c r="P43" i="69"/>
  <c r="Q43" i="69"/>
  <c r="K44" i="69"/>
  <c r="L44" i="69"/>
  <c r="M44" i="69"/>
  <c r="N44" i="69"/>
  <c r="O44" i="69"/>
  <c r="P44" i="69"/>
  <c r="Q44" i="69"/>
  <c r="K45" i="69"/>
  <c r="L45" i="69"/>
  <c r="M45" i="69"/>
  <c r="N45" i="69"/>
  <c r="R45" i="69" s="1"/>
  <c r="T45" i="69" s="1"/>
  <c r="O45" i="69"/>
  <c r="P45" i="69"/>
  <c r="Q45" i="69"/>
  <c r="K46" i="69"/>
  <c r="L46" i="69"/>
  <c r="M46" i="69"/>
  <c r="N46" i="69"/>
  <c r="O46" i="69"/>
  <c r="P46" i="69"/>
  <c r="Q46" i="69"/>
  <c r="K47" i="69"/>
  <c r="L47" i="69"/>
  <c r="M47" i="69"/>
  <c r="N47" i="69"/>
  <c r="O47" i="69"/>
  <c r="P47" i="69"/>
  <c r="Q47" i="69"/>
  <c r="K48" i="69"/>
  <c r="L48" i="69"/>
  <c r="M48" i="69"/>
  <c r="N48" i="69"/>
  <c r="O48" i="69"/>
  <c r="P48" i="69"/>
  <c r="Q48" i="69"/>
  <c r="K49" i="69"/>
  <c r="L49" i="69"/>
  <c r="M49" i="69"/>
  <c r="N49" i="69"/>
  <c r="O49" i="69"/>
  <c r="P49" i="69"/>
  <c r="Q49" i="69"/>
  <c r="K50" i="69"/>
  <c r="L50" i="69"/>
  <c r="M50" i="69"/>
  <c r="N50" i="69"/>
  <c r="O50" i="69"/>
  <c r="P50" i="69"/>
  <c r="Q50" i="69"/>
  <c r="K51" i="69"/>
  <c r="L51" i="69"/>
  <c r="M51" i="69"/>
  <c r="N51" i="69"/>
  <c r="O51" i="69"/>
  <c r="P51" i="69"/>
  <c r="Q51" i="69"/>
  <c r="K52" i="69"/>
  <c r="L52" i="69"/>
  <c r="M52" i="69"/>
  <c r="N52" i="69"/>
  <c r="O52" i="69"/>
  <c r="P52" i="69"/>
  <c r="Q52" i="69"/>
  <c r="K53" i="69"/>
  <c r="L53" i="69"/>
  <c r="M53" i="69"/>
  <c r="N53" i="69"/>
  <c r="O53" i="69"/>
  <c r="P53" i="69"/>
  <c r="Q53" i="69"/>
  <c r="K54" i="69"/>
  <c r="L54" i="69"/>
  <c r="M54" i="69"/>
  <c r="N54" i="69"/>
  <c r="O54" i="69"/>
  <c r="P54" i="69"/>
  <c r="Q54" i="69"/>
  <c r="K55" i="69"/>
  <c r="L55" i="69"/>
  <c r="M55" i="69"/>
  <c r="N55" i="69"/>
  <c r="O55" i="69"/>
  <c r="P55" i="69"/>
  <c r="Q55" i="69"/>
  <c r="K56" i="69"/>
  <c r="L56" i="69"/>
  <c r="M56" i="69"/>
  <c r="N56" i="69"/>
  <c r="O56" i="69"/>
  <c r="P56" i="69"/>
  <c r="Q56" i="69"/>
  <c r="K57" i="69"/>
  <c r="L57" i="69"/>
  <c r="M57" i="69"/>
  <c r="N57" i="69"/>
  <c r="O57" i="69"/>
  <c r="P57" i="69"/>
  <c r="Q57" i="69"/>
  <c r="K58" i="69"/>
  <c r="L58" i="69"/>
  <c r="M58" i="69"/>
  <c r="N58" i="69"/>
  <c r="O58" i="69"/>
  <c r="P58" i="69"/>
  <c r="Q58" i="69"/>
  <c r="K59" i="69"/>
  <c r="L59" i="69"/>
  <c r="M59" i="69"/>
  <c r="N59" i="69"/>
  <c r="O59" i="69"/>
  <c r="P59" i="69"/>
  <c r="Q59" i="69"/>
  <c r="K60" i="69"/>
  <c r="L60" i="69"/>
  <c r="M60" i="69"/>
  <c r="N60" i="69"/>
  <c r="O60" i="69"/>
  <c r="P60" i="69"/>
  <c r="Q60" i="69"/>
  <c r="K61" i="69"/>
  <c r="L61" i="69"/>
  <c r="M61" i="69"/>
  <c r="N61" i="69"/>
  <c r="R61" i="69" s="1"/>
  <c r="T61" i="69" s="1"/>
  <c r="O61" i="69"/>
  <c r="P61" i="69"/>
  <c r="Q61" i="69"/>
  <c r="K62" i="69"/>
  <c r="L62" i="69"/>
  <c r="M62" i="69"/>
  <c r="N62" i="69"/>
  <c r="O62" i="69"/>
  <c r="P62" i="69"/>
  <c r="Q62" i="69"/>
  <c r="K63" i="69"/>
  <c r="L63" i="69"/>
  <c r="M63" i="69"/>
  <c r="N63" i="69"/>
  <c r="O63" i="69"/>
  <c r="P63" i="69"/>
  <c r="Q63" i="69"/>
  <c r="K64" i="69"/>
  <c r="L64" i="69"/>
  <c r="M64" i="69"/>
  <c r="N64" i="69"/>
  <c r="O64" i="69"/>
  <c r="P64" i="69"/>
  <c r="Q64" i="69"/>
  <c r="K65" i="69"/>
  <c r="L65" i="69"/>
  <c r="M65" i="69"/>
  <c r="N65" i="69"/>
  <c r="O65" i="69"/>
  <c r="P65" i="69"/>
  <c r="Q65" i="69"/>
  <c r="K66" i="69"/>
  <c r="L66" i="69"/>
  <c r="M66" i="69"/>
  <c r="N66" i="69"/>
  <c r="O66" i="69"/>
  <c r="P66" i="69"/>
  <c r="Q66" i="69"/>
  <c r="K67" i="69"/>
  <c r="L67" i="69"/>
  <c r="M67" i="69"/>
  <c r="N67" i="69"/>
  <c r="O67" i="69"/>
  <c r="P67" i="69"/>
  <c r="Q67" i="69"/>
  <c r="K68" i="69"/>
  <c r="L68" i="69"/>
  <c r="M68" i="69"/>
  <c r="N68" i="69"/>
  <c r="O68" i="69"/>
  <c r="P68" i="69"/>
  <c r="Q68" i="69"/>
  <c r="K69" i="69"/>
  <c r="L69" i="69"/>
  <c r="M69" i="69"/>
  <c r="N69" i="69"/>
  <c r="O69" i="69"/>
  <c r="P69" i="69"/>
  <c r="Q69" i="69"/>
  <c r="K70" i="69"/>
  <c r="L70" i="69"/>
  <c r="M70" i="69"/>
  <c r="N70" i="69"/>
  <c r="O70" i="69"/>
  <c r="P70" i="69"/>
  <c r="Q70" i="69"/>
  <c r="K71" i="69"/>
  <c r="L71" i="69"/>
  <c r="M71" i="69"/>
  <c r="N71" i="69"/>
  <c r="O71" i="69"/>
  <c r="P71" i="69"/>
  <c r="Q71" i="69"/>
  <c r="K72" i="69"/>
  <c r="L72" i="69"/>
  <c r="M72" i="69"/>
  <c r="N72" i="69"/>
  <c r="O72" i="69"/>
  <c r="P72" i="69"/>
  <c r="Q72" i="69"/>
  <c r="K73" i="69"/>
  <c r="L73" i="69"/>
  <c r="M73" i="69"/>
  <c r="N73" i="69"/>
  <c r="O73" i="69"/>
  <c r="P73" i="69"/>
  <c r="Q73" i="69"/>
  <c r="K74" i="69"/>
  <c r="L74" i="69"/>
  <c r="M74" i="69"/>
  <c r="N74" i="69"/>
  <c r="O74" i="69"/>
  <c r="P74" i="69"/>
  <c r="Q74" i="69"/>
  <c r="K75" i="69"/>
  <c r="L75" i="69"/>
  <c r="M75" i="69"/>
  <c r="N75" i="69"/>
  <c r="O75" i="69"/>
  <c r="P75" i="69"/>
  <c r="Q75" i="69"/>
  <c r="K76" i="69"/>
  <c r="L76" i="69"/>
  <c r="M76" i="69"/>
  <c r="N76" i="69"/>
  <c r="O76" i="69"/>
  <c r="P76" i="69"/>
  <c r="Q76" i="69"/>
  <c r="K77" i="69"/>
  <c r="L77" i="69"/>
  <c r="M77" i="69"/>
  <c r="N77" i="69"/>
  <c r="R77" i="69" s="1"/>
  <c r="T77" i="69" s="1"/>
  <c r="O77" i="69"/>
  <c r="P77" i="69"/>
  <c r="Q77" i="69"/>
  <c r="K78" i="69"/>
  <c r="L78" i="69"/>
  <c r="M78" i="69"/>
  <c r="N78" i="69"/>
  <c r="O78" i="69"/>
  <c r="P78" i="69"/>
  <c r="Q78" i="69"/>
  <c r="K79" i="69"/>
  <c r="L79" i="69"/>
  <c r="M79" i="69"/>
  <c r="N79" i="69"/>
  <c r="O79" i="69"/>
  <c r="P79" i="69"/>
  <c r="Q79" i="69"/>
  <c r="K80" i="69"/>
  <c r="L80" i="69"/>
  <c r="M80" i="69"/>
  <c r="N80" i="69"/>
  <c r="O80" i="69"/>
  <c r="P80" i="69"/>
  <c r="Q80" i="69"/>
  <c r="K81" i="69"/>
  <c r="L81" i="69"/>
  <c r="M81" i="69"/>
  <c r="N81" i="69"/>
  <c r="O81" i="69"/>
  <c r="P81" i="69"/>
  <c r="Q81" i="69"/>
  <c r="K82" i="69"/>
  <c r="L82" i="69"/>
  <c r="M82" i="69"/>
  <c r="N82" i="69"/>
  <c r="O82" i="69"/>
  <c r="P82" i="69"/>
  <c r="Q82" i="69"/>
  <c r="K83" i="69"/>
  <c r="L83" i="69"/>
  <c r="M83" i="69"/>
  <c r="N83" i="69"/>
  <c r="O83" i="69"/>
  <c r="P83" i="69"/>
  <c r="Q83" i="69"/>
  <c r="K84" i="69"/>
  <c r="L84" i="69"/>
  <c r="M84" i="69"/>
  <c r="N84" i="69"/>
  <c r="O84" i="69"/>
  <c r="P84" i="69"/>
  <c r="Q84" i="69"/>
  <c r="K85" i="69"/>
  <c r="L85" i="69"/>
  <c r="M85" i="69"/>
  <c r="N85" i="69"/>
  <c r="O85" i="69"/>
  <c r="P85" i="69"/>
  <c r="Q85" i="69"/>
  <c r="K86" i="69"/>
  <c r="L86" i="69"/>
  <c r="M86" i="69"/>
  <c r="N86" i="69"/>
  <c r="O86" i="69"/>
  <c r="P86" i="69"/>
  <c r="Q86" i="69"/>
  <c r="K87" i="69"/>
  <c r="L87" i="69"/>
  <c r="M87" i="69"/>
  <c r="N87" i="69"/>
  <c r="O87" i="69"/>
  <c r="P87" i="69"/>
  <c r="Q87" i="69"/>
  <c r="K88" i="69"/>
  <c r="L88" i="69"/>
  <c r="M88" i="69"/>
  <c r="N88" i="69"/>
  <c r="O88" i="69"/>
  <c r="P88" i="69"/>
  <c r="Q88" i="69"/>
  <c r="K89" i="69"/>
  <c r="L89" i="69"/>
  <c r="M89" i="69"/>
  <c r="N89" i="69"/>
  <c r="O89" i="69"/>
  <c r="P89" i="69"/>
  <c r="Q89" i="69"/>
  <c r="K90" i="69"/>
  <c r="L90" i="69"/>
  <c r="M90" i="69"/>
  <c r="N90" i="69"/>
  <c r="O90" i="69"/>
  <c r="P90" i="69"/>
  <c r="Q90" i="69"/>
  <c r="K91" i="69"/>
  <c r="L91" i="69"/>
  <c r="M91" i="69"/>
  <c r="N91" i="69"/>
  <c r="O91" i="69"/>
  <c r="P91" i="69"/>
  <c r="Q91" i="69"/>
  <c r="K92" i="69"/>
  <c r="L92" i="69"/>
  <c r="M92" i="69"/>
  <c r="N92" i="69"/>
  <c r="O92" i="69"/>
  <c r="P92" i="69"/>
  <c r="Q92" i="69"/>
  <c r="K93" i="69"/>
  <c r="L93" i="69"/>
  <c r="M93" i="69"/>
  <c r="N93" i="69"/>
  <c r="R93" i="69" s="1"/>
  <c r="T93" i="69" s="1"/>
  <c r="O93" i="69"/>
  <c r="P93" i="69"/>
  <c r="Q93" i="69"/>
  <c r="K94" i="69"/>
  <c r="L94" i="69"/>
  <c r="M94" i="69"/>
  <c r="N94" i="69"/>
  <c r="O94" i="69"/>
  <c r="P94" i="69"/>
  <c r="Q94" i="69"/>
  <c r="K95" i="69"/>
  <c r="L95" i="69"/>
  <c r="M95" i="69"/>
  <c r="N95" i="69"/>
  <c r="O95" i="69"/>
  <c r="P95" i="69"/>
  <c r="Q95" i="69"/>
  <c r="K96" i="69"/>
  <c r="L96" i="69"/>
  <c r="M96" i="69"/>
  <c r="N96" i="69"/>
  <c r="O96" i="69"/>
  <c r="P96" i="69"/>
  <c r="Q96" i="69"/>
  <c r="K97" i="69"/>
  <c r="L97" i="69"/>
  <c r="M97" i="69"/>
  <c r="N97" i="69"/>
  <c r="O97" i="69"/>
  <c r="P97" i="69"/>
  <c r="Q97" i="69"/>
  <c r="K98" i="69"/>
  <c r="L98" i="69"/>
  <c r="M98" i="69"/>
  <c r="N98" i="69"/>
  <c r="O98" i="69"/>
  <c r="P98" i="69"/>
  <c r="Q98" i="69"/>
  <c r="K99" i="69"/>
  <c r="L99" i="69"/>
  <c r="M99" i="69"/>
  <c r="N99" i="69"/>
  <c r="O99" i="69"/>
  <c r="P99" i="69"/>
  <c r="Q99" i="69"/>
  <c r="K100" i="69"/>
  <c r="L100" i="69"/>
  <c r="M100" i="69"/>
  <c r="N100" i="69"/>
  <c r="O100" i="69"/>
  <c r="P100" i="69"/>
  <c r="Q100" i="69"/>
  <c r="K101" i="69"/>
  <c r="L101" i="69"/>
  <c r="M101" i="69"/>
  <c r="N101" i="69"/>
  <c r="O101" i="69"/>
  <c r="P101" i="69"/>
  <c r="Q101" i="69"/>
  <c r="K102" i="69"/>
  <c r="L102" i="69"/>
  <c r="M102" i="69"/>
  <c r="N102" i="69"/>
  <c r="O102" i="69"/>
  <c r="P102" i="69"/>
  <c r="Q102" i="69"/>
  <c r="K103" i="69"/>
  <c r="L103" i="69"/>
  <c r="M103" i="69"/>
  <c r="N103" i="69"/>
  <c r="O103" i="69"/>
  <c r="P103" i="69"/>
  <c r="Q103" i="69"/>
  <c r="K104" i="69"/>
  <c r="L104" i="69"/>
  <c r="M104" i="69"/>
  <c r="N104" i="69"/>
  <c r="O104" i="69"/>
  <c r="P104" i="69"/>
  <c r="Q104" i="69"/>
  <c r="L5" i="69"/>
  <c r="M5" i="69"/>
  <c r="N5" i="69"/>
  <c r="O5" i="69"/>
  <c r="P5" i="69"/>
  <c r="Q5" i="69"/>
  <c r="R81" i="69" l="1"/>
  <c r="T81" i="69" s="1"/>
  <c r="R33" i="69"/>
  <c r="T33" i="69" s="1"/>
  <c r="R28" i="69"/>
  <c r="T28" i="69" s="1"/>
  <c r="R24" i="69"/>
  <c r="T24" i="69" s="1"/>
  <c r="V24" i="69" s="1" a="1"/>
  <c r="V24" i="69" s="1"/>
  <c r="R65" i="69"/>
  <c r="T65" i="69" s="1"/>
  <c r="R90" i="69"/>
  <c r="T90" i="69" s="1"/>
  <c r="V90" i="69" s="1" a="1"/>
  <c r="V90" i="69" s="1"/>
  <c r="R74" i="69"/>
  <c r="T74" i="69" s="1"/>
  <c r="V74" i="69" s="1" a="1"/>
  <c r="V74" i="69" s="1"/>
  <c r="R42" i="69"/>
  <c r="T42" i="69" s="1"/>
  <c r="W42" i="69" s="1"/>
  <c r="R101" i="69"/>
  <c r="T101" i="69" s="1"/>
  <c r="R85" i="69"/>
  <c r="T85" i="69" s="1"/>
  <c r="R69" i="69"/>
  <c r="T69" i="69" s="1"/>
  <c r="R53" i="69"/>
  <c r="T53" i="69" s="1"/>
  <c r="V53" i="69" s="1" a="1"/>
  <c r="V53" i="69" s="1"/>
  <c r="R37" i="69"/>
  <c r="T37" i="69" s="1"/>
  <c r="R21" i="69"/>
  <c r="T21" i="69" s="1"/>
  <c r="R49" i="69"/>
  <c r="T49" i="69" s="1"/>
  <c r="W49" i="69" s="1"/>
  <c r="R17" i="69"/>
  <c r="T17" i="69" s="1"/>
  <c r="R32" i="69"/>
  <c r="T32" i="69" s="1"/>
  <c r="R97" i="69"/>
  <c r="T97" i="69" s="1"/>
  <c r="D14" i="71"/>
  <c r="E24" i="31" s="1"/>
  <c r="D13" i="71"/>
  <c r="E23" i="31" s="1"/>
  <c r="D12" i="71"/>
  <c r="E22" i="31" s="1"/>
  <c r="D11" i="71"/>
  <c r="E21" i="31" s="1"/>
  <c r="D10" i="71"/>
  <c r="E20" i="31" s="1"/>
  <c r="D9" i="71"/>
  <c r="E19" i="31" s="1"/>
  <c r="D8" i="71"/>
  <c r="E18" i="31" s="1"/>
  <c r="R16" i="69"/>
  <c r="T16" i="69" s="1"/>
  <c r="R8" i="69"/>
  <c r="T8" i="69" s="1"/>
  <c r="E17" i="31"/>
  <c r="C15" i="71"/>
  <c r="AJ5" i="70"/>
  <c r="AM5" i="70" s="1"/>
  <c r="R12" i="69"/>
  <c r="T12" i="69" s="1"/>
  <c r="W12" i="69" s="1"/>
  <c r="V49" i="69" a="1"/>
  <c r="V49" i="69" s="1"/>
  <c r="W53" i="69"/>
  <c r="V101" i="69" a="1"/>
  <c r="V101" i="69" s="1"/>
  <c r="W101" i="69"/>
  <c r="R94" i="69"/>
  <c r="T94" i="69" s="1"/>
  <c r="V32" i="69" a="1"/>
  <c r="V32" i="69" s="1"/>
  <c r="W32" i="69"/>
  <c r="V8" i="69" a="1"/>
  <c r="V8" i="69" s="1"/>
  <c r="W8" i="69"/>
  <c r="V81" i="69" a="1"/>
  <c r="V81" i="69" s="1"/>
  <c r="W81" i="69"/>
  <c r="V33" i="69" a="1"/>
  <c r="V33" i="69" s="1"/>
  <c r="W33" i="69"/>
  <c r="V19" i="69" a="1"/>
  <c r="V19" i="69" s="1"/>
  <c r="W19" i="69"/>
  <c r="V17" i="69" a="1"/>
  <c r="V17" i="69" s="1"/>
  <c r="W17" i="69"/>
  <c r="W97" i="69"/>
  <c r="V97" i="69" a="1"/>
  <c r="V97" i="69" s="1"/>
  <c r="V65" i="69" a="1"/>
  <c r="V65" i="69" s="1"/>
  <c r="W65" i="69"/>
  <c r="V42" i="69" a="1"/>
  <c r="V42" i="69" s="1"/>
  <c r="V28" i="69" a="1"/>
  <c r="V28" i="69" s="1"/>
  <c r="W28" i="69"/>
  <c r="R99" i="69"/>
  <c r="T99" i="69" s="1"/>
  <c r="R83" i="69"/>
  <c r="T83" i="69" s="1"/>
  <c r="R67" i="69"/>
  <c r="T67" i="69" s="1"/>
  <c r="R51" i="69"/>
  <c r="T51" i="69" s="1"/>
  <c r="R35" i="69"/>
  <c r="T35" i="69" s="1"/>
  <c r="V37" i="69" a="1"/>
  <c r="V37" i="69" s="1"/>
  <c r="W37" i="69"/>
  <c r="V69" i="69" a="1"/>
  <c r="V69" i="69" s="1"/>
  <c r="W69" i="69"/>
  <c r="R62" i="69"/>
  <c r="T62" i="69" s="1"/>
  <c r="R46" i="69"/>
  <c r="T46" i="69" s="1"/>
  <c r="R30" i="69"/>
  <c r="T30" i="69" s="1"/>
  <c r="R14" i="69"/>
  <c r="T14" i="69" s="1"/>
  <c r="R103" i="69"/>
  <c r="T103" i="69" s="1"/>
  <c r="R71" i="69"/>
  <c r="T71" i="69" s="1"/>
  <c r="R55" i="69"/>
  <c r="T55" i="69" s="1"/>
  <c r="R39" i="69"/>
  <c r="T39" i="69" s="1"/>
  <c r="R23" i="69"/>
  <c r="T23" i="69" s="1"/>
  <c r="R7" i="69"/>
  <c r="T7" i="69" s="1"/>
  <c r="V12" i="69" a="1"/>
  <c r="V12" i="69" s="1"/>
  <c r="V21" i="69" a="1"/>
  <c r="V21" i="69" s="1"/>
  <c r="W21" i="69"/>
  <c r="V16" i="69" a="1"/>
  <c r="V16" i="69" s="1"/>
  <c r="W16" i="69"/>
  <c r="V85" i="69" a="1"/>
  <c r="V85" i="69" s="1"/>
  <c r="W85" i="69"/>
  <c r="R87" i="69"/>
  <c r="T87" i="69" s="1"/>
  <c r="R98" i="69"/>
  <c r="T98" i="69" s="1"/>
  <c r="R82" i="69"/>
  <c r="T82" i="69" s="1"/>
  <c r="R66" i="69"/>
  <c r="T66" i="69" s="1"/>
  <c r="R50" i="69"/>
  <c r="T50" i="69" s="1"/>
  <c r="R34" i="69"/>
  <c r="T34" i="69" s="1"/>
  <c r="R18" i="69"/>
  <c r="T18" i="69" s="1"/>
  <c r="R78" i="69"/>
  <c r="T78" i="69" s="1"/>
  <c r="R96" i="69"/>
  <c r="T96" i="69" s="1"/>
  <c r="R27" i="69"/>
  <c r="T27" i="69" s="1"/>
  <c r="R80" i="69"/>
  <c r="T80" i="69" s="1"/>
  <c r="R100" i="69"/>
  <c r="T100" i="69" s="1"/>
  <c r="R84" i="69"/>
  <c r="T84" i="69" s="1"/>
  <c r="R68" i="69"/>
  <c r="T68" i="69" s="1"/>
  <c r="R52" i="69"/>
  <c r="T52" i="69" s="1"/>
  <c r="V77" i="69" a="1"/>
  <c r="V77" i="69" s="1"/>
  <c r="W77" i="69"/>
  <c r="V61" i="69" a="1"/>
  <c r="V61" i="69" s="1"/>
  <c r="W61" i="69"/>
  <c r="W13" i="69"/>
  <c r="V13" i="69" a="1"/>
  <c r="V13" i="69" s="1"/>
  <c r="W93" i="69"/>
  <c r="V93" i="69" a="1"/>
  <c r="V93" i="69" s="1"/>
  <c r="W45" i="69"/>
  <c r="V45" i="69" a="1"/>
  <c r="V45" i="69" s="1"/>
  <c r="V29" i="69" a="1"/>
  <c r="V29" i="69" s="1"/>
  <c r="W29" i="69"/>
  <c r="R5" i="69"/>
  <c r="T5" i="69" s="1"/>
  <c r="AL82" i="70" a="1"/>
  <c r="AL82" i="70" s="1"/>
  <c r="AM82" i="70"/>
  <c r="AL50" i="70" a="1"/>
  <c r="AL50" i="70" s="1"/>
  <c r="AM50" i="70"/>
  <c r="AM10" i="70"/>
  <c r="AL10" i="70" a="1"/>
  <c r="AL10" i="70" s="1"/>
  <c r="AM86" i="70"/>
  <c r="AL86" i="70" a="1"/>
  <c r="AL86" i="70" s="1"/>
  <c r="AL62" i="70" a="1"/>
  <c r="AL62" i="70" s="1"/>
  <c r="AM62" i="70"/>
  <c r="AL30" i="70" a="1"/>
  <c r="AL30" i="70" s="1"/>
  <c r="AM30" i="70"/>
  <c r="AM101" i="70"/>
  <c r="AL101" i="70" a="1"/>
  <c r="AL101" i="70" s="1"/>
  <c r="AL93" i="70" a="1"/>
  <c r="AL93" i="70" s="1"/>
  <c r="AM93" i="70"/>
  <c r="AL89" i="70" a="1"/>
  <c r="AL89" i="70" s="1"/>
  <c r="AM89" i="70"/>
  <c r="AM85" i="70"/>
  <c r="AL85" i="70" a="1"/>
  <c r="AL85" i="70" s="1"/>
  <c r="AL77" i="70" a="1"/>
  <c r="AL77" i="70" s="1"/>
  <c r="AM77" i="70"/>
  <c r="AM73" i="70"/>
  <c r="AL73" i="70" a="1"/>
  <c r="AL73" i="70" s="1"/>
  <c r="AM69" i="70"/>
  <c r="AL69" i="70" a="1"/>
  <c r="AL69" i="70" s="1"/>
  <c r="AL61" i="70" a="1"/>
  <c r="AL61" i="70" s="1"/>
  <c r="AM61" i="70"/>
  <c r="AM57" i="70"/>
  <c r="AL57" i="70" a="1"/>
  <c r="AL57" i="70" s="1"/>
  <c r="AM53" i="70"/>
  <c r="AL53" i="70" a="1"/>
  <c r="AL53" i="70" s="1"/>
  <c r="AL45" i="70" a="1"/>
  <c r="AL45" i="70" s="1"/>
  <c r="AM45" i="70"/>
  <c r="AM41" i="70"/>
  <c r="AL41" i="70" a="1"/>
  <c r="AL41" i="70" s="1"/>
  <c r="AL37" i="70" a="1"/>
  <c r="AL37" i="70" s="1"/>
  <c r="AM37" i="70"/>
  <c r="AM29" i="70"/>
  <c r="AL29" i="70" a="1"/>
  <c r="AL29" i="70" s="1"/>
  <c r="AM25" i="70"/>
  <c r="AL25" i="70" a="1"/>
  <c r="AL25" i="70" s="1"/>
  <c r="AL21" i="70" a="1"/>
  <c r="AL21" i="70" s="1"/>
  <c r="AM21" i="70"/>
  <c r="AM13" i="70"/>
  <c r="AL13" i="70" a="1"/>
  <c r="AL13" i="70" s="1"/>
  <c r="AM9" i="70"/>
  <c r="AL9" i="70" a="1"/>
  <c r="AL9" i="70" s="1"/>
  <c r="AL94" i="70" a="1"/>
  <c r="AL94" i="70" s="1"/>
  <c r="AM94" i="70"/>
  <c r="AM6" i="70"/>
  <c r="AL6" i="70" a="1"/>
  <c r="AL6" i="70" s="1"/>
  <c r="AM38" i="70"/>
  <c r="AL38" i="70" a="1"/>
  <c r="AL38" i="70" s="1"/>
  <c r="AM70" i="70"/>
  <c r="AL70" i="70" a="1"/>
  <c r="AL70" i="70" s="1"/>
  <c r="AL18" i="70" a="1"/>
  <c r="AL18" i="70" s="1"/>
  <c r="AM18" i="70"/>
  <c r="AL76" i="70" a="1"/>
  <c r="AL76" i="70" s="1"/>
  <c r="AM76" i="70"/>
  <c r="AL48" i="70" a="1"/>
  <c r="AL48" i="70" s="1"/>
  <c r="AM48" i="70"/>
  <c r="AM24" i="70"/>
  <c r="AL24" i="70" a="1"/>
  <c r="AL24" i="70" s="1"/>
  <c r="AM8" i="70"/>
  <c r="AL8" i="70" a="1"/>
  <c r="AL8" i="70" s="1"/>
  <c r="AL90" i="70" a="1"/>
  <c r="AL90" i="70" s="1"/>
  <c r="AM90" i="70"/>
  <c r="AL78" i="70" a="1"/>
  <c r="AL78" i="70" s="1"/>
  <c r="AM78" i="70"/>
  <c r="AM58" i="70"/>
  <c r="AL58" i="70" a="1"/>
  <c r="AL58" i="70" s="1"/>
  <c r="AL46" i="70" a="1"/>
  <c r="AL46" i="70" s="1"/>
  <c r="AM46" i="70"/>
  <c r="AL34" i="70" a="1"/>
  <c r="AL34" i="70" s="1"/>
  <c r="AM34" i="70"/>
  <c r="AM104" i="70"/>
  <c r="AL104" i="70" a="1"/>
  <c r="AL104" i="70" s="1"/>
  <c r="AM88" i="70"/>
  <c r="AL88" i="70" a="1"/>
  <c r="AL88" i="70" s="1"/>
  <c r="AM72" i="70"/>
  <c r="AL72" i="70" a="1"/>
  <c r="AL72" i="70" s="1"/>
  <c r="AL60" i="70" a="1"/>
  <c r="AL60" i="70" s="1"/>
  <c r="AM60" i="70"/>
  <c r="AM56" i="70"/>
  <c r="AL56" i="70" a="1"/>
  <c r="AL56" i="70" s="1"/>
  <c r="AM40" i="70"/>
  <c r="AL40" i="70" a="1"/>
  <c r="AL40" i="70" s="1"/>
  <c r="AM12" i="70"/>
  <c r="AL12" i="70" a="1"/>
  <c r="AL12" i="70" s="1"/>
  <c r="AM102" i="70"/>
  <c r="AL102" i="70" a="1"/>
  <c r="AL102" i="70" s="1"/>
  <c r="AL74" i="70" a="1"/>
  <c r="AL74" i="70" s="1"/>
  <c r="AM74" i="70"/>
  <c r="AM42" i="70"/>
  <c r="AL42" i="70" a="1"/>
  <c r="AL42" i="70" s="1"/>
  <c r="AM22" i="70"/>
  <c r="AL22" i="70" a="1"/>
  <c r="AL22" i="70" s="1"/>
  <c r="AL96" i="70" a="1"/>
  <c r="AL96" i="70" s="1"/>
  <c r="AM96" i="70"/>
  <c r="AL36" i="70" a="1"/>
  <c r="AL36" i="70" s="1"/>
  <c r="AM36" i="70"/>
  <c r="AM44" i="70"/>
  <c r="AL44" i="70" a="1"/>
  <c r="AL44" i="70" s="1"/>
  <c r="AM54" i="70"/>
  <c r="AL54" i="70" a="1"/>
  <c r="AL54" i="70" s="1"/>
  <c r="AL100" i="70" a="1"/>
  <c r="AL100" i="70" s="1"/>
  <c r="AM100" i="70"/>
  <c r="AL84" i="70" a="1"/>
  <c r="AL84" i="70" s="1"/>
  <c r="AM84" i="70"/>
  <c r="AL64" i="70" a="1"/>
  <c r="AL64" i="70" s="1"/>
  <c r="AM64" i="70"/>
  <c r="AL52" i="70" a="1"/>
  <c r="AL52" i="70" s="1"/>
  <c r="AM52" i="70"/>
  <c r="AL20" i="70" a="1"/>
  <c r="AL20" i="70" s="1"/>
  <c r="AM20" i="70"/>
  <c r="AM103" i="70"/>
  <c r="AL103" i="70" a="1"/>
  <c r="AL103" i="70" s="1"/>
  <c r="AL99" i="70" a="1"/>
  <c r="AL99" i="70" s="1"/>
  <c r="AM99" i="70"/>
  <c r="AL95" i="70" a="1"/>
  <c r="AL95" i="70" s="1"/>
  <c r="AM95" i="70"/>
  <c r="AL91" i="70" a="1"/>
  <c r="AL91" i="70" s="1"/>
  <c r="AM91" i="70"/>
  <c r="AM87" i="70"/>
  <c r="AL87" i="70" a="1"/>
  <c r="AL87" i="70" s="1"/>
  <c r="AL83" i="70" a="1"/>
  <c r="AL83" i="70" s="1"/>
  <c r="AM83" i="70"/>
  <c r="AL79" i="70" a="1"/>
  <c r="AL79" i="70" s="1"/>
  <c r="AM79" i="70"/>
  <c r="AL75" i="70" a="1"/>
  <c r="AL75" i="70" s="1"/>
  <c r="AM75" i="70"/>
  <c r="AM71" i="70"/>
  <c r="AL71" i="70" a="1"/>
  <c r="AL71" i="70" s="1"/>
  <c r="AL67" i="70" a="1"/>
  <c r="AL67" i="70" s="1"/>
  <c r="AM67" i="70"/>
  <c r="AL63" i="70" a="1"/>
  <c r="AL63" i="70" s="1"/>
  <c r="AM63" i="70"/>
  <c r="AL59" i="70" a="1"/>
  <c r="AL59" i="70" s="1"/>
  <c r="AM59" i="70"/>
  <c r="AM55" i="70"/>
  <c r="AL55" i="70" a="1"/>
  <c r="AL55" i="70" s="1"/>
  <c r="AL51" i="70" a="1"/>
  <c r="AL51" i="70" s="1"/>
  <c r="AM51" i="70"/>
  <c r="AL47" i="70" a="1"/>
  <c r="AL47" i="70" s="1"/>
  <c r="AM47" i="70"/>
  <c r="AM43" i="70"/>
  <c r="AL43" i="70" a="1"/>
  <c r="AL43" i="70" s="1"/>
  <c r="AM39" i="70"/>
  <c r="AL39" i="70" a="1"/>
  <c r="AL39" i="70" s="1"/>
  <c r="AL35" i="70" a="1"/>
  <c r="AL35" i="70" s="1"/>
  <c r="AM35" i="70"/>
  <c r="AL31" i="70" a="1"/>
  <c r="AL31" i="70" s="1"/>
  <c r="AM31" i="70"/>
  <c r="AM27" i="70"/>
  <c r="AL27" i="70" a="1"/>
  <c r="AL27" i="70" s="1"/>
  <c r="AM23" i="70"/>
  <c r="AL23" i="70" a="1"/>
  <c r="AL23" i="70" s="1"/>
  <c r="AL19" i="70" a="1"/>
  <c r="AL19" i="70" s="1"/>
  <c r="AM19" i="70"/>
  <c r="AM15" i="70"/>
  <c r="AL15" i="70" a="1"/>
  <c r="AL15" i="70" s="1"/>
  <c r="AM11" i="70"/>
  <c r="AL11" i="70" a="1"/>
  <c r="AL11" i="70" s="1"/>
  <c r="AM7" i="70"/>
  <c r="AL7" i="70" a="1"/>
  <c r="AL7" i="70" s="1"/>
  <c r="AM16" i="70"/>
  <c r="AL16" i="70" a="1"/>
  <c r="AL16" i="70" s="1"/>
  <c r="AL98" i="70" a="1"/>
  <c r="AL98" i="70" s="1"/>
  <c r="AM98" i="70"/>
  <c r="AM14" i="70"/>
  <c r="AL14" i="70" a="1"/>
  <c r="AL14" i="70" s="1"/>
  <c r="AL92" i="70" a="1"/>
  <c r="AL92" i="70" s="1"/>
  <c r="AM92" i="70"/>
  <c r="AL68" i="70" a="1"/>
  <c r="AL68" i="70" s="1"/>
  <c r="AM68" i="70"/>
  <c r="AL32" i="70" a="1"/>
  <c r="AL32" i="70" s="1"/>
  <c r="AM32" i="70"/>
  <c r="AL66" i="70" a="1"/>
  <c r="AL66" i="70" s="1"/>
  <c r="AM66" i="70"/>
  <c r="AM26" i="70"/>
  <c r="AL26" i="70" a="1"/>
  <c r="AL26" i="70" s="1"/>
  <c r="AL80" i="70" a="1"/>
  <c r="AL80" i="70" s="1"/>
  <c r="AM80" i="70"/>
  <c r="AM28" i="70"/>
  <c r="AL28" i="70" a="1"/>
  <c r="AL28" i="70" s="1"/>
  <c r="AM97" i="70"/>
  <c r="AM81" i="70"/>
  <c r="AM65" i="70"/>
  <c r="AM49" i="70"/>
  <c r="AM33" i="70"/>
  <c r="AM17" i="70"/>
  <c r="M8" i="31"/>
  <c r="AJ105" i="70"/>
  <c r="O9" i="48" s="1"/>
  <c r="R102" i="69"/>
  <c r="T102" i="69" s="1"/>
  <c r="R86" i="69"/>
  <c r="T86" i="69" s="1"/>
  <c r="R70" i="69"/>
  <c r="T70" i="69" s="1"/>
  <c r="R54" i="69"/>
  <c r="T54" i="69" s="1"/>
  <c r="R38" i="69"/>
  <c r="T38" i="69" s="1"/>
  <c r="R22" i="69"/>
  <c r="T22" i="69" s="1"/>
  <c r="R6" i="69"/>
  <c r="T6" i="69" s="1"/>
  <c r="R95" i="69"/>
  <c r="T95" i="69" s="1"/>
  <c r="R79" i="69"/>
  <c r="T79" i="69" s="1"/>
  <c r="R63" i="69"/>
  <c r="T63" i="69" s="1"/>
  <c r="R47" i="69"/>
  <c r="T47" i="69" s="1"/>
  <c r="R31" i="69"/>
  <c r="T31" i="69" s="1"/>
  <c r="R15" i="69"/>
  <c r="T15" i="69" s="1"/>
  <c r="R104" i="69"/>
  <c r="T104" i="69" s="1"/>
  <c r="R88" i="69"/>
  <c r="T88" i="69" s="1"/>
  <c r="R72" i="69"/>
  <c r="T72" i="69" s="1"/>
  <c r="R56" i="69"/>
  <c r="T56" i="69" s="1"/>
  <c r="R40" i="69"/>
  <c r="T40" i="69" s="1"/>
  <c r="R58" i="69"/>
  <c r="T58" i="69" s="1"/>
  <c r="R26" i="69"/>
  <c r="T26" i="69" s="1"/>
  <c r="R10" i="69"/>
  <c r="T10" i="69" s="1"/>
  <c r="R92" i="69"/>
  <c r="T92" i="69" s="1"/>
  <c r="R76" i="69"/>
  <c r="T76" i="69" s="1"/>
  <c r="R60" i="69"/>
  <c r="T60" i="69" s="1"/>
  <c r="R44" i="69"/>
  <c r="T44" i="69" s="1"/>
  <c r="R64" i="69"/>
  <c r="T64" i="69" s="1"/>
  <c r="R48" i="69"/>
  <c r="T48" i="69" s="1"/>
  <c r="R89" i="69"/>
  <c r="T89" i="69" s="1"/>
  <c r="R73" i="69"/>
  <c r="T73" i="69" s="1"/>
  <c r="R57" i="69"/>
  <c r="T57" i="69" s="1"/>
  <c r="R41" i="69"/>
  <c r="T41" i="69" s="1"/>
  <c r="R25" i="69"/>
  <c r="T25" i="69" s="1"/>
  <c r="R9" i="69"/>
  <c r="T9" i="69" s="1"/>
  <c r="R36" i="69"/>
  <c r="T36" i="69" s="1"/>
  <c r="R20" i="69"/>
  <c r="T20" i="69" s="1"/>
  <c r="R91" i="69"/>
  <c r="T91" i="69" s="1"/>
  <c r="R75" i="69"/>
  <c r="T75" i="69" s="1"/>
  <c r="R59" i="69"/>
  <c r="T59" i="69" s="1"/>
  <c r="R43" i="69"/>
  <c r="T43" i="69" s="1"/>
  <c r="R11" i="69"/>
  <c r="T11" i="69" s="1"/>
  <c r="V105" i="67"/>
  <c r="U105" i="67"/>
  <c r="AL5" i="70" a="1"/>
  <c r="AL5" i="70" s="1"/>
  <c r="W74" i="69" l="1"/>
  <c r="W90" i="69"/>
  <c r="W24" i="69"/>
  <c r="D15" i="71"/>
  <c r="F11" i="31"/>
  <c r="V71" i="69" a="1"/>
  <c r="V71" i="69" s="1"/>
  <c r="W71" i="69"/>
  <c r="V82" i="69" a="1"/>
  <c r="V82" i="69" s="1"/>
  <c r="W82" i="69"/>
  <c r="V103" i="69" a="1"/>
  <c r="V103" i="69" s="1"/>
  <c r="W103" i="69"/>
  <c r="V72" i="69" a="1"/>
  <c r="V72" i="69" s="1"/>
  <c r="W72" i="69"/>
  <c r="V98" i="69" a="1"/>
  <c r="V98" i="69" s="1"/>
  <c r="W98" i="69"/>
  <c r="V14" i="69" a="1"/>
  <c r="V14" i="69" s="1"/>
  <c r="W14" i="69"/>
  <c r="V41" i="69" a="1"/>
  <c r="V41" i="69" s="1"/>
  <c r="W41" i="69"/>
  <c r="V52" i="69" a="1"/>
  <c r="V52" i="69" s="1"/>
  <c r="W52" i="69"/>
  <c r="V87" i="69" a="1"/>
  <c r="V87" i="69" s="1"/>
  <c r="W87" i="69"/>
  <c r="V30" i="69" a="1"/>
  <c r="V30" i="69" s="1"/>
  <c r="W30" i="69"/>
  <c r="V25" i="69" a="1"/>
  <c r="V25" i="69" s="1"/>
  <c r="W25" i="69"/>
  <c r="V5" i="69" a="1"/>
  <c r="V5" i="69" s="1"/>
  <c r="W5" i="69"/>
  <c r="V68" i="69" a="1"/>
  <c r="V68" i="69" s="1"/>
  <c r="W68" i="69"/>
  <c r="W46" i="69"/>
  <c r="V46" i="69" a="1"/>
  <c r="V46" i="69" s="1"/>
  <c r="V102" i="69" a="1"/>
  <c r="V102" i="69" s="1"/>
  <c r="W102" i="69"/>
  <c r="AM105" i="70"/>
  <c r="V84" i="69" a="1"/>
  <c r="V84" i="69" s="1"/>
  <c r="W84" i="69"/>
  <c r="V62" i="69" a="1"/>
  <c r="V62" i="69" s="1"/>
  <c r="W62" i="69"/>
  <c r="V66" i="69" a="1"/>
  <c r="V66" i="69" s="1"/>
  <c r="W66" i="69"/>
  <c r="V31" i="69" a="1"/>
  <c r="V31" i="69" s="1"/>
  <c r="W31" i="69"/>
  <c r="V100" i="69" a="1"/>
  <c r="V100" i="69" s="1"/>
  <c r="W100" i="69"/>
  <c r="V36" i="69" a="1"/>
  <c r="V36" i="69" s="1"/>
  <c r="W36" i="69"/>
  <c r="V56" i="69" a="1"/>
  <c r="V56" i="69" s="1"/>
  <c r="W56" i="69"/>
  <c r="W48" i="69"/>
  <c r="V48" i="69" a="1"/>
  <c r="V48" i="69" s="1"/>
  <c r="T105" i="69"/>
  <c r="W47" i="69"/>
  <c r="V47" i="69" a="1"/>
  <c r="V47" i="69" s="1"/>
  <c r="V80" i="69" a="1"/>
  <c r="V80" i="69" s="1"/>
  <c r="W80" i="69"/>
  <c r="W94" i="69"/>
  <c r="V94" i="69" a="1"/>
  <c r="V94" i="69" s="1"/>
  <c r="V73" i="69" a="1"/>
  <c r="V73" i="69" s="1"/>
  <c r="W73" i="69"/>
  <c r="W44" i="69"/>
  <c r="V44" i="69" a="1"/>
  <c r="V44" i="69" s="1"/>
  <c r="W95" i="69"/>
  <c r="V95" i="69" a="1"/>
  <c r="V95" i="69" s="1"/>
  <c r="V27" i="69" a="1"/>
  <c r="V27" i="69" s="1"/>
  <c r="W27" i="69"/>
  <c r="V35" i="69" a="1"/>
  <c r="V35" i="69" s="1"/>
  <c r="W35" i="69"/>
  <c r="V64" i="69" a="1"/>
  <c r="V64" i="69" s="1"/>
  <c r="W64" i="69"/>
  <c r="V79" i="69" a="1"/>
  <c r="V79" i="69" s="1"/>
  <c r="W79" i="69"/>
  <c r="V6" i="69" a="1"/>
  <c r="V6" i="69" s="1"/>
  <c r="W6" i="69"/>
  <c r="W96" i="69"/>
  <c r="V96" i="69" a="1"/>
  <c r="V96" i="69" s="1"/>
  <c r="V51" i="69" a="1"/>
  <c r="V51" i="69" s="1"/>
  <c r="W51" i="69"/>
  <c r="V9" i="69" a="1"/>
  <c r="V9" i="69" s="1"/>
  <c r="W9" i="69"/>
  <c r="V89" i="69" a="1"/>
  <c r="V89" i="69" s="1"/>
  <c r="W89" i="69"/>
  <c r="V11" i="69" a="1"/>
  <c r="V11" i="69" s="1"/>
  <c r="W11" i="69"/>
  <c r="V92" i="69" a="1"/>
  <c r="V92" i="69" s="1"/>
  <c r="W92" i="69"/>
  <c r="V78" i="69" a="1"/>
  <c r="V78" i="69" s="1"/>
  <c r="W78" i="69"/>
  <c r="V7" i="69" a="1"/>
  <c r="V7" i="69" s="1"/>
  <c r="W7" i="69"/>
  <c r="V67" i="69" a="1"/>
  <c r="V67" i="69" s="1"/>
  <c r="W67" i="69"/>
  <c r="V86" i="69" a="1"/>
  <c r="V86" i="69" s="1"/>
  <c r="W86" i="69"/>
  <c r="V57" i="69" a="1"/>
  <c r="V57" i="69" s="1"/>
  <c r="W57" i="69"/>
  <c r="V76" i="69" a="1"/>
  <c r="V76" i="69" s="1"/>
  <c r="W76" i="69"/>
  <c r="V75" i="69" a="1"/>
  <c r="V75" i="69" s="1"/>
  <c r="W75" i="69"/>
  <c r="V38" i="69" a="1"/>
  <c r="V38" i="69" s="1"/>
  <c r="W38" i="69"/>
  <c r="V18" i="69" a="1"/>
  <c r="V18" i="69" s="1"/>
  <c r="W18" i="69"/>
  <c r="V23" i="69" a="1"/>
  <c r="V23" i="69" s="1"/>
  <c r="W23" i="69"/>
  <c r="V83" i="69" a="1"/>
  <c r="V83" i="69" s="1"/>
  <c r="W83" i="69"/>
  <c r="V88" i="69" a="1"/>
  <c r="V88" i="69" s="1"/>
  <c r="W88" i="69"/>
  <c r="V15" i="69" a="1"/>
  <c r="V15" i="69" s="1"/>
  <c r="W15" i="69"/>
  <c r="V43" i="69" a="1"/>
  <c r="V43" i="69" s="1"/>
  <c r="W43" i="69"/>
  <c r="V22" i="69" a="1"/>
  <c r="V22" i="69" s="1"/>
  <c r="W22" i="69"/>
  <c r="V91" i="69" a="1"/>
  <c r="V91" i="69" s="1"/>
  <c r="W91" i="69"/>
  <c r="V26" i="69" a="1"/>
  <c r="V26" i="69" s="1"/>
  <c r="W26" i="69"/>
  <c r="V54" i="69" a="1"/>
  <c r="V54" i="69" s="1"/>
  <c r="W54" i="69"/>
  <c r="V34" i="69" a="1"/>
  <c r="V34" i="69" s="1"/>
  <c r="W34" i="69"/>
  <c r="V39" i="69" a="1"/>
  <c r="V39" i="69" s="1"/>
  <c r="W39" i="69"/>
  <c r="V99" i="69" a="1"/>
  <c r="V99" i="69" s="1"/>
  <c r="W99" i="69"/>
  <c r="V40" i="69" a="1"/>
  <c r="V40" i="69" s="1"/>
  <c r="W40" i="69"/>
  <c r="V104" i="69" a="1"/>
  <c r="V104" i="69" s="1"/>
  <c r="W104" i="69"/>
  <c r="V63" i="69" a="1"/>
  <c r="V63" i="69" s="1"/>
  <c r="W63" i="69"/>
  <c r="W60" i="69"/>
  <c r="V60" i="69" a="1"/>
  <c r="V60" i="69" s="1"/>
  <c r="V59" i="69" a="1"/>
  <c r="V59" i="69" s="1"/>
  <c r="W59" i="69"/>
  <c r="W10" i="69"/>
  <c r="V10" i="69" a="1"/>
  <c r="V10" i="69" s="1"/>
  <c r="V20" i="69" a="1"/>
  <c r="V20" i="69" s="1"/>
  <c r="W20" i="69"/>
  <c r="W58" i="69"/>
  <c r="V58" i="69" a="1"/>
  <c r="V58" i="69" s="1"/>
  <c r="V70" i="69" a="1"/>
  <c r="V70" i="69" s="1"/>
  <c r="W70" i="69"/>
  <c r="V50" i="69" a="1"/>
  <c r="V50" i="69" s="1"/>
  <c r="W50" i="69"/>
  <c r="V55" i="69" a="1"/>
  <c r="V55" i="69" s="1"/>
  <c r="W55" i="69"/>
  <c r="N9" i="48" l="1"/>
  <c r="R5" i="72" a="1"/>
  <c r="R5" i="72" s="1"/>
  <c r="J5" i="72"/>
  <c r="K5" i="69" l="1"/>
  <c r="Y5" i="67"/>
  <c r="AS6" i="55"/>
  <c r="Y6" i="67"/>
  <c r="Z6" i="67"/>
  <c r="AA6" i="67"/>
  <c r="AB6" i="67"/>
  <c r="AC6" i="67"/>
  <c r="AD6" i="67"/>
  <c r="AE6" i="67"/>
  <c r="AF6" i="67"/>
  <c r="Y7" i="67"/>
  <c r="Z7" i="67"/>
  <c r="AA7" i="67"/>
  <c r="AB7" i="67"/>
  <c r="AC7" i="67"/>
  <c r="AD7" i="67"/>
  <c r="AE7" i="67"/>
  <c r="AF7" i="67"/>
  <c r="Y8" i="67"/>
  <c r="Z8" i="67"/>
  <c r="AA8" i="67"/>
  <c r="AB8" i="67"/>
  <c r="AC8" i="67"/>
  <c r="AD8" i="67"/>
  <c r="AE8" i="67"/>
  <c r="AF8" i="67"/>
  <c r="Y9" i="67"/>
  <c r="Z9" i="67"/>
  <c r="AA9" i="67"/>
  <c r="AB9" i="67"/>
  <c r="AC9" i="67"/>
  <c r="AD9" i="67"/>
  <c r="AE9" i="67"/>
  <c r="AF9" i="67"/>
  <c r="Y10" i="67"/>
  <c r="Z10" i="67"/>
  <c r="AA10" i="67"/>
  <c r="AB10" i="67"/>
  <c r="AC10" i="67"/>
  <c r="AD10" i="67"/>
  <c r="AE10" i="67"/>
  <c r="AF10" i="67"/>
  <c r="Y11" i="67"/>
  <c r="Z11" i="67"/>
  <c r="AA11" i="67"/>
  <c r="AB11" i="67"/>
  <c r="AC11" i="67"/>
  <c r="AD11" i="67"/>
  <c r="AE11" i="67"/>
  <c r="AF11" i="67"/>
  <c r="Y12" i="67"/>
  <c r="Z12" i="67"/>
  <c r="AA12" i="67"/>
  <c r="AB12" i="67"/>
  <c r="AC12" i="67"/>
  <c r="AD12" i="67"/>
  <c r="AE12" i="67"/>
  <c r="AF12" i="67"/>
  <c r="Y13" i="67"/>
  <c r="Z13" i="67"/>
  <c r="AA13" i="67"/>
  <c r="AB13" i="67"/>
  <c r="AC13" i="67"/>
  <c r="AD13" i="67"/>
  <c r="AE13" i="67"/>
  <c r="AF13" i="67"/>
  <c r="Y14" i="67"/>
  <c r="Z14" i="67"/>
  <c r="AA14" i="67"/>
  <c r="AB14" i="67"/>
  <c r="AC14" i="67"/>
  <c r="AD14" i="67"/>
  <c r="AE14" i="67"/>
  <c r="AF14" i="67"/>
  <c r="Y15" i="67"/>
  <c r="Z15" i="67"/>
  <c r="AA15" i="67"/>
  <c r="AB15" i="67"/>
  <c r="AC15" i="67"/>
  <c r="AD15" i="67"/>
  <c r="AE15" i="67"/>
  <c r="AF15" i="67"/>
  <c r="Y16" i="67"/>
  <c r="Z16" i="67"/>
  <c r="AA16" i="67"/>
  <c r="AB16" i="67"/>
  <c r="AC16" i="67"/>
  <c r="AD16" i="67"/>
  <c r="AE16" i="67"/>
  <c r="AF16" i="67"/>
  <c r="Y17" i="67"/>
  <c r="Z17" i="67"/>
  <c r="AA17" i="67"/>
  <c r="AB17" i="67"/>
  <c r="AC17" i="67"/>
  <c r="AD17" i="67"/>
  <c r="AE17" i="67"/>
  <c r="AF17" i="67"/>
  <c r="Y18" i="67"/>
  <c r="Z18" i="67"/>
  <c r="AA18" i="67"/>
  <c r="AB18" i="67"/>
  <c r="AC18" i="67"/>
  <c r="AD18" i="67"/>
  <c r="AE18" i="67"/>
  <c r="AF18" i="67"/>
  <c r="Y19" i="67"/>
  <c r="Z19" i="67"/>
  <c r="AA19" i="67"/>
  <c r="AB19" i="67"/>
  <c r="AC19" i="67"/>
  <c r="AD19" i="67"/>
  <c r="AE19" i="67"/>
  <c r="AF19" i="67"/>
  <c r="Y20" i="67"/>
  <c r="Z20" i="67"/>
  <c r="AA20" i="67"/>
  <c r="AB20" i="67"/>
  <c r="AC20" i="67"/>
  <c r="AD20" i="67"/>
  <c r="AE20" i="67"/>
  <c r="AF20" i="67"/>
  <c r="Y21" i="67"/>
  <c r="Z21" i="67"/>
  <c r="AA21" i="67"/>
  <c r="AB21" i="67"/>
  <c r="AC21" i="67"/>
  <c r="AD21" i="67"/>
  <c r="AE21" i="67"/>
  <c r="AF21" i="67"/>
  <c r="Y22" i="67"/>
  <c r="Z22" i="67"/>
  <c r="AA22" i="67"/>
  <c r="AB22" i="67"/>
  <c r="AC22" i="67"/>
  <c r="AD22" i="67"/>
  <c r="AE22" i="67"/>
  <c r="AF22" i="67"/>
  <c r="Y23" i="67"/>
  <c r="Z23" i="67"/>
  <c r="AA23" i="67"/>
  <c r="AB23" i="67"/>
  <c r="AC23" i="67"/>
  <c r="AD23" i="67"/>
  <c r="AE23" i="67"/>
  <c r="AF23" i="67"/>
  <c r="Y24" i="67"/>
  <c r="Z24" i="67"/>
  <c r="AA24" i="67"/>
  <c r="AB24" i="67"/>
  <c r="AC24" i="67"/>
  <c r="AD24" i="67"/>
  <c r="AE24" i="67"/>
  <c r="AF24" i="67"/>
  <c r="Y25" i="67"/>
  <c r="Z25" i="67"/>
  <c r="AA25" i="67"/>
  <c r="AB25" i="67"/>
  <c r="AC25" i="67"/>
  <c r="AD25" i="67"/>
  <c r="AE25" i="67"/>
  <c r="AF25" i="67"/>
  <c r="Y26" i="67"/>
  <c r="Z26" i="67"/>
  <c r="AA26" i="67"/>
  <c r="AB26" i="67"/>
  <c r="AC26" i="67"/>
  <c r="AD26" i="67"/>
  <c r="AE26" i="67"/>
  <c r="AF26" i="67"/>
  <c r="Y27" i="67"/>
  <c r="Z27" i="67"/>
  <c r="AA27" i="67"/>
  <c r="AB27" i="67"/>
  <c r="AC27" i="67"/>
  <c r="AD27" i="67"/>
  <c r="AE27" i="67"/>
  <c r="AF27" i="67"/>
  <c r="Y28" i="67"/>
  <c r="Z28" i="67"/>
  <c r="AA28" i="67"/>
  <c r="AB28" i="67"/>
  <c r="AC28" i="67"/>
  <c r="AD28" i="67"/>
  <c r="AE28" i="67"/>
  <c r="AF28" i="67"/>
  <c r="Y29" i="67"/>
  <c r="Z29" i="67"/>
  <c r="AA29" i="67"/>
  <c r="AB29" i="67"/>
  <c r="AC29" i="67"/>
  <c r="AD29" i="67"/>
  <c r="AE29" i="67"/>
  <c r="AF29" i="67"/>
  <c r="Y30" i="67"/>
  <c r="Z30" i="67"/>
  <c r="AA30" i="67"/>
  <c r="AB30" i="67"/>
  <c r="AC30" i="67"/>
  <c r="AD30" i="67"/>
  <c r="AE30" i="67"/>
  <c r="AF30" i="67"/>
  <c r="Y31" i="67"/>
  <c r="Z31" i="67"/>
  <c r="AA31" i="67"/>
  <c r="AB31" i="67"/>
  <c r="AC31" i="67"/>
  <c r="AD31" i="67"/>
  <c r="AE31" i="67"/>
  <c r="AF31" i="67"/>
  <c r="Y32" i="67"/>
  <c r="Z32" i="67"/>
  <c r="AA32" i="67"/>
  <c r="AB32" i="67"/>
  <c r="AC32" i="67"/>
  <c r="AD32" i="67"/>
  <c r="AE32" i="67"/>
  <c r="AF32" i="67"/>
  <c r="Y33" i="67"/>
  <c r="Z33" i="67"/>
  <c r="AA33" i="67"/>
  <c r="AB33" i="67"/>
  <c r="AC33" i="67"/>
  <c r="AD33" i="67"/>
  <c r="AE33" i="67"/>
  <c r="AF33" i="67"/>
  <c r="Y34" i="67"/>
  <c r="Z34" i="67"/>
  <c r="AA34" i="67"/>
  <c r="AB34" i="67"/>
  <c r="AC34" i="67"/>
  <c r="AD34" i="67"/>
  <c r="AE34" i="67"/>
  <c r="AF34" i="67"/>
  <c r="Y35" i="67"/>
  <c r="Z35" i="67"/>
  <c r="AA35" i="67"/>
  <c r="AB35" i="67"/>
  <c r="AC35" i="67"/>
  <c r="AD35" i="67"/>
  <c r="AE35" i="67"/>
  <c r="AF35" i="67"/>
  <c r="Y36" i="67"/>
  <c r="Z36" i="67"/>
  <c r="AA36" i="67"/>
  <c r="AB36" i="67"/>
  <c r="AC36" i="67"/>
  <c r="AD36" i="67"/>
  <c r="AE36" i="67"/>
  <c r="AF36" i="67"/>
  <c r="Y37" i="67"/>
  <c r="Z37" i="67"/>
  <c r="AA37" i="67"/>
  <c r="AB37" i="67"/>
  <c r="AC37" i="67"/>
  <c r="AD37" i="67"/>
  <c r="AE37" i="67"/>
  <c r="AF37" i="67"/>
  <c r="Y38" i="67"/>
  <c r="Z38" i="67"/>
  <c r="AA38" i="67"/>
  <c r="AB38" i="67"/>
  <c r="AC38" i="67"/>
  <c r="AD38" i="67"/>
  <c r="AE38" i="67"/>
  <c r="AF38" i="67"/>
  <c r="Y39" i="67"/>
  <c r="Z39" i="67"/>
  <c r="AA39" i="67"/>
  <c r="AB39" i="67"/>
  <c r="AC39" i="67"/>
  <c r="AD39" i="67"/>
  <c r="AE39" i="67"/>
  <c r="AF39" i="67"/>
  <c r="Y40" i="67"/>
  <c r="Z40" i="67"/>
  <c r="AA40" i="67"/>
  <c r="AB40" i="67"/>
  <c r="AC40" i="67"/>
  <c r="AD40" i="67"/>
  <c r="AE40" i="67"/>
  <c r="AF40" i="67"/>
  <c r="Y41" i="67"/>
  <c r="Z41" i="67"/>
  <c r="AA41" i="67"/>
  <c r="AB41" i="67"/>
  <c r="AC41" i="67"/>
  <c r="AD41" i="67"/>
  <c r="AE41" i="67"/>
  <c r="AF41" i="67"/>
  <c r="Y42" i="67"/>
  <c r="Z42" i="67"/>
  <c r="AA42" i="67"/>
  <c r="AB42" i="67"/>
  <c r="AC42" i="67"/>
  <c r="AD42" i="67"/>
  <c r="AE42" i="67"/>
  <c r="AF42" i="67"/>
  <c r="Y43" i="67"/>
  <c r="Z43" i="67"/>
  <c r="AA43" i="67"/>
  <c r="AB43" i="67"/>
  <c r="AC43" i="67"/>
  <c r="AD43" i="67"/>
  <c r="AE43" i="67"/>
  <c r="AF43" i="67"/>
  <c r="Y44" i="67"/>
  <c r="Z44" i="67"/>
  <c r="AA44" i="67"/>
  <c r="AB44" i="67"/>
  <c r="AC44" i="67"/>
  <c r="AD44" i="67"/>
  <c r="AE44" i="67"/>
  <c r="AF44" i="67"/>
  <c r="Y45" i="67"/>
  <c r="Z45" i="67"/>
  <c r="AA45" i="67"/>
  <c r="AB45" i="67"/>
  <c r="AC45" i="67"/>
  <c r="AD45" i="67"/>
  <c r="AE45" i="67"/>
  <c r="AF45" i="67"/>
  <c r="Y46" i="67"/>
  <c r="Z46" i="67"/>
  <c r="AA46" i="67"/>
  <c r="AB46" i="67"/>
  <c r="AC46" i="67"/>
  <c r="AD46" i="67"/>
  <c r="AE46" i="67"/>
  <c r="AF46" i="67"/>
  <c r="Y47" i="67"/>
  <c r="Z47" i="67"/>
  <c r="AA47" i="67"/>
  <c r="AB47" i="67"/>
  <c r="AC47" i="67"/>
  <c r="AD47" i="67"/>
  <c r="AE47" i="67"/>
  <c r="AF47" i="67"/>
  <c r="Y48" i="67"/>
  <c r="Z48" i="67"/>
  <c r="AA48" i="67"/>
  <c r="AB48" i="67"/>
  <c r="AC48" i="67"/>
  <c r="AD48" i="67"/>
  <c r="AE48" i="67"/>
  <c r="AF48" i="67"/>
  <c r="Y49" i="67"/>
  <c r="Z49" i="67"/>
  <c r="AA49" i="67"/>
  <c r="AB49" i="67"/>
  <c r="AC49" i="67"/>
  <c r="AD49" i="67"/>
  <c r="AE49" i="67"/>
  <c r="AF49" i="67"/>
  <c r="Y50" i="67"/>
  <c r="Z50" i="67"/>
  <c r="AA50" i="67"/>
  <c r="AB50" i="67"/>
  <c r="AC50" i="67"/>
  <c r="AD50" i="67"/>
  <c r="AE50" i="67"/>
  <c r="AF50" i="67"/>
  <c r="Y51" i="67"/>
  <c r="Z51" i="67"/>
  <c r="AA51" i="67"/>
  <c r="AB51" i="67"/>
  <c r="AC51" i="67"/>
  <c r="AD51" i="67"/>
  <c r="AE51" i="67"/>
  <c r="AF51" i="67"/>
  <c r="Y52" i="67"/>
  <c r="Z52" i="67"/>
  <c r="AA52" i="67"/>
  <c r="AB52" i="67"/>
  <c r="AC52" i="67"/>
  <c r="AD52" i="67"/>
  <c r="AE52" i="67"/>
  <c r="AF52" i="67"/>
  <c r="Y53" i="67"/>
  <c r="Z53" i="67"/>
  <c r="AA53" i="67"/>
  <c r="AB53" i="67"/>
  <c r="AC53" i="67"/>
  <c r="AD53" i="67"/>
  <c r="AE53" i="67"/>
  <c r="AF53" i="67"/>
  <c r="Y54" i="67"/>
  <c r="Z54" i="67"/>
  <c r="AA54" i="67"/>
  <c r="AB54" i="67"/>
  <c r="AC54" i="67"/>
  <c r="AD54" i="67"/>
  <c r="AE54" i="67"/>
  <c r="AF54" i="67"/>
  <c r="Y55" i="67"/>
  <c r="Z55" i="67"/>
  <c r="AA55" i="67"/>
  <c r="AB55" i="67"/>
  <c r="AC55" i="67"/>
  <c r="AD55" i="67"/>
  <c r="AE55" i="67"/>
  <c r="AF55" i="67"/>
  <c r="Y56" i="67"/>
  <c r="Z56" i="67"/>
  <c r="AA56" i="67"/>
  <c r="AB56" i="67"/>
  <c r="AC56" i="67"/>
  <c r="AD56" i="67"/>
  <c r="AE56" i="67"/>
  <c r="AF56" i="67"/>
  <c r="Y57" i="67"/>
  <c r="Z57" i="67"/>
  <c r="AA57" i="67"/>
  <c r="AB57" i="67"/>
  <c r="AC57" i="67"/>
  <c r="AD57" i="67"/>
  <c r="AE57" i="67"/>
  <c r="AF57" i="67"/>
  <c r="Y58" i="67"/>
  <c r="Z58" i="67"/>
  <c r="AA58" i="67"/>
  <c r="AB58" i="67"/>
  <c r="AC58" i="67"/>
  <c r="AD58" i="67"/>
  <c r="AE58" i="67"/>
  <c r="AF58" i="67"/>
  <c r="Y59" i="67"/>
  <c r="Z59" i="67"/>
  <c r="AA59" i="67"/>
  <c r="AB59" i="67"/>
  <c r="AC59" i="67"/>
  <c r="AD59" i="67"/>
  <c r="AE59" i="67"/>
  <c r="AF59" i="67"/>
  <c r="Y60" i="67"/>
  <c r="Z60" i="67"/>
  <c r="AA60" i="67"/>
  <c r="AB60" i="67"/>
  <c r="AC60" i="67"/>
  <c r="AD60" i="67"/>
  <c r="AE60" i="67"/>
  <c r="AF60" i="67"/>
  <c r="Y61" i="67"/>
  <c r="Z61" i="67"/>
  <c r="AA61" i="67"/>
  <c r="AB61" i="67"/>
  <c r="AC61" i="67"/>
  <c r="AD61" i="67"/>
  <c r="AE61" i="67"/>
  <c r="AF61" i="67"/>
  <c r="Y62" i="67"/>
  <c r="Z62" i="67"/>
  <c r="AA62" i="67"/>
  <c r="AB62" i="67"/>
  <c r="AC62" i="67"/>
  <c r="AD62" i="67"/>
  <c r="AE62" i="67"/>
  <c r="AF62" i="67"/>
  <c r="Y63" i="67"/>
  <c r="Z63" i="67"/>
  <c r="AA63" i="67"/>
  <c r="AB63" i="67"/>
  <c r="AC63" i="67"/>
  <c r="AD63" i="67"/>
  <c r="AE63" i="67"/>
  <c r="AF63" i="67"/>
  <c r="Y64" i="67"/>
  <c r="Z64" i="67"/>
  <c r="AA64" i="67"/>
  <c r="AB64" i="67"/>
  <c r="AC64" i="67"/>
  <c r="AD64" i="67"/>
  <c r="AE64" i="67"/>
  <c r="AF64" i="67"/>
  <c r="Y65" i="67"/>
  <c r="Z65" i="67"/>
  <c r="AA65" i="67"/>
  <c r="AB65" i="67"/>
  <c r="AC65" i="67"/>
  <c r="AD65" i="67"/>
  <c r="AE65" i="67"/>
  <c r="AF65" i="67"/>
  <c r="Y66" i="67"/>
  <c r="Z66" i="67"/>
  <c r="AA66" i="67"/>
  <c r="AB66" i="67"/>
  <c r="AC66" i="67"/>
  <c r="AD66" i="67"/>
  <c r="AE66" i="67"/>
  <c r="AF66" i="67"/>
  <c r="Y67" i="67"/>
  <c r="Z67" i="67"/>
  <c r="AA67" i="67"/>
  <c r="AB67" i="67"/>
  <c r="AC67" i="67"/>
  <c r="AD67" i="67"/>
  <c r="AE67" i="67"/>
  <c r="AF67" i="67"/>
  <c r="Y68" i="67"/>
  <c r="Z68" i="67"/>
  <c r="AA68" i="67"/>
  <c r="AB68" i="67"/>
  <c r="AC68" i="67"/>
  <c r="AD68" i="67"/>
  <c r="AE68" i="67"/>
  <c r="AF68" i="67"/>
  <c r="Y69" i="67"/>
  <c r="Z69" i="67"/>
  <c r="AA69" i="67"/>
  <c r="AB69" i="67"/>
  <c r="AC69" i="67"/>
  <c r="AD69" i="67"/>
  <c r="AE69" i="67"/>
  <c r="AF69" i="67"/>
  <c r="Y70" i="67"/>
  <c r="Z70" i="67"/>
  <c r="AA70" i="67"/>
  <c r="AB70" i="67"/>
  <c r="AC70" i="67"/>
  <c r="AD70" i="67"/>
  <c r="AE70" i="67"/>
  <c r="AF70" i="67"/>
  <c r="Y71" i="67"/>
  <c r="Z71" i="67"/>
  <c r="AA71" i="67"/>
  <c r="AB71" i="67"/>
  <c r="AC71" i="67"/>
  <c r="AD71" i="67"/>
  <c r="AE71" i="67"/>
  <c r="AF71" i="67"/>
  <c r="Y72" i="67"/>
  <c r="Z72" i="67"/>
  <c r="AA72" i="67"/>
  <c r="AB72" i="67"/>
  <c r="AC72" i="67"/>
  <c r="AD72" i="67"/>
  <c r="AE72" i="67"/>
  <c r="AF72" i="67"/>
  <c r="Y73" i="67"/>
  <c r="Z73" i="67"/>
  <c r="AA73" i="67"/>
  <c r="AB73" i="67"/>
  <c r="AC73" i="67"/>
  <c r="AD73" i="67"/>
  <c r="AE73" i="67"/>
  <c r="AF73" i="67"/>
  <c r="Y74" i="67"/>
  <c r="Z74" i="67"/>
  <c r="AA74" i="67"/>
  <c r="AB74" i="67"/>
  <c r="AC74" i="67"/>
  <c r="AD74" i="67"/>
  <c r="AE74" i="67"/>
  <c r="AF74" i="67"/>
  <c r="Y75" i="67"/>
  <c r="Z75" i="67"/>
  <c r="AA75" i="67"/>
  <c r="AB75" i="67"/>
  <c r="AC75" i="67"/>
  <c r="AD75" i="67"/>
  <c r="AE75" i="67"/>
  <c r="AF75" i="67"/>
  <c r="Y76" i="67"/>
  <c r="Z76" i="67"/>
  <c r="AA76" i="67"/>
  <c r="AB76" i="67"/>
  <c r="AC76" i="67"/>
  <c r="AD76" i="67"/>
  <c r="AE76" i="67"/>
  <c r="AF76" i="67"/>
  <c r="Y77" i="67"/>
  <c r="Z77" i="67"/>
  <c r="AA77" i="67"/>
  <c r="AB77" i="67"/>
  <c r="AC77" i="67"/>
  <c r="AD77" i="67"/>
  <c r="AE77" i="67"/>
  <c r="AF77" i="67"/>
  <c r="Y78" i="67"/>
  <c r="Z78" i="67"/>
  <c r="AA78" i="67"/>
  <c r="AB78" i="67"/>
  <c r="AC78" i="67"/>
  <c r="AD78" i="67"/>
  <c r="AE78" i="67"/>
  <c r="AF78" i="67"/>
  <c r="Y79" i="67"/>
  <c r="Z79" i="67"/>
  <c r="AA79" i="67"/>
  <c r="AB79" i="67"/>
  <c r="AC79" i="67"/>
  <c r="AD79" i="67"/>
  <c r="AE79" i="67"/>
  <c r="AF79" i="67"/>
  <c r="Y80" i="67"/>
  <c r="Z80" i="67"/>
  <c r="AA80" i="67"/>
  <c r="AB80" i="67"/>
  <c r="AC80" i="67"/>
  <c r="AD80" i="67"/>
  <c r="AE80" i="67"/>
  <c r="AF80" i="67"/>
  <c r="Y81" i="67"/>
  <c r="Z81" i="67"/>
  <c r="AA81" i="67"/>
  <c r="AB81" i="67"/>
  <c r="AC81" i="67"/>
  <c r="AD81" i="67"/>
  <c r="AE81" i="67"/>
  <c r="AF81" i="67"/>
  <c r="Y82" i="67"/>
  <c r="Z82" i="67"/>
  <c r="AA82" i="67"/>
  <c r="AB82" i="67"/>
  <c r="AC82" i="67"/>
  <c r="AD82" i="67"/>
  <c r="AE82" i="67"/>
  <c r="AF82" i="67"/>
  <c r="Y83" i="67"/>
  <c r="Z83" i="67"/>
  <c r="AA83" i="67"/>
  <c r="AB83" i="67"/>
  <c r="AC83" i="67"/>
  <c r="AD83" i="67"/>
  <c r="AE83" i="67"/>
  <c r="AF83" i="67"/>
  <c r="Y84" i="67"/>
  <c r="Z84" i="67"/>
  <c r="AA84" i="67"/>
  <c r="AB84" i="67"/>
  <c r="AC84" i="67"/>
  <c r="AD84" i="67"/>
  <c r="AE84" i="67"/>
  <c r="AF84" i="67"/>
  <c r="Y85" i="67"/>
  <c r="Z85" i="67"/>
  <c r="AA85" i="67"/>
  <c r="AB85" i="67"/>
  <c r="AC85" i="67"/>
  <c r="AD85" i="67"/>
  <c r="AE85" i="67"/>
  <c r="AF85" i="67"/>
  <c r="Y86" i="67"/>
  <c r="Z86" i="67"/>
  <c r="AA86" i="67"/>
  <c r="AB86" i="67"/>
  <c r="AC86" i="67"/>
  <c r="AD86" i="67"/>
  <c r="AE86" i="67"/>
  <c r="AF86" i="67"/>
  <c r="Y87" i="67"/>
  <c r="Z87" i="67"/>
  <c r="AA87" i="67"/>
  <c r="AB87" i="67"/>
  <c r="AC87" i="67"/>
  <c r="AD87" i="67"/>
  <c r="AE87" i="67"/>
  <c r="AF87" i="67"/>
  <c r="Y88" i="67"/>
  <c r="Z88" i="67"/>
  <c r="AA88" i="67"/>
  <c r="AB88" i="67"/>
  <c r="AC88" i="67"/>
  <c r="AD88" i="67"/>
  <c r="AE88" i="67"/>
  <c r="AF88" i="67"/>
  <c r="Y89" i="67"/>
  <c r="Z89" i="67"/>
  <c r="AA89" i="67"/>
  <c r="AB89" i="67"/>
  <c r="AC89" i="67"/>
  <c r="AD89" i="67"/>
  <c r="AE89" i="67"/>
  <c r="AF89" i="67"/>
  <c r="Y90" i="67"/>
  <c r="Z90" i="67"/>
  <c r="AA90" i="67"/>
  <c r="AB90" i="67"/>
  <c r="AC90" i="67"/>
  <c r="AD90" i="67"/>
  <c r="AE90" i="67"/>
  <c r="AF90" i="67"/>
  <c r="Y91" i="67"/>
  <c r="Z91" i="67"/>
  <c r="AA91" i="67"/>
  <c r="AB91" i="67"/>
  <c r="AC91" i="67"/>
  <c r="AD91" i="67"/>
  <c r="AE91" i="67"/>
  <c r="AF91" i="67"/>
  <c r="Y92" i="67"/>
  <c r="Z92" i="67"/>
  <c r="AA92" i="67"/>
  <c r="AB92" i="67"/>
  <c r="AC92" i="67"/>
  <c r="AD92" i="67"/>
  <c r="AE92" i="67"/>
  <c r="AF92" i="67"/>
  <c r="Y93" i="67"/>
  <c r="Z93" i="67"/>
  <c r="AA93" i="67"/>
  <c r="AB93" i="67"/>
  <c r="AC93" i="67"/>
  <c r="AD93" i="67"/>
  <c r="AE93" i="67"/>
  <c r="AF93" i="67"/>
  <c r="Y94" i="67"/>
  <c r="Z94" i="67"/>
  <c r="AA94" i="67"/>
  <c r="AB94" i="67"/>
  <c r="AC94" i="67"/>
  <c r="AD94" i="67"/>
  <c r="AE94" i="67"/>
  <c r="AF94" i="67"/>
  <c r="Y95" i="67"/>
  <c r="Z95" i="67"/>
  <c r="AA95" i="67"/>
  <c r="AB95" i="67"/>
  <c r="AC95" i="67"/>
  <c r="AD95" i="67"/>
  <c r="AE95" i="67"/>
  <c r="AF95" i="67"/>
  <c r="Y96" i="67"/>
  <c r="Z96" i="67"/>
  <c r="AA96" i="67"/>
  <c r="AB96" i="67"/>
  <c r="AC96" i="67"/>
  <c r="AD96" i="67"/>
  <c r="AE96" i="67"/>
  <c r="AF96" i="67"/>
  <c r="Y97" i="67"/>
  <c r="Z97" i="67"/>
  <c r="AA97" i="67"/>
  <c r="AB97" i="67"/>
  <c r="AC97" i="67"/>
  <c r="AD97" i="67"/>
  <c r="AE97" i="67"/>
  <c r="AF97" i="67"/>
  <c r="Y98" i="67"/>
  <c r="Z98" i="67"/>
  <c r="AA98" i="67"/>
  <c r="AB98" i="67"/>
  <c r="AC98" i="67"/>
  <c r="AD98" i="67"/>
  <c r="AE98" i="67"/>
  <c r="AF98" i="67"/>
  <c r="Y99" i="67"/>
  <c r="Z99" i="67"/>
  <c r="AA99" i="67"/>
  <c r="AB99" i="67"/>
  <c r="AC99" i="67"/>
  <c r="AD99" i="67"/>
  <c r="AE99" i="67"/>
  <c r="AF99" i="67"/>
  <c r="Y100" i="67"/>
  <c r="Z100" i="67"/>
  <c r="AA100" i="67"/>
  <c r="AB100" i="67"/>
  <c r="AC100" i="67"/>
  <c r="AD100" i="67"/>
  <c r="AE100" i="67"/>
  <c r="AF100" i="67"/>
  <c r="Y101" i="67"/>
  <c r="Z101" i="67"/>
  <c r="AA101" i="67"/>
  <c r="AB101" i="67"/>
  <c r="AC101" i="67"/>
  <c r="AD101" i="67"/>
  <c r="AE101" i="67"/>
  <c r="AF101" i="67"/>
  <c r="Y102" i="67"/>
  <c r="Z102" i="67"/>
  <c r="AA102" i="67"/>
  <c r="AB102" i="67"/>
  <c r="AC102" i="67"/>
  <c r="AD102" i="67"/>
  <c r="AE102" i="67"/>
  <c r="AF102" i="67"/>
  <c r="Y103" i="67"/>
  <c r="Z103" i="67"/>
  <c r="AA103" i="67"/>
  <c r="AB103" i="67"/>
  <c r="AC103" i="67"/>
  <c r="AD103" i="67"/>
  <c r="AE103" i="67"/>
  <c r="AF103" i="67"/>
  <c r="Y104" i="67"/>
  <c r="Z104" i="67"/>
  <c r="AA104" i="67"/>
  <c r="AB104" i="67"/>
  <c r="AC104" i="67"/>
  <c r="AD104" i="67"/>
  <c r="AE104" i="67"/>
  <c r="AF104" i="67"/>
  <c r="Z5" i="67"/>
  <c r="AA5" i="67"/>
  <c r="AB5" i="67"/>
  <c r="AC5" i="67"/>
  <c r="AD5" i="67"/>
  <c r="AE5" i="67"/>
  <c r="AF5" i="67"/>
  <c r="AD5" i="55"/>
  <c r="AS7" i="55"/>
  <c r="AS8" i="55"/>
  <c r="AS9" i="55"/>
  <c r="AS10" i="55"/>
  <c r="AS11" i="55"/>
  <c r="AS12" i="55"/>
  <c r="AS13" i="55"/>
  <c r="AS14" i="55"/>
  <c r="AS15" i="55"/>
  <c r="AS16" i="55"/>
  <c r="AS17" i="55"/>
  <c r="AS18" i="55"/>
  <c r="AS19" i="55"/>
  <c r="AS20" i="55"/>
  <c r="AS21" i="55"/>
  <c r="AS22" i="55"/>
  <c r="AS23" i="55"/>
  <c r="AS24" i="55"/>
  <c r="AS25" i="55"/>
  <c r="AS26" i="55"/>
  <c r="AS27" i="55"/>
  <c r="AS28" i="55"/>
  <c r="AS29" i="55"/>
  <c r="AS30" i="55"/>
  <c r="AS31" i="55"/>
  <c r="AS32" i="55"/>
  <c r="AS33" i="55"/>
  <c r="AS34" i="55"/>
  <c r="AS35" i="55"/>
  <c r="AS36" i="55"/>
  <c r="AS37" i="55"/>
  <c r="AS38" i="55"/>
  <c r="AS39" i="55"/>
  <c r="AS40" i="55"/>
  <c r="AS41" i="55"/>
  <c r="AS42" i="55"/>
  <c r="AS43" i="55"/>
  <c r="AS44" i="55"/>
  <c r="AS45" i="55"/>
  <c r="AS46" i="55"/>
  <c r="AS47" i="55"/>
  <c r="AS48" i="55"/>
  <c r="AS49" i="55"/>
  <c r="AS50" i="55"/>
  <c r="AS51" i="55"/>
  <c r="AS52" i="55"/>
  <c r="AS53" i="55"/>
  <c r="AS54" i="55"/>
  <c r="AS55" i="55"/>
  <c r="AS56" i="55"/>
  <c r="AS57" i="55"/>
  <c r="AS58" i="55"/>
  <c r="AS59" i="55"/>
  <c r="AS60" i="55"/>
  <c r="AS61" i="55"/>
  <c r="AS62" i="55"/>
  <c r="AS63" i="55"/>
  <c r="AS64" i="55"/>
  <c r="AS65" i="55"/>
  <c r="AS66" i="55"/>
  <c r="AS67" i="55"/>
  <c r="AS68" i="55"/>
  <c r="AS69" i="55"/>
  <c r="AS70" i="55"/>
  <c r="AS71" i="55"/>
  <c r="AS72" i="55"/>
  <c r="AS73" i="55"/>
  <c r="AS74" i="55"/>
  <c r="AS75" i="55"/>
  <c r="AS76" i="55"/>
  <c r="AS77" i="55"/>
  <c r="AS78" i="55"/>
  <c r="AS79" i="55"/>
  <c r="AS80" i="55"/>
  <c r="AS81" i="55"/>
  <c r="AS82" i="55"/>
  <c r="AS83" i="55"/>
  <c r="AS84" i="55"/>
  <c r="AS85" i="55"/>
  <c r="AS86" i="55"/>
  <c r="AS87" i="55"/>
  <c r="AS88" i="55"/>
  <c r="AS89" i="55"/>
  <c r="AS90" i="55"/>
  <c r="AS91" i="55"/>
  <c r="AS92" i="55"/>
  <c r="AS93" i="55"/>
  <c r="AS94" i="55"/>
  <c r="AS95" i="55"/>
  <c r="AS96" i="55"/>
  <c r="AS97" i="55"/>
  <c r="AS98" i="55"/>
  <c r="AS99" i="55"/>
  <c r="AS100" i="55"/>
  <c r="AS101" i="55"/>
  <c r="AS102" i="55"/>
  <c r="AS103" i="55"/>
  <c r="AS104" i="55"/>
  <c r="AK7" i="55"/>
  <c r="AM7" i="55"/>
  <c r="AN7" i="55"/>
  <c r="AP7" i="55"/>
  <c r="AQ7" i="55"/>
  <c r="AJ8" i="55"/>
  <c r="AK8" i="55"/>
  <c r="AM8" i="55"/>
  <c r="AN8" i="55"/>
  <c r="AP8" i="55"/>
  <c r="AR8" i="55" s="1"/>
  <c r="AQ8" i="55"/>
  <c r="AJ9" i="55"/>
  <c r="AK9" i="55"/>
  <c r="AM9" i="55"/>
  <c r="AN9" i="55"/>
  <c r="AP9" i="55"/>
  <c r="AQ9" i="55"/>
  <c r="AJ10" i="55"/>
  <c r="AK10" i="55"/>
  <c r="AM10" i="55"/>
  <c r="AN10" i="55"/>
  <c r="AP10" i="55"/>
  <c r="AQ10" i="55"/>
  <c r="AJ11" i="55"/>
  <c r="AK11" i="55"/>
  <c r="AM11" i="55"/>
  <c r="AO11" i="55" s="1"/>
  <c r="AN11" i="55"/>
  <c r="AP11" i="55"/>
  <c r="AQ11" i="55"/>
  <c r="AJ12" i="55"/>
  <c r="AK12" i="55"/>
  <c r="AM12" i="55"/>
  <c r="AN12" i="55"/>
  <c r="AP12" i="55"/>
  <c r="AQ12" i="55"/>
  <c r="AJ13" i="55"/>
  <c r="AK13" i="55"/>
  <c r="AM13" i="55"/>
  <c r="AN13" i="55"/>
  <c r="AP13" i="55"/>
  <c r="AQ13" i="55"/>
  <c r="AJ14" i="55"/>
  <c r="AK14" i="55"/>
  <c r="AM14" i="55"/>
  <c r="AN14" i="55"/>
  <c r="AP14" i="55"/>
  <c r="AQ14" i="55"/>
  <c r="AJ15" i="55"/>
  <c r="AK15" i="55"/>
  <c r="AM15" i="55"/>
  <c r="AN15" i="55"/>
  <c r="AP15" i="55"/>
  <c r="AQ15" i="55"/>
  <c r="AJ16" i="55"/>
  <c r="AK16" i="55"/>
  <c r="AM16" i="55"/>
  <c r="AN16" i="55"/>
  <c r="AP16" i="55"/>
  <c r="AR16" i="55" s="1"/>
  <c r="AQ16" i="55"/>
  <c r="AJ17" i="55"/>
  <c r="AK17" i="55"/>
  <c r="AM17" i="55"/>
  <c r="AN17" i="55"/>
  <c r="AP17" i="55"/>
  <c r="AQ17" i="55"/>
  <c r="AJ18" i="55"/>
  <c r="AK18" i="55"/>
  <c r="AM18" i="55"/>
  <c r="AN18" i="55"/>
  <c r="AP18" i="55"/>
  <c r="AQ18" i="55"/>
  <c r="AJ19" i="55"/>
  <c r="AK19" i="55"/>
  <c r="AM19" i="55"/>
  <c r="AO19" i="55" s="1"/>
  <c r="AN19" i="55"/>
  <c r="AP19" i="55"/>
  <c r="AQ19" i="55"/>
  <c r="AJ20" i="55"/>
  <c r="AK20" i="55"/>
  <c r="AM20" i="55"/>
  <c r="AN20" i="55"/>
  <c r="AP20" i="55"/>
  <c r="AQ20" i="55"/>
  <c r="AJ21" i="55"/>
  <c r="AK21" i="55"/>
  <c r="AM21" i="55"/>
  <c r="AN21" i="55"/>
  <c r="AP21" i="55"/>
  <c r="AQ21" i="55"/>
  <c r="AJ22" i="55"/>
  <c r="AK22" i="55"/>
  <c r="AM22" i="55"/>
  <c r="AN22" i="55"/>
  <c r="AP22" i="55"/>
  <c r="AQ22" i="55"/>
  <c r="AJ23" i="55"/>
  <c r="AK23" i="55"/>
  <c r="AM23" i="55"/>
  <c r="AN23" i="55"/>
  <c r="AP23" i="55"/>
  <c r="AQ23" i="55"/>
  <c r="AJ24" i="55"/>
  <c r="AK24" i="55"/>
  <c r="AM24" i="55"/>
  <c r="AN24" i="55"/>
  <c r="AP24" i="55"/>
  <c r="AR24" i="55" s="1"/>
  <c r="AQ24" i="55"/>
  <c r="AJ25" i="55"/>
  <c r="AK25" i="55"/>
  <c r="AM25" i="55"/>
  <c r="AN25" i="55"/>
  <c r="AP25" i="55"/>
  <c r="AQ25" i="55"/>
  <c r="AJ26" i="55"/>
  <c r="AK26" i="55"/>
  <c r="AM26" i="55"/>
  <c r="AN26" i="55"/>
  <c r="AP26" i="55"/>
  <c r="AQ26" i="55"/>
  <c r="AJ27" i="55"/>
  <c r="AK27" i="55"/>
  <c r="AM27" i="55"/>
  <c r="AO27" i="55" s="1"/>
  <c r="AN27" i="55"/>
  <c r="AP27" i="55"/>
  <c r="AQ27" i="55"/>
  <c r="AJ28" i="55"/>
  <c r="AK28" i="55"/>
  <c r="AM28" i="55"/>
  <c r="AN28" i="55"/>
  <c r="AP28" i="55"/>
  <c r="AQ28" i="55"/>
  <c r="AJ29" i="55"/>
  <c r="AK29" i="55"/>
  <c r="AM29" i="55"/>
  <c r="AN29" i="55"/>
  <c r="AP29" i="55"/>
  <c r="AQ29" i="55"/>
  <c r="AJ30" i="55"/>
  <c r="AK30" i="55"/>
  <c r="AM30" i="55"/>
  <c r="AO30" i="55" s="1"/>
  <c r="AN30" i="55"/>
  <c r="AP30" i="55"/>
  <c r="AQ30" i="55"/>
  <c r="AJ31" i="55"/>
  <c r="AK31" i="55"/>
  <c r="AM31" i="55"/>
  <c r="AN31" i="55"/>
  <c r="AP31" i="55"/>
  <c r="AQ31" i="55"/>
  <c r="AJ32" i="55"/>
  <c r="AK32" i="55"/>
  <c r="AM32" i="55"/>
  <c r="AN32" i="55"/>
  <c r="AP32" i="55"/>
  <c r="AR32" i="55" s="1"/>
  <c r="AQ32" i="55"/>
  <c r="AJ33" i="55"/>
  <c r="AK33" i="55"/>
  <c r="AM33" i="55"/>
  <c r="AN33" i="55"/>
  <c r="AP33" i="55"/>
  <c r="AQ33" i="55"/>
  <c r="AJ34" i="55"/>
  <c r="AK34" i="55"/>
  <c r="AM34" i="55"/>
  <c r="AO34" i="55" s="1"/>
  <c r="AN34" i="55"/>
  <c r="AP34" i="55"/>
  <c r="AQ34" i="55"/>
  <c r="AJ35" i="55"/>
  <c r="AK35" i="55"/>
  <c r="AM35" i="55"/>
  <c r="AO35" i="55" s="1"/>
  <c r="AN35" i="55"/>
  <c r="AP35" i="55"/>
  <c r="AR35" i="55" s="1"/>
  <c r="AQ35" i="55"/>
  <c r="AJ36" i="55"/>
  <c r="AK36" i="55"/>
  <c r="AM36" i="55"/>
  <c r="AN36" i="55"/>
  <c r="AP36" i="55"/>
  <c r="AQ36" i="55"/>
  <c r="AJ37" i="55"/>
  <c r="AK37" i="55"/>
  <c r="AM37" i="55"/>
  <c r="AN37" i="55"/>
  <c r="AP37" i="55"/>
  <c r="AQ37" i="55"/>
  <c r="AJ38" i="55"/>
  <c r="AK38" i="55"/>
  <c r="AM38" i="55"/>
  <c r="AO38" i="55" s="1"/>
  <c r="AN38" i="55"/>
  <c r="AP38" i="55"/>
  <c r="AQ38" i="55"/>
  <c r="AJ39" i="55"/>
  <c r="AK39" i="55"/>
  <c r="AM39" i="55"/>
  <c r="AN39" i="55"/>
  <c r="AP39" i="55"/>
  <c r="AR39" i="55" s="1"/>
  <c r="AQ39" i="55"/>
  <c r="AJ40" i="55"/>
  <c r="AK40" i="55"/>
  <c r="AM40" i="55"/>
  <c r="AN40" i="55"/>
  <c r="AP40" i="55"/>
  <c r="AR40" i="55" s="1"/>
  <c r="AQ40" i="55"/>
  <c r="AJ41" i="55"/>
  <c r="AK41" i="55"/>
  <c r="AM41" i="55"/>
  <c r="AN41" i="55"/>
  <c r="AP41" i="55"/>
  <c r="AQ41" i="55"/>
  <c r="AJ42" i="55"/>
  <c r="AK42" i="55"/>
  <c r="AM42" i="55"/>
  <c r="AN42" i="55"/>
  <c r="AP42" i="55"/>
  <c r="AQ42" i="55"/>
  <c r="AJ43" i="55"/>
  <c r="AK43" i="55"/>
  <c r="AM43" i="55"/>
  <c r="AO43" i="55" s="1"/>
  <c r="AN43" i="55"/>
  <c r="AP43" i="55"/>
  <c r="AR43" i="55" s="1"/>
  <c r="AQ43" i="55"/>
  <c r="AJ44" i="55"/>
  <c r="AK44" i="55"/>
  <c r="AM44" i="55"/>
  <c r="AN44" i="55"/>
  <c r="AP44" i="55"/>
  <c r="AQ44" i="55"/>
  <c r="AJ45" i="55"/>
  <c r="AK45" i="55"/>
  <c r="AM45" i="55"/>
  <c r="AN45" i="55"/>
  <c r="AP45" i="55"/>
  <c r="AQ45" i="55"/>
  <c r="AJ46" i="55"/>
  <c r="AK46" i="55"/>
  <c r="AM46" i="55"/>
  <c r="AO46" i="55" s="1"/>
  <c r="AN46" i="55"/>
  <c r="AP46" i="55"/>
  <c r="AQ46" i="55"/>
  <c r="AJ47" i="55"/>
  <c r="AK47" i="55"/>
  <c r="AM47" i="55"/>
  <c r="AN47" i="55"/>
  <c r="AP47" i="55"/>
  <c r="AQ47" i="55"/>
  <c r="AJ48" i="55"/>
  <c r="AK48" i="55"/>
  <c r="AM48" i="55"/>
  <c r="AN48" i="55"/>
  <c r="AP48" i="55"/>
  <c r="AR48" i="55" s="1"/>
  <c r="AQ48" i="55"/>
  <c r="AJ49" i="55"/>
  <c r="AK49" i="55"/>
  <c r="AM49" i="55"/>
  <c r="AN49" i="55"/>
  <c r="AP49" i="55"/>
  <c r="AQ49" i="55"/>
  <c r="AJ50" i="55"/>
  <c r="AK50" i="55"/>
  <c r="AM50" i="55"/>
  <c r="AN50" i="55"/>
  <c r="AP50" i="55"/>
  <c r="AQ50" i="55"/>
  <c r="AJ51" i="55"/>
  <c r="AK51" i="55"/>
  <c r="AM51" i="55"/>
  <c r="AO51" i="55" s="1"/>
  <c r="AN51" i="55"/>
  <c r="AP51" i="55"/>
  <c r="AR51" i="55" s="1"/>
  <c r="AQ51" i="55"/>
  <c r="AJ52" i="55"/>
  <c r="AK52" i="55"/>
  <c r="AM52" i="55"/>
  <c r="AN52" i="55"/>
  <c r="AP52" i="55"/>
  <c r="AQ52" i="55"/>
  <c r="AJ53" i="55"/>
  <c r="AK53" i="55"/>
  <c r="AM53" i="55"/>
  <c r="AN53" i="55"/>
  <c r="AP53" i="55"/>
  <c r="AQ53" i="55"/>
  <c r="AJ54" i="55"/>
  <c r="AK54" i="55"/>
  <c r="AM54" i="55"/>
  <c r="AO54" i="55" s="1"/>
  <c r="AN54" i="55"/>
  <c r="AP54" i="55"/>
  <c r="AQ54" i="55"/>
  <c r="AJ55" i="55"/>
  <c r="AK55" i="55"/>
  <c r="AM55" i="55"/>
  <c r="AN55" i="55"/>
  <c r="AP55" i="55"/>
  <c r="AQ55" i="55"/>
  <c r="AJ56" i="55"/>
  <c r="AK56" i="55"/>
  <c r="AM56" i="55"/>
  <c r="AN56" i="55"/>
  <c r="AP56" i="55"/>
  <c r="AR56" i="55" s="1"/>
  <c r="AQ56" i="55"/>
  <c r="AJ57" i="55"/>
  <c r="AK57" i="55"/>
  <c r="AM57" i="55"/>
  <c r="AN57" i="55"/>
  <c r="AP57" i="55"/>
  <c r="AQ57" i="55"/>
  <c r="AJ58" i="55"/>
  <c r="AK58" i="55"/>
  <c r="AM58" i="55"/>
  <c r="AN58" i="55"/>
  <c r="AP58" i="55"/>
  <c r="AQ58" i="55"/>
  <c r="AJ59" i="55"/>
  <c r="AK59" i="55"/>
  <c r="AM59" i="55"/>
  <c r="AO59" i="55" s="1"/>
  <c r="AN59" i="55"/>
  <c r="AP59" i="55"/>
  <c r="AR59" i="55" s="1"/>
  <c r="AQ59" i="55"/>
  <c r="AJ60" i="55"/>
  <c r="AK60" i="55"/>
  <c r="AM60" i="55"/>
  <c r="AN60" i="55"/>
  <c r="AP60" i="55"/>
  <c r="AQ60" i="55"/>
  <c r="AJ61" i="55"/>
  <c r="AK61" i="55"/>
  <c r="AM61" i="55"/>
  <c r="AN61" i="55"/>
  <c r="AP61" i="55"/>
  <c r="AQ61" i="55"/>
  <c r="AJ62" i="55"/>
  <c r="AK62" i="55"/>
  <c r="AM62" i="55"/>
  <c r="AO62" i="55" s="1"/>
  <c r="AN62" i="55"/>
  <c r="AP62" i="55"/>
  <c r="AQ62" i="55"/>
  <c r="AJ63" i="55"/>
  <c r="AK63" i="55"/>
  <c r="AM63" i="55"/>
  <c r="AN63" i="55"/>
  <c r="AP63" i="55"/>
  <c r="AQ63" i="55"/>
  <c r="AJ64" i="55"/>
  <c r="AK64" i="55"/>
  <c r="AM64" i="55"/>
  <c r="AN64" i="55"/>
  <c r="AP64" i="55"/>
  <c r="AR64" i="55" s="1"/>
  <c r="AQ64" i="55"/>
  <c r="AJ65" i="55"/>
  <c r="AK65" i="55"/>
  <c r="AM65" i="55"/>
  <c r="AN65" i="55"/>
  <c r="AP65" i="55"/>
  <c r="AQ65" i="55"/>
  <c r="AJ66" i="55"/>
  <c r="AK66" i="55"/>
  <c r="AM66" i="55"/>
  <c r="AN66" i="55"/>
  <c r="AP66" i="55"/>
  <c r="AQ66" i="55"/>
  <c r="AJ67" i="55"/>
  <c r="AK67" i="55"/>
  <c r="AM67" i="55"/>
  <c r="AO67" i="55" s="1"/>
  <c r="AN67" i="55"/>
  <c r="AP67" i="55"/>
  <c r="AR67" i="55" s="1"/>
  <c r="AQ67" i="55"/>
  <c r="AJ68" i="55"/>
  <c r="AK68" i="55"/>
  <c r="AM68" i="55"/>
  <c r="AN68" i="55"/>
  <c r="AP68" i="55"/>
  <c r="AQ68" i="55"/>
  <c r="AJ69" i="55"/>
  <c r="AK69" i="55"/>
  <c r="AM69" i="55"/>
  <c r="AN69" i="55"/>
  <c r="AP69" i="55"/>
  <c r="AQ69" i="55"/>
  <c r="AJ70" i="55"/>
  <c r="AK70" i="55"/>
  <c r="AM70" i="55"/>
  <c r="AO70" i="55" s="1"/>
  <c r="AN70" i="55"/>
  <c r="AP70" i="55"/>
  <c r="AQ70" i="55"/>
  <c r="AJ71" i="55"/>
  <c r="AK71" i="55"/>
  <c r="AM71" i="55"/>
  <c r="AN71" i="55"/>
  <c r="AP71" i="55"/>
  <c r="AR71" i="55" s="1"/>
  <c r="AQ71" i="55"/>
  <c r="AJ72" i="55"/>
  <c r="AK72" i="55"/>
  <c r="AM72" i="55"/>
  <c r="AN72" i="55"/>
  <c r="AP72" i="55"/>
  <c r="AR72" i="55" s="1"/>
  <c r="AQ72" i="55"/>
  <c r="AJ73" i="55"/>
  <c r="AK73" i="55"/>
  <c r="AM73" i="55"/>
  <c r="AN73" i="55"/>
  <c r="AP73" i="55"/>
  <c r="AQ73" i="55"/>
  <c r="AJ74" i="55"/>
  <c r="AK74" i="55"/>
  <c r="AM74" i="55"/>
  <c r="AO74" i="55" s="1"/>
  <c r="AN74" i="55"/>
  <c r="AP74" i="55"/>
  <c r="AQ74" i="55"/>
  <c r="AJ75" i="55"/>
  <c r="AK75" i="55"/>
  <c r="AM75" i="55"/>
  <c r="AO75" i="55" s="1"/>
  <c r="AN75" i="55"/>
  <c r="AP75" i="55"/>
  <c r="AR75" i="55" s="1"/>
  <c r="AQ75" i="55"/>
  <c r="AJ76" i="55"/>
  <c r="AK76" i="55"/>
  <c r="AM76" i="55"/>
  <c r="AN76" i="55"/>
  <c r="AP76" i="55"/>
  <c r="AQ76" i="55"/>
  <c r="AJ77" i="55"/>
  <c r="AK77" i="55"/>
  <c r="AM77" i="55"/>
  <c r="AN77" i="55"/>
  <c r="AP77" i="55"/>
  <c r="AQ77" i="55"/>
  <c r="AJ78" i="55"/>
  <c r="AK78" i="55"/>
  <c r="AM78" i="55"/>
  <c r="AO78" i="55" s="1"/>
  <c r="AN78" i="55"/>
  <c r="AP78" i="55"/>
  <c r="AQ78" i="55"/>
  <c r="AJ79" i="55"/>
  <c r="AK79" i="55"/>
  <c r="AM79" i="55"/>
  <c r="AN79" i="55"/>
  <c r="AP79" i="55"/>
  <c r="AR79" i="55" s="1"/>
  <c r="AQ79" i="55"/>
  <c r="AJ80" i="55"/>
  <c r="AK80" i="55"/>
  <c r="AM80" i="55"/>
  <c r="AN80" i="55"/>
  <c r="AP80" i="55"/>
  <c r="AR80" i="55" s="1"/>
  <c r="AQ80" i="55"/>
  <c r="AJ81" i="55"/>
  <c r="AK81" i="55"/>
  <c r="AM81" i="55"/>
  <c r="AN81" i="55"/>
  <c r="AP81" i="55"/>
  <c r="AQ81" i="55"/>
  <c r="AJ82" i="55"/>
  <c r="AK82" i="55"/>
  <c r="AM82" i="55"/>
  <c r="AO82" i="55" s="1"/>
  <c r="AN82" i="55"/>
  <c r="AP82" i="55"/>
  <c r="AQ82" i="55"/>
  <c r="AJ83" i="55"/>
  <c r="AK83" i="55"/>
  <c r="AM83" i="55"/>
  <c r="AO83" i="55" s="1"/>
  <c r="AN83" i="55"/>
  <c r="AP83" i="55"/>
  <c r="AR83" i="55" s="1"/>
  <c r="AQ83" i="55"/>
  <c r="AJ84" i="55"/>
  <c r="AK84" i="55"/>
  <c r="AM84" i="55"/>
  <c r="AN84" i="55"/>
  <c r="AP84" i="55"/>
  <c r="AQ84" i="55"/>
  <c r="AJ85" i="55"/>
  <c r="AK85" i="55"/>
  <c r="AM85" i="55"/>
  <c r="AN85" i="55"/>
  <c r="AP85" i="55"/>
  <c r="AQ85" i="55"/>
  <c r="AJ86" i="55"/>
  <c r="AK86" i="55"/>
  <c r="AM86" i="55"/>
  <c r="AO86" i="55" s="1"/>
  <c r="AN86" i="55"/>
  <c r="AP86" i="55"/>
  <c r="AR86" i="55" s="1"/>
  <c r="AQ86" i="55"/>
  <c r="AJ87" i="55"/>
  <c r="AK87" i="55"/>
  <c r="AM87" i="55"/>
  <c r="AN87" i="55"/>
  <c r="AP87" i="55"/>
  <c r="AR87" i="55" s="1"/>
  <c r="AQ87" i="55"/>
  <c r="AJ88" i="55"/>
  <c r="AK88" i="55"/>
  <c r="AM88" i="55"/>
  <c r="AN88" i="55"/>
  <c r="AP88" i="55"/>
  <c r="AR88" i="55" s="1"/>
  <c r="AQ88" i="55"/>
  <c r="AJ89" i="55"/>
  <c r="AK89" i="55"/>
  <c r="AM89" i="55"/>
  <c r="AO89" i="55" s="1"/>
  <c r="AN89" i="55"/>
  <c r="AP89" i="55"/>
  <c r="AQ89" i="55"/>
  <c r="AJ90" i="55"/>
  <c r="AK90" i="55"/>
  <c r="AM90" i="55"/>
  <c r="AO90" i="55" s="1"/>
  <c r="AN90" i="55"/>
  <c r="AP90" i="55"/>
  <c r="AQ90" i="55"/>
  <c r="AJ91" i="55"/>
  <c r="AK91" i="55"/>
  <c r="AM91" i="55"/>
  <c r="AO91" i="55" s="1"/>
  <c r="AN91" i="55"/>
  <c r="AP91" i="55"/>
  <c r="AR91" i="55" s="1"/>
  <c r="AQ91" i="55"/>
  <c r="AJ92" i="55"/>
  <c r="AK92" i="55"/>
  <c r="AM92" i="55"/>
  <c r="AN92" i="55"/>
  <c r="AP92" i="55"/>
  <c r="AQ92" i="55"/>
  <c r="AJ93" i="55"/>
  <c r="AK93" i="55"/>
  <c r="AM93" i="55"/>
  <c r="AN93" i="55"/>
  <c r="AP93" i="55"/>
  <c r="AQ93" i="55"/>
  <c r="AJ94" i="55"/>
  <c r="AK94" i="55"/>
  <c r="AM94" i="55"/>
  <c r="AO94" i="55" s="1"/>
  <c r="AN94" i="55"/>
  <c r="AP94" i="55"/>
  <c r="AR94" i="55" s="1"/>
  <c r="AQ94" i="55"/>
  <c r="AJ95" i="55"/>
  <c r="AK95" i="55"/>
  <c r="AM95" i="55"/>
  <c r="AN95" i="55"/>
  <c r="AP95" i="55"/>
  <c r="AR95" i="55" s="1"/>
  <c r="AQ95" i="55"/>
  <c r="AJ96" i="55"/>
  <c r="AK96" i="55"/>
  <c r="AM96" i="55"/>
  <c r="AN96" i="55"/>
  <c r="AP96" i="55"/>
  <c r="AR96" i="55" s="1"/>
  <c r="AQ96" i="55"/>
  <c r="AJ97" i="55"/>
  <c r="AK97" i="55"/>
  <c r="AM97" i="55"/>
  <c r="AO97" i="55" s="1"/>
  <c r="AN97" i="55"/>
  <c r="AP97" i="55"/>
  <c r="AQ97" i="55"/>
  <c r="AJ98" i="55"/>
  <c r="AK98" i="55"/>
  <c r="AM98" i="55"/>
  <c r="AO98" i="55" s="1"/>
  <c r="AN98" i="55"/>
  <c r="AP98" i="55"/>
  <c r="AQ98" i="55"/>
  <c r="AJ99" i="55"/>
  <c r="AK99" i="55"/>
  <c r="AM99" i="55"/>
  <c r="AO99" i="55" s="1"/>
  <c r="AN99" i="55"/>
  <c r="AP99" i="55"/>
  <c r="AR99" i="55" s="1"/>
  <c r="AQ99" i="55"/>
  <c r="AJ100" i="55"/>
  <c r="AK100" i="55"/>
  <c r="AM100" i="55"/>
  <c r="AN100" i="55"/>
  <c r="AP100" i="55"/>
  <c r="AQ100" i="55"/>
  <c r="AJ101" i="55"/>
  <c r="AK101" i="55"/>
  <c r="AM101" i="55"/>
  <c r="AN101" i="55"/>
  <c r="AP101" i="55"/>
  <c r="AQ101" i="55"/>
  <c r="AJ102" i="55"/>
  <c r="AK102" i="55"/>
  <c r="AM102" i="55"/>
  <c r="AO102" i="55" s="1"/>
  <c r="AN102" i="55"/>
  <c r="AP102" i="55"/>
  <c r="AR102" i="55" s="1"/>
  <c r="AQ102" i="55"/>
  <c r="AJ103" i="55"/>
  <c r="AK103" i="55"/>
  <c r="AM103" i="55"/>
  <c r="AN103" i="55"/>
  <c r="AP103" i="55"/>
  <c r="AR103" i="55" s="1"/>
  <c r="AQ103" i="55"/>
  <c r="AJ104" i="55"/>
  <c r="AK104" i="55"/>
  <c r="AM104" i="55"/>
  <c r="AN104" i="55"/>
  <c r="AP104" i="55"/>
  <c r="AR104" i="55" s="1"/>
  <c r="AQ104" i="55"/>
  <c r="Z6" i="55"/>
  <c r="AA6" i="55"/>
  <c r="AU6" i="55" s="1"/>
  <c r="AB6" i="55"/>
  <c r="AC6" i="55"/>
  <c r="AD6" i="55"/>
  <c r="AE6" i="55"/>
  <c r="AF6" i="55"/>
  <c r="AG6" i="55"/>
  <c r="AH6" i="55"/>
  <c r="AI6" i="55"/>
  <c r="Z7" i="55"/>
  <c r="AA7" i="55"/>
  <c r="AB7" i="55"/>
  <c r="AC7" i="55"/>
  <c r="AD7" i="55"/>
  <c r="AE7" i="55"/>
  <c r="AF7" i="55"/>
  <c r="AG7" i="55"/>
  <c r="AH7" i="55"/>
  <c r="AI7" i="55"/>
  <c r="Z8" i="55"/>
  <c r="AA8" i="55"/>
  <c r="AB8" i="55"/>
  <c r="AC8" i="55"/>
  <c r="AD8" i="55"/>
  <c r="AE8" i="55"/>
  <c r="AF8" i="55"/>
  <c r="AG8" i="55"/>
  <c r="AH8" i="55"/>
  <c r="AI8" i="55"/>
  <c r="Z9" i="55"/>
  <c r="AA9" i="55"/>
  <c r="AB9" i="55"/>
  <c r="AC9" i="55"/>
  <c r="AD9" i="55"/>
  <c r="AE9" i="55"/>
  <c r="AF9" i="55"/>
  <c r="AG9" i="55"/>
  <c r="AH9" i="55"/>
  <c r="AI9" i="55"/>
  <c r="Z10" i="55"/>
  <c r="AA10" i="55"/>
  <c r="AB10" i="55"/>
  <c r="AC10" i="55"/>
  <c r="AD10" i="55"/>
  <c r="AE10" i="55"/>
  <c r="AF10" i="55"/>
  <c r="AG10" i="55"/>
  <c r="AH10" i="55"/>
  <c r="AI10" i="55"/>
  <c r="Z11" i="55"/>
  <c r="AA11" i="55"/>
  <c r="AB11" i="55"/>
  <c r="AC11" i="55"/>
  <c r="AD11" i="55"/>
  <c r="AE11" i="55"/>
  <c r="AF11" i="55"/>
  <c r="AG11" i="55"/>
  <c r="AH11" i="55"/>
  <c r="AI11" i="55"/>
  <c r="Z12" i="55"/>
  <c r="AA12" i="55"/>
  <c r="AB12" i="55"/>
  <c r="AC12" i="55"/>
  <c r="AD12" i="55"/>
  <c r="AE12" i="55"/>
  <c r="AF12" i="55"/>
  <c r="AG12" i="55"/>
  <c r="AH12" i="55"/>
  <c r="AI12" i="55"/>
  <c r="Z13" i="55"/>
  <c r="AA13" i="55"/>
  <c r="AB13" i="55"/>
  <c r="AC13" i="55"/>
  <c r="AD13" i="55"/>
  <c r="AE13" i="55"/>
  <c r="AF13" i="55"/>
  <c r="AG13" i="55"/>
  <c r="AH13" i="55"/>
  <c r="AI13" i="55"/>
  <c r="Z14" i="55"/>
  <c r="AA14" i="55"/>
  <c r="AB14" i="55"/>
  <c r="AC14" i="55"/>
  <c r="AD14" i="55"/>
  <c r="AE14" i="55"/>
  <c r="AF14" i="55"/>
  <c r="AG14" i="55"/>
  <c r="AH14" i="55"/>
  <c r="AI14" i="55"/>
  <c r="Z15" i="55"/>
  <c r="AA15" i="55"/>
  <c r="AB15" i="55"/>
  <c r="AC15" i="55"/>
  <c r="AD15" i="55"/>
  <c r="AE15" i="55"/>
  <c r="AF15" i="55"/>
  <c r="AG15" i="55"/>
  <c r="AH15" i="55"/>
  <c r="AI15" i="55"/>
  <c r="Z16" i="55"/>
  <c r="AA16" i="55"/>
  <c r="AB16" i="55"/>
  <c r="AC16" i="55"/>
  <c r="AD16" i="55"/>
  <c r="AE16" i="55"/>
  <c r="AF16" i="55"/>
  <c r="AG16" i="55"/>
  <c r="AH16" i="55"/>
  <c r="AI16" i="55"/>
  <c r="Z17" i="55"/>
  <c r="AA17" i="55"/>
  <c r="AB17" i="55"/>
  <c r="AC17" i="55"/>
  <c r="AD17" i="55"/>
  <c r="AE17" i="55"/>
  <c r="AF17" i="55"/>
  <c r="AG17" i="55"/>
  <c r="AH17" i="55"/>
  <c r="AI17" i="55"/>
  <c r="Z18" i="55"/>
  <c r="AA18" i="55"/>
  <c r="AB18" i="55"/>
  <c r="AC18" i="55"/>
  <c r="AD18" i="55"/>
  <c r="AE18" i="55"/>
  <c r="AF18" i="55"/>
  <c r="AG18" i="55"/>
  <c r="AH18" i="55"/>
  <c r="AI18" i="55"/>
  <c r="Z19" i="55"/>
  <c r="AA19" i="55"/>
  <c r="AB19" i="55"/>
  <c r="AC19" i="55"/>
  <c r="AD19" i="55"/>
  <c r="AE19" i="55"/>
  <c r="AF19" i="55"/>
  <c r="AG19" i="55"/>
  <c r="AH19" i="55"/>
  <c r="AI19" i="55"/>
  <c r="Z20" i="55"/>
  <c r="AA20" i="55"/>
  <c r="AB20" i="55"/>
  <c r="AC20" i="55"/>
  <c r="AD20" i="55"/>
  <c r="AE20" i="55"/>
  <c r="AF20" i="55"/>
  <c r="AG20" i="55"/>
  <c r="AH20" i="55"/>
  <c r="AI20" i="55"/>
  <c r="Z21" i="55"/>
  <c r="AA21" i="55"/>
  <c r="AB21" i="55"/>
  <c r="AC21" i="55"/>
  <c r="AD21" i="55"/>
  <c r="AE21" i="55"/>
  <c r="AF21" i="55"/>
  <c r="AG21" i="55"/>
  <c r="AH21" i="55"/>
  <c r="AI21" i="55"/>
  <c r="Z22" i="55"/>
  <c r="AA22" i="55"/>
  <c r="AB22" i="55"/>
  <c r="AC22" i="55"/>
  <c r="AD22" i="55"/>
  <c r="AE22" i="55"/>
  <c r="AF22" i="55"/>
  <c r="AG22" i="55"/>
  <c r="AH22" i="55"/>
  <c r="AI22" i="55"/>
  <c r="Z23" i="55"/>
  <c r="AA23" i="55"/>
  <c r="AB23" i="55"/>
  <c r="AC23" i="55"/>
  <c r="AD23" i="55"/>
  <c r="AE23" i="55"/>
  <c r="AF23" i="55"/>
  <c r="AG23" i="55"/>
  <c r="AH23" i="55"/>
  <c r="AI23" i="55"/>
  <c r="Z24" i="55"/>
  <c r="AA24" i="55"/>
  <c r="AB24" i="55"/>
  <c r="AC24" i="55"/>
  <c r="AD24" i="55"/>
  <c r="AE24" i="55"/>
  <c r="AF24" i="55"/>
  <c r="AG24" i="55"/>
  <c r="AH24" i="55"/>
  <c r="AI24" i="55"/>
  <c r="Z25" i="55"/>
  <c r="AA25" i="55"/>
  <c r="AB25" i="55"/>
  <c r="AC25" i="55"/>
  <c r="AD25" i="55"/>
  <c r="AE25" i="55"/>
  <c r="AF25" i="55"/>
  <c r="AG25" i="55"/>
  <c r="AH25" i="55"/>
  <c r="AI25" i="55"/>
  <c r="Z26" i="55"/>
  <c r="AA26" i="55"/>
  <c r="AB26" i="55"/>
  <c r="AC26" i="55"/>
  <c r="AD26" i="55"/>
  <c r="AE26" i="55"/>
  <c r="AF26" i="55"/>
  <c r="AG26" i="55"/>
  <c r="AH26" i="55"/>
  <c r="AI26" i="55"/>
  <c r="Z27" i="55"/>
  <c r="AA27" i="55"/>
  <c r="AB27" i="55"/>
  <c r="AC27" i="55"/>
  <c r="AD27" i="55"/>
  <c r="AE27" i="55"/>
  <c r="AF27" i="55"/>
  <c r="AG27" i="55"/>
  <c r="AH27" i="55"/>
  <c r="AI27" i="55"/>
  <c r="Z28" i="55"/>
  <c r="AA28" i="55"/>
  <c r="AB28" i="55"/>
  <c r="AC28" i="55"/>
  <c r="AD28" i="55"/>
  <c r="AE28" i="55"/>
  <c r="AF28" i="55"/>
  <c r="AG28" i="55"/>
  <c r="AH28" i="55"/>
  <c r="AI28" i="55"/>
  <c r="Z29" i="55"/>
  <c r="AA29" i="55"/>
  <c r="AB29" i="55"/>
  <c r="AC29" i="55"/>
  <c r="AD29" i="55"/>
  <c r="AE29" i="55"/>
  <c r="AF29" i="55"/>
  <c r="AG29" i="55"/>
  <c r="AH29" i="55"/>
  <c r="AI29" i="55"/>
  <c r="Z30" i="55"/>
  <c r="AA30" i="55"/>
  <c r="AB30" i="55"/>
  <c r="AC30" i="55"/>
  <c r="AD30" i="55"/>
  <c r="AE30" i="55"/>
  <c r="AF30" i="55"/>
  <c r="AG30" i="55"/>
  <c r="AH30" i="55"/>
  <c r="AI30" i="55"/>
  <c r="Z31" i="55"/>
  <c r="AA31" i="55"/>
  <c r="AB31" i="55"/>
  <c r="AC31" i="55"/>
  <c r="AD31" i="55"/>
  <c r="AE31" i="55"/>
  <c r="AF31" i="55"/>
  <c r="AG31" i="55"/>
  <c r="AH31" i="55"/>
  <c r="AI31" i="55"/>
  <c r="Z32" i="55"/>
  <c r="AA32" i="55"/>
  <c r="AB32" i="55"/>
  <c r="AC32" i="55"/>
  <c r="AD32" i="55"/>
  <c r="AE32" i="55"/>
  <c r="AF32" i="55"/>
  <c r="AG32" i="55"/>
  <c r="AH32" i="55"/>
  <c r="AI32" i="55"/>
  <c r="Z33" i="55"/>
  <c r="AA33" i="55"/>
  <c r="AB33" i="55"/>
  <c r="AC33" i="55"/>
  <c r="AD33" i="55"/>
  <c r="AE33" i="55"/>
  <c r="AF33" i="55"/>
  <c r="AG33" i="55"/>
  <c r="AH33" i="55"/>
  <c r="AI33" i="55"/>
  <c r="Z34" i="55"/>
  <c r="AA34" i="55"/>
  <c r="AB34" i="55"/>
  <c r="AC34" i="55"/>
  <c r="AD34" i="55"/>
  <c r="AE34" i="55"/>
  <c r="AF34" i="55"/>
  <c r="AG34" i="55"/>
  <c r="AH34" i="55"/>
  <c r="AI34" i="55"/>
  <c r="Z35" i="55"/>
  <c r="AA35" i="55"/>
  <c r="AB35" i="55"/>
  <c r="AC35" i="55"/>
  <c r="AD35" i="55"/>
  <c r="AE35" i="55"/>
  <c r="AF35" i="55"/>
  <c r="AG35" i="55"/>
  <c r="AH35" i="55"/>
  <c r="AI35" i="55"/>
  <c r="Z36" i="55"/>
  <c r="AA36" i="55"/>
  <c r="AB36" i="55"/>
  <c r="AC36" i="55"/>
  <c r="AD36" i="55"/>
  <c r="AE36" i="55"/>
  <c r="AF36" i="55"/>
  <c r="AG36" i="55"/>
  <c r="AH36" i="55"/>
  <c r="AI36" i="55"/>
  <c r="Z37" i="55"/>
  <c r="AA37" i="55"/>
  <c r="AB37" i="55"/>
  <c r="AC37" i="55"/>
  <c r="AD37" i="55"/>
  <c r="AE37" i="55"/>
  <c r="AF37" i="55"/>
  <c r="AG37" i="55"/>
  <c r="AH37" i="55"/>
  <c r="AI37" i="55"/>
  <c r="Z38" i="55"/>
  <c r="AA38" i="55"/>
  <c r="AB38" i="55"/>
  <c r="AC38" i="55"/>
  <c r="AD38" i="55"/>
  <c r="AE38" i="55"/>
  <c r="AF38" i="55"/>
  <c r="AG38" i="55"/>
  <c r="AH38" i="55"/>
  <c r="AI38" i="55"/>
  <c r="Z39" i="55"/>
  <c r="AA39" i="55"/>
  <c r="AB39" i="55"/>
  <c r="AC39" i="55"/>
  <c r="AD39" i="55"/>
  <c r="AE39" i="55"/>
  <c r="AF39" i="55"/>
  <c r="AG39" i="55"/>
  <c r="AH39" i="55"/>
  <c r="AI39" i="55"/>
  <c r="Z40" i="55"/>
  <c r="AA40" i="55"/>
  <c r="AB40" i="55"/>
  <c r="AC40" i="55"/>
  <c r="AD40" i="55"/>
  <c r="AE40" i="55"/>
  <c r="AF40" i="55"/>
  <c r="AG40" i="55"/>
  <c r="AH40" i="55"/>
  <c r="AI40" i="55"/>
  <c r="Z41" i="55"/>
  <c r="AA41" i="55"/>
  <c r="AB41" i="55"/>
  <c r="AC41" i="55"/>
  <c r="AD41" i="55"/>
  <c r="AE41" i="55"/>
  <c r="AF41" i="55"/>
  <c r="AG41" i="55"/>
  <c r="AH41" i="55"/>
  <c r="AI41" i="55"/>
  <c r="Z42" i="55"/>
  <c r="AA42" i="55"/>
  <c r="AB42" i="55"/>
  <c r="AC42" i="55"/>
  <c r="AD42" i="55"/>
  <c r="AE42" i="55"/>
  <c r="AF42" i="55"/>
  <c r="AG42" i="55"/>
  <c r="AH42" i="55"/>
  <c r="AI42" i="55"/>
  <c r="Z43" i="55"/>
  <c r="AA43" i="55"/>
  <c r="AB43" i="55"/>
  <c r="AC43" i="55"/>
  <c r="AD43" i="55"/>
  <c r="AE43" i="55"/>
  <c r="AF43" i="55"/>
  <c r="AG43" i="55"/>
  <c r="AH43" i="55"/>
  <c r="AI43" i="55"/>
  <c r="Z44" i="55"/>
  <c r="AA44" i="55"/>
  <c r="AB44" i="55"/>
  <c r="AC44" i="55"/>
  <c r="AD44" i="55"/>
  <c r="AE44" i="55"/>
  <c r="AF44" i="55"/>
  <c r="AG44" i="55"/>
  <c r="AH44" i="55"/>
  <c r="AI44" i="55"/>
  <c r="Z45" i="55"/>
  <c r="AA45" i="55"/>
  <c r="AB45" i="55"/>
  <c r="AC45" i="55"/>
  <c r="AD45" i="55"/>
  <c r="AE45" i="55"/>
  <c r="AF45" i="55"/>
  <c r="AG45" i="55"/>
  <c r="AH45" i="55"/>
  <c r="AI45" i="55"/>
  <c r="Z46" i="55"/>
  <c r="AA46" i="55"/>
  <c r="AB46" i="55"/>
  <c r="AC46" i="55"/>
  <c r="AD46" i="55"/>
  <c r="AE46" i="55"/>
  <c r="AF46" i="55"/>
  <c r="AG46" i="55"/>
  <c r="AH46" i="55"/>
  <c r="AI46" i="55"/>
  <c r="Z47" i="55"/>
  <c r="AA47" i="55"/>
  <c r="AB47" i="55"/>
  <c r="AC47" i="55"/>
  <c r="AD47" i="55"/>
  <c r="AE47" i="55"/>
  <c r="AF47" i="55"/>
  <c r="AG47" i="55"/>
  <c r="AH47" i="55"/>
  <c r="AI47" i="55"/>
  <c r="Z48" i="55"/>
  <c r="AA48" i="55"/>
  <c r="AB48" i="55"/>
  <c r="AC48" i="55"/>
  <c r="AD48" i="55"/>
  <c r="AE48" i="55"/>
  <c r="AF48" i="55"/>
  <c r="AG48" i="55"/>
  <c r="AH48" i="55"/>
  <c r="AI48" i="55"/>
  <c r="Z49" i="55"/>
  <c r="AA49" i="55"/>
  <c r="AB49" i="55"/>
  <c r="AC49" i="55"/>
  <c r="AD49" i="55"/>
  <c r="AE49" i="55"/>
  <c r="AF49" i="55"/>
  <c r="AG49" i="55"/>
  <c r="AH49" i="55"/>
  <c r="AI49" i="55"/>
  <c r="Z50" i="55"/>
  <c r="AA50" i="55"/>
  <c r="AB50" i="55"/>
  <c r="AC50" i="55"/>
  <c r="AD50" i="55"/>
  <c r="AE50" i="55"/>
  <c r="AF50" i="55"/>
  <c r="AG50" i="55"/>
  <c r="AH50" i="55"/>
  <c r="AI50" i="55"/>
  <c r="Z51" i="55"/>
  <c r="AA51" i="55"/>
  <c r="AB51" i="55"/>
  <c r="AC51" i="55"/>
  <c r="AD51" i="55"/>
  <c r="AE51" i="55"/>
  <c r="AF51" i="55"/>
  <c r="AG51" i="55"/>
  <c r="AH51" i="55"/>
  <c r="AI51" i="55"/>
  <c r="Z52" i="55"/>
  <c r="AA52" i="55"/>
  <c r="AB52" i="55"/>
  <c r="AC52" i="55"/>
  <c r="AD52" i="55"/>
  <c r="AE52" i="55"/>
  <c r="AF52" i="55"/>
  <c r="AG52" i="55"/>
  <c r="AH52" i="55"/>
  <c r="AI52" i="55"/>
  <c r="Z53" i="55"/>
  <c r="AA53" i="55"/>
  <c r="AB53" i="55"/>
  <c r="AC53" i="55"/>
  <c r="AD53" i="55"/>
  <c r="AE53" i="55"/>
  <c r="AF53" i="55"/>
  <c r="AG53" i="55"/>
  <c r="AH53" i="55"/>
  <c r="AI53" i="55"/>
  <c r="Z54" i="55"/>
  <c r="AA54" i="55"/>
  <c r="AB54" i="55"/>
  <c r="AC54" i="55"/>
  <c r="AD54" i="55"/>
  <c r="AE54" i="55"/>
  <c r="AF54" i="55"/>
  <c r="AG54" i="55"/>
  <c r="AH54" i="55"/>
  <c r="AI54" i="55"/>
  <c r="Z55" i="55"/>
  <c r="AA55" i="55"/>
  <c r="AB55" i="55"/>
  <c r="AC55" i="55"/>
  <c r="AD55" i="55"/>
  <c r="AE55" i="55"/>
  <c r="AF55" i="55"/>
  <c r="AG55" i="55"/>
  <c r="AH55" i="55"/>
  <c r="AI55" i="55"/>
  <c r="Z56" i="55"/>
  <c r="AA56" i="55"/>
  <c r="AB56" i="55"/>
  <c r="AC56" i="55"/>
  <c r="AD56" i="55"/>
  <c r="AE56" i="55"/>
  <c r="AF56" i="55"/>
  <c r="AG56" i="55"/>
  <c r="AH56" i="55"/>
  <c r="AI56" i="55"/>
  <c r="Z57" i="55"/>
  <c r="AA57" i="55"/>
  <c r="AB57" i="55"/>
  <c r="AC57" i="55"/>
  <c r="AD57" i="55"/>
  <c r="AE57" i="55"/>
  <c r="AF57" i="55"/>
  <c r="AG57" i="55"/>
  <c r="AH57" i="55"/>
  <c r="AI57" i="55"/>
  <c r="Z58" i="55"/>
  <c r="AA58" i="55"/>
  <c r="AB58" i="55"/>
  <c r="AC58" i="55"/>
  <c r="AD58" i="55"/>
  <c r="AE58" i="55"/>
  <c r="AF58" i="55"/>
  <c r="AG58" i="55"/>
  <c r="AH58" i="55"/>
  <c r="AI58" i="55"/>
  <c r="Z59" i="55"/>
  <c r="AA59" i="55"/>
  <c r="AB59" i="55"/>
  <c r="AC59" i="55"/>
  <c r="AD59" i="55"/>
  <c r="AE59" i="55"/>
  <c r="AF59" i="55"/>
  <c r="AG59" i="55"/>
  <c r="AH59" i="55"/>
  <c r="AI59" i="55"/>
  <c r="Z60" i="55"/>
  <c r="AA60" i="55"/>
  <c r="AB60" i="55"/>
  <c r="AC60" i="55"/>
  <c r="AD60" i="55"/>
  <c r="AE60" i="55"/>
  <c r="AF60" i="55"/>
  <c r="AG60" i="55"/>
  <c r="AH60" i="55"/>
  <c r="AI60" i="55"/>
  <c r="Z61" i="55"/>
  <c r="AA61" i="55"/>
  <c r="AB61" i="55"/>
  <c r="AC61" i="55"/>
  <c r="AD61" i="55"/>
  <c r="AE61" i="55"/>
  <c r="AF61" i="55"/>
  <c r="AG61" i="55"/>
  <c r="AH61" i="55"/>
  <c r="AI61" i="55"/>
  <c r="Z62" i="55"/>
  <c r="AA62" i="55"/>
  <c r="AB62" i="55"/>
  <c r="AC62" i="55"/>
  <c r="AD62" i="55"/>
  <c r="AE62" i="55"/>
  <c r="AF62" i="55"/>
  <c r="AG62" i="55"/>
  <c r="AH62" i="55"/>
  <c r="AI62" i="55"/>
  <c r="Z63" i="55"/>
  <c r="AA63" i="55"/>
  <c r="AB63" i="55"/>
  <c r="AC63" i="55"/>
  <c r="AD63" i="55"/>
  <c r="AE63" i="55"/>
  <c r="AF63" i="55"/>
  <c r="AG63" i="55"/>
  <c r="AH63" i="55"/>
  <c r="AI63" i="55"/>
  <c r="Z64" i="55"/>
  <c r="AA64" i="55"/>
  <c r="AB64" i="55"/>
  <c r="AC64" i="55"/>
  <c r="AD64" i="55"/>
  <c r="AE64" i="55"/>
  <c r="AF64" i="55"/>
  <c r="AG64" i="55"/>
  <c r="AH64" i="55"/>
  <c r="AI64" i="55"/>
  <c r="Z65" i="55"/>
  <c r="AA65" i="55"/>
  <c r="AB65" i="55"/>
  <c r="AC65" i="55"/>
  <c r="AD65" i="55"/>
  <c r="AE65" i="55"/>
  <c r="AF65" i="55"/>
  <c r="AG65" i="55"/>
  <c r="AH65" i="55"/>
  <c r="AI65" i="55"/>
  <c r="Z66" i="55"/>
  <c r="AA66" i="55"/>
  <c r="AB66" i="55"/>
  <c r="AC66" i="55"/>
  <c r="AD66" i="55"/>
  <c r="AE66" i="55"/>
  <c r="AF66" i="55"/>
  <c r="AG66" i="55"/>
  <c r="AH66" i="55"/>
  <c r="AI66" i="55"/>
  <c r="Z67" i="55"/>
  <c r="AA67" i="55"/>
  <c r="AB67" i="55"/>
  <c r="AC67" i="55"/>
  <c r="AD67" i="55"/>
  <c r="AE67" i="55"/>
  <c r="AF67" i="55"/>
  <c r="AG67" i="55"/>
  <c r="AH67" i="55"/>
  <c r="AI67" i="55"/>
  <c r="Z68" i="55"/>
  <c r="AA68" i="55"/>
  <c r="AB68" i="55"/>
  <c r="AC68" i="55"/>
  <c r="AD68" i="55"/>
  <c r="AE68" i="55"/>
  <c r="AF68" i="55"/>
  <c r="AG68" i="55"/>
  <c r="AH68" i="55"/>
  <c r="AI68" i="55"/>
  <c r="Z69" i="55"/>
  <c r="AA69" i="55"/>
  <c r="AB69" i="55"/>
  <c r="AC69" i="55"/>
  <c r="AD69" i="55"/>
  <c r="AE69" i="55"/>
  <c r="AF69" i="55"/>
  <c r="AG69" i="55"/>
  <c r="AH69" i="55"/>
  <c r="AI69" i="55"/>
  <c r="Z70" i="55"/>
  <c r="AA70" i="55"/>
  <c r="AB70" i="55"/>
  <c r="AC70" i="55"/>
  <c r="AD70" i="55"/>
  <c r="AE70" i="55"/>
  <c r="AF70" i="55"/>
  <c r="AG70" i="55"/>
  <c r="AH70" i="55"/>
  <c r="AI70" i="55"/>
  <c r="Z71" i="55"/>
  <c r="AA71" i="55"/>
  <c r="AB71" i="55"/>
  <c r="AC71" i="55"/>
  <c r="AD71" i="55"/>
  <c r="AE71" i="55"/>
  <c r="AF71" i="55"/>
  <c r="AG71" i="55"/>
  <c r="AH71" i="55"/>
  <c r="AI71" i="55"/>
  <c r="Z72" i="55"/>
  <c r="AA72" i="55"/>
  <c r="AB72" i="55"/>
  <c r="AC72" i="55"/>
  <c r="AD72" i="55"/>
  <c r="AE72" i="55"/>
  <c r="AF72" i="55"/>
  <c r="AG72" i="55"/>
  <c r="AH72" i="55"/>
  <c r="AI72" i="55"/>
  <c r="Z73" i="55"/>
  <c r="AA73" i="55"/>
  <c r="AB73" i="55"/>
  <c r="AC73" i="55"/>
  <c r="AD73" i="55"/>
  <c r="AE73" i="55"/>
  <c r="AF73" i="55"/>
  <c r="AG73" i="55"/>
  <c r="AH73" i="55"/>
  <c r="AI73" i="55"/>
  <c r="Z74" i="55"/>
  <c r="AA74" i="55"/>
  <c r="AB74" i="55"/>
  <c r="AC74" i="55"/>
  <c r="AD74" i="55"/>
  <c r="AE74" i="55"/>
  <c r="AF74" i="55"/>
  <c r="AG74" i="55"/>
  <c r="AH74" i="55"/>
  <c r="AI74" i="55"/>
  <c r="Z75" i="55"/>
  <c r="AA75" i="55"/>
  <c r="AB75" i="55"/>
  <c r="AC75" i="55"/>
  <c r="AD75" i="55"/>
  <c r="AE75" i="55"/>
  <c r="AF75" i="55"/>
  <c r="AG75" i="55"/>
  <c r="AH75" i="55"/>
  <c r="AI75" i="55"/>
  <c r="Z76" i="55"/>
  <c r="AA76" i="55"/>
  <c r="AB76" i="55"/>
  <c r="AC76" i="55"/>
  <c r="AD76" i="55"/>
  <c r="AE76" i="55"/>
  <c r="AF76" i="55"/>
  <c r="AG76" i="55"/>
  <c r="AH76" i="55"/>
  <c r="AI76" i="55"/>
  <c r="Z77" i="55"/>
  <c r="AA77" i="55"/>
  <c r="AB77" i="55"/>
  <c r="AC77" i="55"/>
  <c r="AD77" i="55"/>
  <c r="AE77" i="55"/>
  <c r="AF77" i="55"/>
  <c r="AG77" i="55"/>
  <c r="AH77" i="55"/>
  <c r="AI77" i="55"/>
  <c r="Z78" i="55"/>
  <c r="AA78" i="55"/>
  <c r="AB78" i="55"/>
  <c r="AC78" i="55"/>
  <c r="AD78" i="55"/>
  <c r="AE78" i="55"/>
  <c r="AF78" i="55"/>
  <c r="AG78" i="55"/>
  <c r="AH78" i="55"/>
  <c r="AI78" i="55"/>
  <c r="Z79" i="55"/>
  <c r="AA79" i="55"/>
  <c r="AB79" i="55"/>
  <c r="AC79" i="55"/>
  <c r="AD79" i="55"/>
  <c r="AE79" i="55"/>
  <c r="AF79" i="55"/>
  <c r="AG79" i="55"/>
  <c r="AH79" i="55"/>
  <c r="AI79" i="55"/>
  <c r="Z80" i="55"/>
  <c r="AA80" i="55"/>
  <c r="AB80" i="55"/>
  <c r="AC80" i="55"/>
  <c r="AD80" i="55"/>
  <c r="AE80" i="55"/>
  <c r="AF80" i="55"/>
  <c r="AG80" i="55"/>
  <c r="AH80" i="55"/>
  <c r="AI80" i="55"/>
  <c r="Z81" i="55"/>
  <c r="AA81" i="55"/>
  <c r="AB81" i="55"/>
  <c r="AC81" i="55"/>
  <c r="AD81" i="55"/>
  <c r="AE81" i="55"/>
  <c r="AF81" i="55"/>
  <c r="AG81" i="55"/>
  <c r="AH81" i="55"/>
  <c r="AI81" i="55"/>
  <c r="Z82" i="55"/>
  <c r="AA82" i="55"/>
  <c r="AB82" i="55"/>
  <c r="AC82" i="55"/>
  <c r="AD82" i="55"/>
  <c r="AE82" i="55"/>
  <c r="AF82" i="55"/>
  <c r="AG82" i="55"/>
  <c r="AH82" i="55"/>
  <c r="AI82" i="55"/>
  <c r="Z83" i="55"/>
  <c r="AA83" i="55"/>
  <c r="AB83" i="55"/>
  <c r="AC83" i="55"/>
  <c r="AD83" i="55"/>
  <c r="AE83" i="55"/>
  <c r="AF83" i="55"/>
  <c r="AG83" i="55"/>
  <c r="AH83" i="55"/>
  <c r="AI83" i="55"/>
  <c r="Z84" i="55"/>
  <c r="AA84" i="55"/>
  <c r="AB84" i="55"/>
  <c r="AC84" i="55"/>
  <c r="AD84" i="55"/>
  <c r="AE84" i="55"/>
  <c r="AF84" i="55"/>
  <c r="AG84" i="55"/>
  <c r="AH84" i="55"/>
  <c r="AI84" i="55"/>
  <c r="Z85" i="55"/>
  <c r="AA85" i="55"/>
  <c r="AB85" i="55"/>
  <c r="AC85" i="55"/>
  <c r="AD85" i="55"/>
  <c r="AE85" i="55"/>
  <c r="AF85" i="55"/>
  <c r="AG85" i="55"/>
  <c r="AH85" i="55"/>
  <c r="AI85" i="55"/>
  <c r="Z86" i="55"/>
  <c r="AA86" i="55"/>
  <c r="AB86" i="55"/>
  <c r="AC86" i="55"/>
  <c r="AD86" i="55"/>
  <c r="AE86" i="55"/>
  <c r="AF86" i="55"/>
  <c r="AG86" i="55"/>
  <c r="AH86" i="55"/>
  <c r="AI86" i="55"/>
  <c r="Z87" i="55"/>
  <c r="AA87" i="55"/>
  <c r="AB87" i="55"/>
  <c r="AC87" i="55"/>
  <c r="AD87" i="55"/>
  <c r="AE87" i="55"/>
  <c r="AF87" i="55"/>
  <c r="AG87" i="55"/>
  <c r="AH87" i="55"/>
  <c r="AI87" i="55"/>
  <c r="Z88" i="55"/>
  <c r="AA88" i="55"/>
  <c r="AB88" i="55"/>
  <c r="AC88" i="55"/>
  <c r="AD88" i="55"/>
  <c r="AE88" i="55"/>
  <c r="AF88" i="55"/>
  <c r="AG88" i="55"/>
  <c r="AH88" i="55"/>
  <c r="AI88" i="55"/>
  <c r="Z89" i="55"/>
  <c r="AA89" i="55"/>
  <c r="AB89" i="55"/>
  <c r="AC89" i="55"/>
  <c r="AD89" i="55"/>
  <c r="AE89" i="55"/>
  <c r="AF89" i="55"/>
  <c r="AG89" i="55"/>
  <c r="AH89" i="55"/>
  <c r="AI89" i="55"/>
  <c r="Z90" i="55"/>
  <c r="AA90" i="55"/>
  <c r="AB90" i="55"/>
  <c r="AC90" i="55"/>
  <c r="AD90" i="55"/>
  <c r="AE90" i="55"/>
  <c r="AF90" i="55"/>
  <c r="AG90" i="55"/>
  <c r="AH90" i="55"/>
  <c r="AI90" i="55"/>
  <c r="Z91" i="55"/>
  <c r="AA91" i="55"/>
  <c r="AB91" i="55"/>
  <c r="AC91" i="55"/>
  <c r="AD91" i="55"/>
  <c r="AE91" i="55"/>
  <c r="AF91" i="55"/>
  <c r="AG91" i="55"/>
  <c r="AH91" i="55"/>
  <c r="AI91" i="55"/>
  <c r="Z92" i="55"/>
  <c r="AA92" i="55"/>
  <c r="AB92" i="55"/>
  <c r="AC92" i="55"/>
  <c r="AD92" i="55"/>
  <c r="AE92" i="55"/>
  <c r="AF92" i="55"/>
  <c r="AG92" i="55"/>
  <c r="AH92" i="55"/>
  <c r="AI92" i="55"/>
  <c r="Z93" i="55"/>
  <c r="AA93" i="55"/>
  <c r="AB93" i="55"/>
  <c r="AC93" i="55"/>
  <c r="AD93" i="55"/>
  <c r="AE93" i="55"/>
  <c r="AF93" i="55"/>
  <c r="AG93" i="55"/>
  <c r="AH93" i="55"/>
  <c r="AI93" i="55"/>
  <c r="Z94" i="55"/>
  <c r="AA94" i="55"/>
  <c r="AB94" i="55"/>
  <c r="AC94" i="55"/>
  <c r="AD94" i="55"/>
  <c r="AE94" i="55"/>
  <c r="AF94" i="55"/>
  <c r="AG94" i="55"/>
  <c r="AH94" i="55"/>
  <c r="AI94" i="55"/>
  <c r="Z95" i="55"/>
  <c r="AA95" i="55"/>
  <c r="AB95" i="55"/>
  <c r="AC95" i="55"/>
  <c r="AD95" i="55"/>
  <c r="AE95" i="55"/>
  <c r="AF95" i="55"/>
  <c r="AG95" i="55"/>
  <c r="AH95" i="55"/>
  <c r="AI95" i="55"/>
  <c r="Z96" i="55"/>
  <c r="AA96" i="55"/>
  <c r="AB96" i="55"/>
  <c r="AC96" i="55"/>
  <c r="AD96" i="55"/>
  <c r="AE96" i="55"/>
  <c r="AF96" i="55"/>
  <c r="AG96" i="55"/>
  <c r="AH96" i="55"/>
  <c r="AI96" i="55"/>
  <c r="Z97" i="55"/>
  <c r="AA97" i="55"/>
  <c r="AB97" i="55"/>
  <c r="AC97" i="55"/>
  <c r="AD97" i="55"/>
  <c r="AE97" i="55"/>
  <c r="AF97" i="55"/>
  <c r="AG97" i="55"/>
  <c r="AH97" i="55"/>
  <c r="AI97" i="55"/>
  <c r="Z98" i="55"/>
  <c r="AA98" i="55"/>
  <c r="AB98" i="55"/>
  <c r="AC98" i="55"/>
  <c r="AD98" i="55"/>
  <c r="AE98" i="55"/>
  <c r="AF98" i="55"/>
  <c r="AG98" i="55"/>
  <c r="AH98" i="55"/>
  <c r="AI98" i="55"/>
  <c r="Z99" i="55"/>
  <c r="AA99" i="55"/>
  <c r="AB99" i="55"/>
  <c r="AC99" i="55"/>
  <c r="AD99" i="55"/>
  <c r="AE99" i="55"/>
  <c r="AF99" i="55"/>
  <c r="AG99" i="55"/>
  <c r="AH99" i="55"/>
  <c r="AI99" i="55"/>
  <c r="Z100" i="55"/>
  <c r="AA100" i="55"/>
  <c r="AB100" i="55"/>
  <c r="AC100" i="55"/>
  <c r="AD100" i="55"/>
  <c r="AE100" i="55"/>
  <c r="AF100" i="55"/>
  <c r="AG100" i="55"/>
  <c r="AH100" i="55"/>
  <c r="AI100" i="55"/>
  <c r="Z101" i="55"/>
  <c r="AA101" i="55"/>
  <c r="AB101" i="55"/>
  <c r="AC101" i="55"/>
  <c r="AD101" i="55"/>
  <c r="AE101" i="55"/>
  <c r="AF101" i="55"/>
  <c r="AG101" i="55"/>
  <c r="AH101" i="55"/>
  <c r="AI101" i="55"/>
  <c r="Z102" i="55"/>
  <c r="AA102" i="55"/>
  <c r="AB102" i="55"/>
  <c r="AC102" i="55"/>
  <c r="AD102" i="55"/>
  <c r="AE102" i="55"/>
  <c r="AF102" i="55"/>
  <c r="AG102" i="55"/>
  <c r="AH102" i="55"/>
  <c r="AI102" i="55"/>
  <c r="Z103" i="55"/>
  <c r="AA103" i="55"/>
  <c r="AB103" i="55"/>
  <c r="AC103" i="55"/>
  <c r="AD103" i="55"/>
  <c r="AE103" i="55"/>
  <c r="AF103" i="55"/>
  <c r="AG103" i="55"/>
  <c r="AH103" i="55"/>
  <c r="AI103" i="55"/>
  <c r="Z104" i="55"/>
  <c r="AA104" i="55"/>
  <c r="AB104" i="55"/>
  <c r="AC104" i="55"/>
  <c r="AD104" i="55"/>
  <c r="AE104" i="55"/>
  <c r="AF104" i="55"/>
  <c r="AG104" i="55"/>
  <c r="AH104" i="55"/>
  <c r="AI104" i="55"/>
  <c r="AI5" i="55"/>
  <c r="AH5" i="55"/>
  <c r="AG5" i="55"/>
  <c r="AF5" i="55"/>
  <c r="AE5" i="55"/>
  <c r="AC5" i="55"/>
  <c r="AB5" i="55"/>
  <c r="AA5" i="55"/>
  <c r="AU99" i="55" l="1"/>
  <c r="AU67" i="55"/>
  <c r="AU43" i="55"/>
  <c r="AU19" i="55"/>
  <c r="AR31" i="55"/>
  <c r="AO26" i="55"/>
  <c r="AR23" i="55"/>
  <c r="AO18" i="55"/>
  <c r="AR15" i="55"/>
  <c r="AU59" i="55"/>
  <c r="AU35" i="55"/>
  <c r="AU75" i="55"/>
  <c r="AV75" i="55" s="1"/>
  <c r="AU27" i="55"/>
  <c r="AU91" i="55"/>
  <c r="AV91" i="55" s="1"/>
  <c r="AU51" i="55"/>
  <c r="AO81" i="55"/>
  <c r="AU83" i="55"/>
  <c r="AU11" i="55"/>
  <c r="AY103" i="55" a="1"/>
  <c r="AY103" i="55" s="1"/>
  <c r="BE103" i="55" s="1"/>
  <c r="AZ103" i="55" a="1"/>
  <c r="AZ103" i="55" s="1"/>
  <c r="BF103" i="55" s="1"/>
  <c r="AX103" i="55" a="1"/>
  <c r="AX103" i="55" s="1"/>
  <c r="BD103" i="55" s="1"/>
  <c r="AX95" i="55" a="1"/>
  <c r="AX95" i="55" s="1"/>
  <c r="BD95" i="55" s="1"/>
  <c r="AY95" i="55" a="1"/>
  <c r="AY95" i="55" s="1"/>
  <c r="BE95" i="55" s="1"/>
  <c r="AZ95" i="55" a="1"/>
  <c r="AZ95" i="55" s="1"/>
  <c r="BF95" i="55" s="1"/>
  <c r="AZ87" i="55" a="1"/>
  <c r="AZ87" i="55" s="1"/>
  <c r="BF87" i="55" s="1"/>
  <c r="AX87" i="55" a="1"/>
  <c r="AX87" i="55" s="1"/>
  <c r="BD87" i="55" s="1"/>
  <c r="AY87" i="55" a="1"/>
  <c r="AY87" i="55" s="1"/>
  <c r="BE87" i="55" s="1"/>
  <c r="AY79" i="55" a="1"/>
  <c r="AY79" i="55" s="1"/>
  <c r="BE79" i="55" s="1"/>
  <c r="AX79" i="55" a="1"/>
  <c r="AX79" i="55" s="1"/>
  <c r="BD79" i="55" s="1"/>
  <c r="AZ79" i="55" a="1"/>
  <c r="AZ79" i="55" s="1"/>
  <c r="BF79" i="55" s="1"/>
  <c r="AY71" i="55" a="1"/>
  <c r="AY71" i="55" s="1"/>
  <c r="BE71" i="55" s="1"/>
  <c r="AZ71" i="55" a="1"/>
  <c r="AZ71" i="55" s="1"/>
  <c r="BF71" i="55" s="1"/>
  <c r="AX71" i="55" a="1"/>
  <c r="AX71" i="55" s="1"/>
  <c r="BD71" i="55" s="1"/>
  <c r="AX63" i="55" a="1"/>
  <c r="AX63" i="55" s="1"/>
  <c r="BD63" i="55" s="1"/>
  <c r="AY63" i="55" a="1"/>
  <c r="AY63" i="55" s="1"/>
  <c r="BE63" i="55" s="1"/>
  <c r="AZ63" i="55" a="1"/>
  <c r="AZ63" i="55" s="1"/>
  <c r="BF63" i="55" s="1"/>
  <c r="AX55" i="55" a="1"/>
  <c r="AX55" i="55" s="1"/>
  <c r="BD55" i="55" s="1"/>
  <c r="AY55" i="55" a="1"/>
  <c r="AY55" i="55" s="1"/>
  <c r="BE55" i="55" s="1"/>
  <c r="AZ55" i="55" a="1"/>
  <c r="AZ55" i="55" s="1"/>
  <c r="BF55" i="55" s="1"/>
  <c r="AY47" i="55" a="1"/>
  <c r="AY47" i="55" s="1"/>
  <c r="BE47" i="55" s="1"/>
  <c r="AZ47" i="55" a="1"/>
  <c r="AZ47" i="55" s="1"/>
  <c r="BF47" i="55" s="1"/>
  <c r="AX47" i="55" a="1"/>
  <c r="AX47" i="55" s="1"/>
  <c r="BD47" i="55" s="1"/>
  <c r="AX39" i="55" a="1"/>
  <c r="AX39" i="55" s="1"/>
  <c r="BD39" i="55" s="1"/>
  <c r="AY39" i="55" a="1"/>
  <c r="AY39" i="55" s="1"/>
  <c r="BE39" i="55" s="1"/>
  <c r="AZ39" i="55" a="1"/>
  <c r="AZ39" i="55" s="1"/>
  <c r="BF39" i="55" s="1"/>
  <c r="AZ31" i="55" a="1"/>
  <c r="AZ31" i="55" s="1"/>
  <c r="BF31" i="55" s="1"/>
  <c r="AX31" i="55" a="1"/>
  <c r="AX31" i="55" s="1"/>
  <c r="BD31" i="55" s="1"/>
  <c r="AY31" i="55" a="1"/>
  <c r="AY31" i="55" s="1"/>
  <c r="BE31" i="55" s="1"/>
  <c r="AZ23" i="55" a="1"/>
  <c r="AZ23" i="55" s="1"/>
  <c r="BF23" i="55" s="1"/>
  <c r="AX23" i="55" a="1"/>
  <c r="AX23" i="55" s="1"/>
  <c r="BD23" i="55" s="1"/>
  <c r="AY23" i="55" a="1"/>
  <c r="AY23" i="55" s="1"/>
  <c r="BE23" i="55" s="1"/>
  <c r="AZ15" i="55" a="1"/>
  <c r="AZ15" i="55" s="1"/>
  <c r="BF15" i="55" s="1"/>
  <c r="AX15" i="55" a="1"/>
  <c r="AX15" i="55" s="1"/>
  <c r="BD15" i="55" s="1"/>
  <c r="AY15" i="55" a="1"/>
  <c r="AY15" i="55" s="1"/>
  <c r="BE15" i="55" s="1"/>
  <c r="AY92" i="55" a="1"/>
  <c r="AY92" i="55" s="1"/>
  <c r="BE92" i="55" s="1"/>
  <c r="AX92" i="55" a="1"/>
  <c r="AX92" i="55" s="1"/>
  <c r="BD92" i="55" s="1"/>
  <c r="AZ92" i="55" a="1"/>
  <c r="AZ92" i="55" s="1"/>
  <c r="BF92" i="55" s="1"/>
  <c r="AZ28" i="55" a="1"/>
  <c r="AZ28" i="55" s="1"/>
  <c r="BF28" i="55" s="1"/>
  <c r="AX28" i="55" a="1"/>
  <c r="AX28" i="55" s="1"/>
  <c r="BD28" i="55" s="1"/>
  <c r="AY28" i="55" a="1"/>
  <c r="AY28" i="55" s="1"/>
  <c r="BE28" i="55" s="1"/>
  <c r="AW51" i="55"/>
  <c r="AV51" i="55"/>
  <c r="AU104" i="55"/>
  <c r="AU96" i="55"/>
  <c r="AU88" i="55"/>
  <c r="AU80" i="55"/>
  <c r="AU72" i="55"/>
  <c r="AU64" i="55"/>
  <c r="AU56" i="55"/>
  <c r="AU48" i="55"/>
  <c r="AU40" i="55"/>
  <c r="AU32" i="55"/>
  <c r="AU24" i="55"/>
  <c r="AU16" i="55"/>
  <c r="AU8" i="55"/>
  <c r="AZ98" i="55" a="1"/>
  <c r="AZ98" i="55" s="1"/>
  <c r="BF98" i="55" s="1"/>
  <c r="AX98" i="55" a="1"/>
  <c r="AX98" i="55" s="1"/>
  <c r="BD98" i="55" s="1"/>
  <c r="AY98" i="55" a="1"/>
  <c r="AY98" i="55" s="1"/>
  <c r="BE98" i="55" s="1"/>
  <c r="AX90" i="55" a="1"/>
  <c r="AX90" i="55" s="1"/>
  <c r="BD90" i="55" s="1"/>
  <c r="AY90" i="55" a="1"/>
  <c r="AY90" i="55" s="1"/>
  <c r="BE90" i="55" s="1"/>
  <c r="AZ90" i="55" a="1"/>
  <c r="AZ90" i="55" s="1"/>
  <c r="BF90" i="55" s="1"/>
  <c r="AX82" i="55" a="1"/>
  <c r="AX82" i="55" s="1"/>
  <c r="BD82" i="55" s="1"/>
  <c r="AY82" i="55" a="1"/>
  <c r="AY82" i="55" s="1"/>
  <c r="BE82" i="55" s="1"/>
  <c r="AZ82" i="55" a="1"/>
  <c r="AZ82" i="55" s="1"/>
  <c r="BF82" i="55" s="1"/>
  <c r="AX74" i="55" a="1"/>
  <c r="AX74" i="55" s="1"/>
  <c r="BD74" i="55" s="1"/>
  <c r="AZ74" i="55" a="1"/>
  <c r="AZ74" i="55" s="1"/>
  <c r="BF74" i="55" s="1"/>
  <c r="AY74" i="55" a="1"/>
  <c r="AY74" i="55" s="1"/>
  <c r="BE74" i="55" s="1"/>
  <c r="AZ66" i="55" a="1"/>
  <c r="AZ66" i="55" s="1"/>
  <c r="BF66" i="55" s="1"/>
  <c r="AX66" i="55" a="1"/>
  <c r="AX66" i="55" s="1"/>
  <c r="BD66" i="55" s="1"/>
  <c r="AY66" i="55" a="1"/>
  <c r="AY66" i="55" s="1"/>
  <c r="BE66" i="55" s="1"/>
  <c r="AX58" i="55" a="1"/>
  <c r="AX58" i="55" s="1"/>
  <c r="BD58" i="55" s="1"/>
  <c r="AY58" i="55" a="1"/>
  <c r="AY58" i="55" s="1"/>
  <c r="BE58" i="55" s="1"/>
  <c r="AZ58" i="55" a="1"/>
  <c r="AZ58" i="55" s="1"/>
  <c r="BF58" i="55" s="1"/>
  <c r="AY50" i="55" a="1"/>
  <c r="AY50" i="55" s="1"/>
  <c r="BE50" i="55" s="1"/>
  <c r="AZ50" i="55" a="1"/>
  <c r="AZ50" i="55" s="1"/>
  <c r="BF50" i="55" s="1"/>
  <c r="AX50" i="55" a="1"/>
  <c r="AX50" i="55" s="1"/>
  <c r="BD50" i="55" s="1"/>
  <c r="AX42" i="55" a="1"/>
  <c r="AX42" i="55" s="1"/>
  <c r="BD42" i="55" s="1"/>
  <c r="AY42" i="55" a="1"/>
  <c r="AY42" i="55" s="1"/>
  <c r="BE42" i="55" s="1"/>
  <c r="AZ42" i="55" a="1"/>
  <c r="AZ42" i="55" s="1"/>
  <c r="BF42" i="55" s="1"/>
  <c r="AY34" i="55" a="1"/>
  <c r="AY34" i="55" s="1"/>
  <c r="BE34" i="55" s="1"/>
  <c r="AZ34" i="55" a="1"/>
  <c r="AZ34" i="55" s="1"/>
  <c r="BF34" i="55" s="1"/>
  <c r="AX34" i="55" a="1"/>
  <c r="AX34" i="55" s="1"/>
  <c r="BD34" i="55" s="1"/>
  <c r="AX26" i="55" a="1"/>
  <c r="AX26" i="55" s="1"/>
  <c r="BD26" i="55" s="1"/>
  <c r="AY26" i="55" a="1"/>
  <c r="AY26" i="55" s="1"/>
  <c r="BE26" i="55" s="1"/>
  <c r="AZ26" i="55" a="1"/>
  <c r="AZ26" i="55" s="1"/>
  <c r="BF26" i="55" s="1"/>
  <c r="AX18" i="55" a="1"/>
  <c r="AX18" i="55" s="1"/>
  <c r="BD18" i="55" s="1"/>
  <c r="AY18" i="55" a="1"/>
  <c r="AY18" i="55" s="1"/>
  <c r="BE18" i="55" s="1"/>
  <c r="AZ18" i="55" a="1"/>
  <c r="AZ18" i="55" s="1"/>
  <c r="BF18" i="55" s="1"/>
  <c r="AW27" i="55"/>
  <c r="AV27" i="55"/>
  <c r="AU101" i="55"/>
  <c r="AU93" i="55"/>
  <c r="AU85" i="55"/>
  <c r="AU77" i="55"/>
  <c r="AU69" i="55"/>
  <c r="AO66" i="55"/>
  <c r="AR63" i="55"/>
  <c r="AU61" i="55"/>
  <c r="AO58" i="55"/>
  <c r="AR55" i="55"/>
  <c r="AU53" i="55"/>
  <c r="AO50" i="55"/>
  <c r="AU45" i="55"/>
  <c r="AO42" i="55"/>
  <c r="AU37" i="55"/>
  <c r="AU29" i="55"/>
  <c r="AU21" i="55"/>
  <c r="AU13" i="55"/>
  <c r="AY101" i="55" a="1"/>
  <c r="AY101" i="55" s="1"/>
  <c r="BE101" i="55" s="1"/>
  <c r="AX101" i="55" a="1"/>
  <c r="AX101" i="55" s="1"/>
  <c r="BD101" i="55" s="1"/>
  <c r="AZ101" i="55" a="1"/>
  <c r="AZ101" i="55" s="1"/>
  <c r="BF101" i="55" s="1"/>
  <c r="AX93" i="55" a="1"/>
  <c r="AX93" i="55" s="1"/>
  <c r="BD93" i="55" s="1"/>
  <c r="AY93" i="55" a="1"/>
  <c r="AY93" i="55" s="1"/>
  <c r="BE93" i="55" s="1"/>
  <c r="AZ93" i="55" a="1"/>
  <c r="AZ93" i="55" s="1"/>
  <c r="BF93" i="55" s="1"/>
  <c r="AX85" i="55" a="1"/>
  <c r="AX85" i="55" s="1"/>
  <c r="BD85" i="55" s="1"/>
  <c r="AY85" i="55" a="1"/>
  <c r="AY85" i="55" s="1"/>
  <c r="BE85" i="55" s="1"/>
  <c r="AZ85" i="55" a="1"/>
  <c r="AZ85" i="55" s="1"/>
  <c r="BF85" i="55" s="1"/>
  <c r="AX77" i="55" a="1"/>
  <c r="AX77" i="55" s="1"/>
  <c r="BD77" i="55" s="1"/>
  <c r="AY77" i="55" a="1"/>
  <c r="AY77" i="55" s="1"/>
  <c r="BE77" i="55" s="1"/>
  <c r="AZ77" i="55" a="1"/>
  <c r="AZ77" i="55" s="1"/>
  <c r="BF77" i="55" s="1"/>
  <c r="AZ69" i="55" a="1"/>
  <c r="AZ69" i="55" s="1"/>
  <c r="BF69" i="55" s="1"/>
  <c r="AX69" i="55" a="1"/>
  <c r="AX69" i="55" s="1"/>
  <c r="BD69" i="55" s="1"/>
  <c r="AY69" i="55" a="1"/>
  <c r="AY69" i="55" s="1"/>
  <c r="BE69" i="55" s="1"/>
  <c r="AX61" i="55" a="1"/>
  <c r="AX61" i="55" s="1"/>
  <c r="BD61" i="55" s="1"/>
  <c r="AY61" i="55" a="1"/>
  <c r="AY61" i="55" s="1"/>
  <c r="BE61" i="55" s="1"/>
  <c r="AZ61" i="55" a="1"/>
  <c r="AZ61" i="55" s="1"/>
  <c r="BF61" i="55" s="1"/>
  <c r="AX53" i="55" a="1"/>
  <c r="AX53" i="55" s="1"/>
  <c r="BD53" i="55" s="1"/>
  <c r="AY53" i="55" a="1"/>
  <c r="AY53" i="55" s="1"/>
  <c r="BE53" i="55" s="1"/>
  <c r="AZ53" i="55" a="1"/>
  <c r="AZ53" i="55" s="1"/>
  <c r="BF53" i="55" s="1"/>
  <c r="AX45" i="55" a="1"/>
  <c r="AX45" i="55" s="1"/>
  <c r="BD45" i="55" s="1"/>
  <c r="AY45" i="55" a="1"/>
  <c r="AY45" i="55" s="1"/>
  <c r="BE45" i="55" s="1"/>
  <c r="AZ45" i="55" a="1"/>
  <c r="AZ45" i="55" s="1"/>
  <c r="BF45" i="55" s="1"/>
  <c r="AY37" i="55" a="1"/>
  <c r="AY37" i="55" s="1"/>
  <c r="BE37" i="55" s="1"/>
  <c r="AX37" i="55" a="1"/>
  <c r="AX37" i="55" s="1"/>
  <c r="BD37" i="55" s="1"/>
  <c r="AZ37" i="55" a="1"/>
  <c r="AZ37" i="55" s="1"/>
  <c r="BF37" i="55" s="1"/>
  <c r="AZ29" i="55" a="1"/>
  <c r="AZ29" i="55" s="1"/>
  <c r="BF29" i="55" s="1"/>
  <c r="AX29" i="55" a="1"/>
  <c r="AX29" i="55" s="1"/>
  <c r="BD29" i="55" s="1"/>
  <c r="AY29" i="55" a="1"/>
  <c r="AY29" i="55" s="1"/>
  <c r="BE29" i="55" s="1"/>
  <c r="AX21" i="55" a="1"/>
  <c r="AX21" i="55" s="1"/>
  <c r="BD21" i="55" s="1"/>
  <c r="AZ21" i="55" a="1"/>
  <c r="AZ21" i="55" s="1"/>
  <c r="BF21" i="55" s="1"/>
  <c r="AY21" i="55" a="1"/>
  <c r="AY21" i="55" s="1"/>
  <c r="BE21" i="55" s="1"/>
  <c r="AV59" i="55"/>
  <c r="AW59" i="55"/>
  <c r="AU98" i="55"/>
  <c r="AU90" i="55"/>
  <c r="AU82" i="55"/>
  <c r="AU74" i="55"/>
  <c r="AU66" i="55"/>
  <c r="AU58" i="55"/>
  <c r="AU50" i="55"/>
  <c r="AU42" i="55"/>
  <c r="AU34" i="55"/>
  <c r="AU26" i="55"/>
  <c r="AU18" i="55"/>
  <c r="AU10" i="55"/>
  <c r="AU7" i="55"/>
  <c r="AZ88" i="55" a="1"/>
  <c r="AZ88" i="55" s="1"/>
  <c r="BF88" i="55" s="1"/>
  <c r="AX88" i="55" a="1"/>
  <c r="AX88" i="55" s="1"/>
  <c r="BD88" i="55" s="1"/>
  <c r="AY88" i="55" a="1"/>
  <c r="AY88" i="55" s="1"/>
  <c r="BE88" i="55" s="1"/>
  <c r="AY80" i="55" a="1"/>
  <c r="AY80" i="55" s="1"/>
  <c r="BE80" i="55" s="1"/>
  <c r="AZ80" i="55" a="1"/>
  <c r="AZ80" i="55" s="1"/>
  <c r="BF80" i="55" s="1"/>
  <c r="AX80" i="55" a="1"/>
  <c r="AX80" i="55" s="1"/>
  <c r="BD80" i="55" s="1"/>
  <c r="AY72" i="55" a="1"/>
  <c r="AY72" i="55" s="1"/>
  <c r="BE72" i="55" s="1"/>
  <c r="AX72" i="55" a="1"/>
  <c r="AX72" i="55" s="1"/>
  <c r="BD72" i="55" s="1"/>
  <c r="AZ72" i="55" a="1"/>
  <c r="AZ72" i="55" s="1"/>
  <c r="BF72" i="55" s="1"/>
  <c r="AX64" i="55" a="1"/>
  <c r="AX64" i="55" s="1"/>
  <c r="BD64" i="55" s="1"/>
  <c r="AY64" i="55" a="1"/>
  <c r="AY64" i="55" s="1"/>
  <c r="BE64" i="55" s="1"/>
  <c r="AZ64" i="55" a="1"/>
  <c r="AZ64" i="55" s="1"/>
  <c r="BF64" i="55" s="1"/>
  <c r="AY56" i="55" a="1"/>
  <c r="AY56" i="55" s="1"/>
  <c r="BE56" i="55" s="1"/>
  <c r="AX56" i="55" a="1"/>
  <c r="AX56" i="55" s="1"/>
  <c r="BD56" i="55" s="1"/>
  <c r="AZ56" i="55" a="1"/>
  <c r="AZ56" i="55" s="1"/>
  <c r="BF56" i="55" s="1"/>
  <c r="AX48" i="55" a="1"/>
  <c r="AX48" i="55" s="1"/>
  <c r="BD48" i="55" s="1"/>
  <c r="AY48" i="55" a="1"/>
  <c r="AY48" i="55" s="1"/>
  <c r="BE48" i="55" s="1"/>
  <c r="AZ48" i="55" a="1"/>
  <c r="AZ48" i="55" s="1"/>
  <c r="BF48" i="55" s="1"/>
  <c r="AX40" i="55" a="1"/>
  <c r="AX40" i="55" s="1"/>
  <c r="BD40" i="55" s="1"/>
  <c r="AY40" i="55" a="1"/>
  <c r="AY40" i="55" s="1"/>
  <c r="BE40" i="55" s="1"/>
  <c r="AZ40" i="55" a="1"/>
  <c r="AZ40" i="55" s="1"/>
  <c r="BF40" i="55" s="1"/>
  <c r="AY32" i="55" a="1"/>
  <c r="AY32" i="55" s="1"/>
  <c r="BE32" i="55" s="1"/>
  <c r="AX32" i="55" a="1"/>
  <c r="AX32" i="55" s="1"/>
  <c r="BD32" i="55" s="1"/>
  <c r="AZ32" i="55" a="1"/>
  <c r="AZ32" i="55" s="1"/>
  <c r="BF32" i="55" s="1"/>
  <c r="AX24" i="55" a="1"/>
  <c r="AX24" i="55" s="1"/>
  <c r="BD24" i="55" s="1"/>
  <c r="AY24" i="55" a="1"/>
  <c r="AY24" i="55" s="1"/>
  <c r="BE24" i="55" s="1"/>
  <c r="AZ24" i="55" a="1"/>
  <c r="AZ24" i="55" s="1"/>
  <c r="BF24" i="55" s="1"/>
  <c r="AX16" i="55" a="1"/>
  <c r="AX16" i="55" s="1"/>
  <c r="BD16" i="55" s="1"/>
  <c r="AY16" i="55" a="1"/>
  <c r="AY16" i="55" s="1"/>
  <c r="BE16" i="55" s="1"/>
  <c r="AZ16" i="55" a="1"/>
  <c r="AZ16" i="55" s="1"/>
  <c r="BF16" i="55" s="1"/>
  <c r="AX5" i="55" a="1"/>
  <c r="AX5" i="55" s="1"/>
  <c r="BD5" i="55" s="1"/>
  <c r="AY5" i="55" a="1"/>
  <c r="AY5" i="55" s="1"/>
  <c r="BE5" i="55" s="1"/>
  <c r="AU5" i="55"/>
  <c r="AV5" i="55" s="1"/>
  <c r="AW5" i="55" s="1"/>
  <c r="AZ5" i="55" a="1"/>
  <c r="AZ5" i="55" s="1"/>
  <c r="AU103" i="55"/>
  <c r="AU95" i="55"/>
  <c r="AU87" i="55"/>
  <c r="AU79" i="55"/>
  <c r="AU71" i="55"/>
  <c r="AU63" i="55"/>
  <c r="AU55" i="55"/>
  <c r="AU47" i="55"/>
  <c r="AU39" i="55"/>
  <c r="AU31" i="55"/>
  <c r="AU23" i="55"/>
  <c r="AU15" i="55"/>
  <c r="AY20" i="55" a="1"/>
  <c r="AY20" i="55" s="1"/>
  <c r="BE20" i="55" s="1"/>
  <c r="AZ20" i="55" a="1"/>
  <c r="AZ20" i="55" s="1"/>
  <c r="BF20" i="55" s="1"/>
  <c r="AX20" i="55" a="1"/>
  <c r="AX20" i="55" s="1"/>
  <c r="BD20" i="55" s="1"/>
  <c r="AV67" i="55"/>
  <c r="AW67" i="55"/>
  <c r="AX104" i="55" a="1"/>
  <c r="AX104" i="55" s="1"/>
  <c r="BD104" i="55" s="1"/>
  <c r="AZ104" i="55" a="1"/>
  <c r="AZ104" i="55" s="1"/>
  <c r="BF104" i="55" s="1"/>
  <c r="AY104" i="55" a="1"/>
  <c r="AY104" i="55" s="1"/>
  <c r="BE104" i="55" s="1"/>
  <c r="AY96" i="55" a="1"/>
  <c r="AY96" i="55" s="1"/>
  <c r="BE96" i="55" s="1"/>
  <c r="AX96" i="55" a="1"/>
  <c r="AX96" i="55" s="1"/>
  <c r="BD96" i="55" s="1"/>
  <c r="AZ96" i="55" a="1"/>
  <c r="AZ96" i="55" s="1"/>
  <c r="BF96" i="55" s="1"/>
  <c r="AX99" i="55" a="1"/>
  <c r="AX99" i="55" s="1"/>
  <c r="BD99" i="55" s="1"/>
  <c r="AY99" i="55" a="1"/>
  <c r="AY99" i="55" s="1"/>
  <c r="BE99" i="55" s="1"/>
  <c r="AZ99" i="55" a="1"/>
  <c r="AZ99" i="55" s="1"/>
  <c r="BF99" i="55" s="1"/>
  <c r="AX91" i="55" a="1"/>
  <c r="AX91" i="55" s="1"/>
  <c r="BD91" i="55" s="1"/>
  <c r="AY91" i="55" a="1"/>
  <c r="AY91" i="55" s="1"/>
  <c r="BE91" i="55" s="1"/>
  <c r="AZ91" i="55" a="1"/>
  <c r="AZ91" i="55" s="1"/>
  <c r="BF91" i="55" s="1"/>
  <c r="AX83" i="55" a="1"/>
  <c r="AX83" i="55" s="1"/>
  <c r="BD83" i="55" s="1"/>
  <c r="AY83" i="55" a="1"/>
  <c r="AY83" i="55" s="1"/>
  <c r="BE83" i="55" s="1"/>
  <c r="AZ83" i="55" a="1"/>
  <c r="AZ83" i="55" s="1"/>
  <c r="BF83" i="55" s="1"/>
  <c r="AZ75" i="55" a="1"/>
  <c r="AZ75" i="55" s="1"/>
  <c r="BF75" i="55" s="1"/>
  <c r="AX75" i="55" a="1"/>
  <c r="AX75" i="55" s="1"/>
  <c r="BD75" i="55" s="1"/>
  <c r="AY75" i="55" a="1"/>
  <c r="AY75" i="55" s="1"/>
  <c r="BE75" i="55" s="1"/>
  <c r="AX67" i="55" a="1"/>
  <c r="AX67" i="55" s="1"/>
  <c r="BD67" i="55" s="1"/>
  <c r="AZ67" i="55" a="1"/>
  <c r="AZ67" i="55" s="1"/>
  <c r="BF67" i="55" s="1"/>
  <c r="AY67" i="55" a="1"/>
  <c r="AY67" i="55" s="1"/>
  <c r="BE67" i="55" s="1"/>
  <c r="AY59" i="55" a="1"/>
  <c r="AY59" i="55" s="1"/>
  <c r="BE59" i="55" s="1"/>
  <c r="AX59" i="55" a="1"/>
  <c r="AX59" i="55" s="1"/>
  <c r="BD59" i="55" s="1"/>
  <c r="AZ59" i="55" a="1"/>
  <c r="AZ59" i="55" s="1"/>
  <c r="BF59" i="55" s="1"/>
  <c r="AY51" i="55" a="1"/>
  <c r="AY51" i="55" s="1"/>
  <c r="BE51" i="55" s="1"/>
  <c r="AZ51" i="55" a="1"/>
  <c r="AZ51" i="55" s="1"/>
  <c r="BF51" i="55" s="1"/>
  <c r="AX51" i="55" a="1"/>
  <c r="AX51" i="55" s="1"/>
  <c r="BD51" i="55" s="1"/>
  <c r="AY43" i="55" a="1"/>
  <c r="AY43" i="55" s="1"/>
  <c r="BE43" i="55" s="1"/>
  <c r="AZ43" i="55" a="1"/>
  <c r="AZ43" i="55" s="1"/>
  <c r="BF43" i="55" s="1"/>
  <c r="AX43" i="55" a="1"/>
  <c r="AX43" i="55" s="1"/>
  <c r="BD43" i="55" s="1"/>
  <c r="AY35" i="55" a="1"/>
  <c r="AY35" i="55" s="1"/>
  <c r="BE35" i="55" s="1"/>
  <c r="AX35" i="55" a="1"/>
  <c r="AX35" i="55" s="1"/>
  <c r="BD35" i="55" s="1"/>
  <c r="AZ35" i="55" a="1"/>
  <c r="AZ35" i="55" s="1"/>
  <c r="BF35" i="55" s="1"/>
  <c r="AX27" i="55" a="1"/>
  <c r="AX27" i="55" s="1"/>
  <c r="BD27" i="55" s="1"/>
  <c r="AZ27" i="55" a="1"/>
  <c r="AZ27" i="55" s="1"/>
  <c r="BF27" i="55" s="1"/>
  <c r="AY27" i="55" a="1"/>
  <c r="AY27" i="55" s="1"/>
  <c r="BE27" i="55" s="1"/>
  <c r="AX19" i="55" a="1"/>
  <c r="AX19" i="55" s="1"/>
  <c r="BD19" i="55" s="1"/>
  <c r="AY19" i="55" a="1"/>
  <c r="AY19" i="55" s="1"/>
  <c r="BE19" i="55" s="1"/>
  <c r="AZ19" i="55" a="1"/>
  <c r="AZ19" i="55" s="1"/>
  <c r="BF19" i="55" s="1"/>
  <c r="AX84" i="55" a="1"/>
  <c r="AX84" i="55" s="1"/>
  <c r="BD84" i="55" s="1"/>
  <c r="AY84" i="55" a="1"/>
  <c r="AY84" i="55" s="1"/>
  <c r="BE84" i="55" s="1"/>
  <c r="AZ84" i="55" a="1"/>
  <c r="AZ84" i="55" s="1"/>
  <c r="BF84" i="55" s="1"/>
  <c r="AZ36" i="55" a="1"/>
  <c r="AZ36" i="55" s="1"/>
  <c r="BF36" i="55" s="1"/>
  <c r="AX36" i="55" a="1"/>
  <c r="AX36" i="55" s="1"/>
  <c r="BD36" i="55" s="1"/>
  <c r="AY36" i="55" a="1"/>
  <c r="AY36" i="55" s="1"/>
  <c r="BE36" i="55" s="1"/>
  <c r="AW43" i="55"/>
  <c r="AV43" i="55"/>
  <c r="AU100" i="55"/>
  <c r="AU92" i="55"/>
  <c r="AU84" i="55"/>
  <c r="AU76" i="55"/>
  <c r="AU68" i="55"/>
  <c r="AU60" i="55"/>
  <c r="AU52" i="55"/>
  <c r="AU44" i="55"/>
  <c r="AU36" i="55"/>
  <c r="AU28" i="55"/>
  <c r="AU20" i="55"/>
  <c r="AU12" i="55"/>
  <c r="AX100" i="55" a="1"/>
  <c r="AX100" i="55" s="1"/>
  <c r="BD100" i="55" s="1"/>
  <c r="AY100" i="55" a="1"/>
  <c r="AY100" i="55" s="1"/>
  <c r="BE100" i="55" s="1"/>
  <c r="AZ100" i="55" a="1"/>
  <c r="AZ100" i="55" s="1"/>
  <c r="BF100" i="55" s="1"/>
  <c r="AZ52" i="55" a="1"/>
  <c r="AZ52" i="55" s="1"/>
  <c r="BF52" i="55" s="1"/>
  <c r="AX52" i="55" a="1"/>
  <c r="AX52" i="55" s="1"/>
  <c r="BD52" i="55" s="1"/>
  <c r="AY52" i="55" a="1"/>
  <c r="AY52" i="55" s="1"/>
  <c r="BE52" i="55" s="1"/>
  <c r="AV35" i="55"/>
  <c r="AW35" i="55"/>
  <c r="AZ102" i="55" a="1"/>
  <c r="AZ102" i="55" s="1"/>
  <c r="BF102" i="55" s="1"/>
  <c r="AY102" i="55" a="1"/>
  <c r="AY102" i="55" s="1"/>
  <c r="BE102" i="55" s="1"/>
  <c r="AX102" i="55" a="1"/>
  <c r="AX102" i="55" s="1"/>
  <c r="BD102" i="55" s="1"/>
  <c r="AX94" i="55" a="1"/>
  <c r="AX94" i="55" s="1"/>
  <c r="BD94" i="55" s="1"/>
  <c r="AY94" i="55" a="1"/>
  <c r="AY94" i="55" s="1"/>
  <c r="BE94" i="55" s="1"/>
  <c r="AZ94" i="55" a="1"/>
  <c r="AZ94" i="55" s="1"/>
  <c r="BF94" i="55" s="1"/>
  <c r="AX86" i="55" a="1"/>
  <c r="AX86" i="55" s="1"/>
  <c r="BD86" i="55" s="1"/>
  <c r="AY86" i="55" a="1"/>
  <c r="AY86" i="55" s="1"/>
  <c r="BE86" i="55" s="1"/>
  <c r="AZ86" i="55" a="1"/>
  <c r="AZ86" i="55" s="1"/>
  <c r="BF86" i="55" s="1"/>
  <c r="AX78" i="55" a="1"/>
  <c r="AX78" i="55" s="1"/>
  <c r="BD78" i="55" s="1"/>
  <c r="AZ78" i="55" a="1"/>
  <c r="AZ78" i="55" s="1"/>
  <c r="BF78" i="55" s="1"/>
  <c r="AY78" i="55" a="1"/>
  <c r="AY78" i="55" s="1"/>
  <c r="BE78" i="55" s="1"/>
  <c r="AX70" i="55" a="1"/>
  <c r="AX70" i="55" s="1"/>
  <c r="BD70" i="55" s="1"/>
  <c r="AY70" i="55" a="1"/>
  <c r="AY70" i="55" s="1"/>
  <c r="BE70" i="55" s="1"/>
  <c r="AZ70" i="55" a="1"/>
  <c r="AZ70" i="55" s="1"/>
  <c r="BF70" i="55" s="1"/>
  <c r="AX62" i="55" a="1"/>
  <c r="AX62" i="55" s="1"/>
  <c r="BD62" i="55" s="1"/>
  <c r="AY62" i="55" a="1"/>
  <c r="AY62" i="55" s="1"/>
  <c r="BE62" i="55" s="1"/>
  <c r="AZ62" i="55" a="1"/>
  <c r="AZ62" i="55" s="1"/>
  <c r="BF62" i="55" s="1"/>
  <c r="AX54" i="55" a="1"/>
  <c r="AX54" i="55" s="1"/>
  <c r="BD54" i="55" s="1"/>
  <c r="AY54" i="55" a="1"/>
  <c r="AY54" i="55" s="1"/>
  <c r="BE54" i="55" s="1"/>
  <c r="AZ54" i="55" a="1"/>
  <c r="AZ54" i="55" s="1"/>
  <c r="BF54" i="55" s="1"/>
  <c r="AX46" i="55" a="1"/>
  <c r="AX46" i="55" s="1"/>
  <c r="BD46" i="55" s="1"/>
  <c r="AY46" i="55" a="1"/>
  <c r="AY46" i="55" s="1"/>
  <c r="BE46" i="55" s="1"/>
  <c r="AZ46" i="55" a="1"/>
  <c r="AZ46" i="55" s="1"/>
  <c r="BF46" i="55" s="1"/>
  <c r="AX38" i="55" a="1"/>
  <c r="AX38" i="55" s="1"/>
  <c r="BD38" i="55" s="1"/>
  <c r="AY38" i="55" a="1"/>
  <c r="AY38" i="55" s="1"/>
  <c r="BE38" i="55" s="1"/>
  <c r="AZ38" i="55" a="1"/>
  <c r="AZ38" i="55" s="1"/>
  <c r="BF38" i="55" s="1"/>
  <c r="AX30" i="55" a="1"/>
  <c r="AX30" i="55" s="1"/>
  <c r="BD30" i="55" s="1"/>
  <c r="AZ30" i="55" a="1"/>
  <c r="AZ30" i="55" s="1"/>
  <c r="BF30" i="55" s="1"/>
  <c r="AY30" i="55" a="1"/>
  <c r="AY30" i="55" s="1"/>
  <c r="BE30" i="55" s="1"/>
  <c r="AZ22" i="55" a="1"/>
  <c r="AZ22" i="55" s="1"/>
  <c r="BF22" i="55" s="1"/>
  <c r="AX22" i="55" a="1"/>
  <c r="AX22" i="55" s="1"/>
  <c r="BD22" i="55" s="1"/>
  <c r="AY22" i="55" a="1"/>
  <c r="AY22" i="55" s="1"/>
  <c r="BE22" i="55" s="1"/>
  <c r="AZ14" i="55" a="1"/>
  <c r="AZ14" i="55" s="1"/>
  <c r="BF14" i="55" s="1"/>
  <c r="AX14" i="55" a="1"/>
  <c r="AX14" i="55" s="1"/>
  <c r="BD14" i="55" s="1"/>
  <c r="AY14" i="55" a="1"/>
  <c r="AY14" i="55" s="1"/>
  <c r="BE14" i="55" s="1"/>
  <c r="AX60" i="55" a="1"/>
  <c r="AX60" i="55" s="1"/>
  <c r="BD60" i="55" s="1"/>
  <c r="AZ60" i="55" a="1"/>
  <c r="AZ60" i="55" s="1"/>
  <c r="BF60" i="55" s="1"/>
  <c r="AY60" i="55" a="1"/>
  <c r="AY60" i="55" s="1"/>
  <c r="BE60" i="55" s="1"/>
  <c r="AX44" i="55" a="1"/>
  <c r="AX44" i="55" s="1"/>
  <c r="BD44" i="55" s="1"/>
  <c r="AZ44" i="55" a="1"/>
  <c r="AZ44" i="55" s="1"/>
  <c r="BF44" i="55" s="1"/>
  <c r="AY44" i="55" a="1"/>
  <c r="AY44" i="55" s="1"/>
  <c r="BE44" i="55" s="1"/>
  <c r="AV83" i="55"/>
  <c r="AW83" i="55"/>
  <c r="AU97" i="55"/>
  <c r="AU89" i="55"/>
  <c r="AU81" i="55"/>
  <c r="AU73" i="55"/>
  <c r="AU65" i="55"/>
  <c r="AU57" i="55"/>
  <c r="AU49" i="55"/>
  <c r="AU41" i="55"/>
  <c r="AU33" i="55"/>
  <c r="AU25" i="55"/>
  <c r="AU17" i="55"/>
  <c r="AU9" i="55"/>
  <c r="AX68" i="55" a="1"/>
  <c r="AX68" i="55" s="1"/>
  <c r="BD68" i="55" s="1"/>
  <c r="AY68" i="55" a="1"/>
  <c r="AY68" i="55" s="1"/>
  <c r="BE68" i="55" s="1"/>
  <c r="AZ68" i="55" a="1"/>
  <c r="AZ68" i="55" s="1"/>
  <c r="BF68" i="55" s="1"/>
  <c r="AV19" i="55"/>
  <c r="AW19" i="55"/>
  <c r="AX97" i="55" a="1"/>
  <c r="AX97" i="55" s="1"/>
  <c r="BD97" i="55" s="1"/>
  <c r="AZ97" i="55" a="1"/>
  <c r="AZ97" i="55" s="1"/>
  <c r="BF97" i="55" s="1"/>
  <c r="AY97" i="55" a="1"/>
  <c r="AY97" i="55" s="1"/>
  <c r="BE97" i="55" s="1"/>
  <c r="AY89" i="55" a="1"/>
  <c r="AY89" i="55" s="1"/>
  <c r="BE89" i="55" s="1"/>
  <c r="AZ89" i="55" a="1"/>
  <c r="AZ89" i="55" s="1"/>
  <c r="BF89" i="55" s="1"/>
  <c r="AX89" i="55" a="1"/>
  <c r="AX89" i="55" s="1"/>
  <c r="BD89" i="55" s="1"/>
  <c r="AY81" i="55" a="1"/>
  <c r="AY81" i="55" s="1"/>
  <c r="BE81" i="55" s="1"/>
  <c r="AX81" i="55" a="1"/>
  <c r="AX81" i="55" s="1"/>
  <c r="BD81" i="55" s="1"/>
  <c r="AZ81" i="55" a="1"/>
  <c r="AZ81" i="55" s="1"/>
  <c r="BF81" i="55" s="1"/>
  <c r="AY73" i="55" a="1"/>
  <c r="AY73" i="55" s="1"/>
  <c r="BE73" i="55" s="1"/>
  <c r="AX73" i="55" a="1"/>
  <c r="AX73" i="55" s="1"/>
  <c r="BD73" i="55" s="1"/>
  <c r="AZ73" i="55" a="1"/>
  <c r="AZ73" i="55" s="1"/>
  <c r="BF73" i="55" s="1"/>
  <c r="AZ65" i="55" a="1"/>
  <c r="AZ65" i="55" s="1"/>
  <c r="BF65" i="55" s="1"/>
  <c r="AX65" i="55" a="1"/>
  <c r="AX65" i="55" s="1"/>
  <c r="BD65" i="55" s="1"/>
  <c r="AY65" i="55" a="1"/>
  <c r="AY65" i="55" s="1"/>
  <c r="BE65" i="55" s="1"/>
  <c r="AX57" i="55" a="1"/>
  <c r="AX57" i="55" s="1"/>
  <c r="BD57" i="55" s="1"/>
  <c r="AY57" i="55" a="1"/>
  <c r="AY57" i="55" s="1"/>
  <c r="BE57" i="55" s="1"/>
  <c r="AZ57" i="55" a="1"/>
  <c r="AZ57" i="55" s="1"/>
  <c r="BF57" i="55" s="1"/>
  <c r="AX49" i="55" a="1"/>
  <c r="AX49" i="55" s="1"/>
  <c r="BD49" i="55" s="1"/>
  <c r="AY49" i="55" a="1"/>
  <c r="AY49" i="55" s="1"/>
  <c r="BE49" i="55" s="1"/>
  <c r="AZ49" i="55" a="1"/>
  <c r="AZ49" i="55" s="1"/>
  <c r="BF49" i="55" s="1"/>
  <c r="AZ41" i="55" a="1"/>
  <c r="AZ41" i="55" s="1"/>
  <c r="BF41" i="55" s="1"/>
  <c r="AX41" i="55" a="1"/>
  <c r="AX41" i="55" s="1"/>
  <c r="BD41" i="55" s="1"/>
  <c r="AY41" i="55" a="1"/>
  <c r="AY41" i="55" s="1"/>
  <c r="BE41" i="55" s="1"/>
  <c r="AX33" i="55" a="1"/>
  <c r="AX33" i="55" s="1"/>
  <c r="BD33" i="55" s="1"/>
  <c r="AY33" i="55" a="1"/>
  <c r="AY33" i="55" s="1"/>
  <c r="BE33" i="55" s="1"/>
  <c r="AZ33" i="55" a="1"/>
  <c r="AZ33" i="55" s="1"/>
  <c r="BF33" i="55" s="1"/>
  <c r="AX25" i="55" a="1"/>
  <c r="AX25" i="55" s="1"/>
  <c r="BD25" i="55" s="1"/>
  <c r="AY25" i="55" a="1"/>
  <c r="AY25" i="55" s="1"/>
  <c r="BE25" i="55" s="1"/>
  <c r="AZ25" i="55" a="1"/>
  <c r="AZ25" i="55" s="1"/>
  <c r="BF25" i="55" s="1"/>
  <c r="AX17" i="55" a="1"/>
  <c r="AX17" i="55" s="1"/>
  <c r="BD17" i="55" s="1"/>
  <c r="AY17" i="55" a="1"/>
  <c r="AY17" i="55" s="1"/>
  <c r="BE17" i="55" s="1"/>
  <c r="AZ17" i="55" a="1"/>
  <c r="AZ17" i="55" s="1"/>
  <c r="BF17" i="55" s="1"/>
  <c r="AX76" i="55" a="1"/>
  <c r="AX76" i="55" s="1"/>
  <c r="BD76" i="55" s="1"/>
  <c r="AY76" i="55" a="1"/>
  <c r="AY76" i="55" s="1"/>
  <c r="BE76" i="55" s="1"/>
  <c r="AZ76" i="55" a="1"/>
  <c r="AZ76" i="55" s="1"/>
  <c r="BF76" i="55" s="1"/>
  <c r="AV99" i="55"/>
  <c r="AW99" i="55"/>
  <c r="AU102" i="55"/>
  <c r="AU94" i="55"/>
  <c r="AU86" i="55"/>
  <c r="AU78" i="55"/>
  <c r="AU70" i="55"/>
  <c r="AU62" i="55"/>
  <c r="AU54" i="55"/>
  <c r="AU46" i="55"/>
  <c r="AU38" i="55"/>
  <c r="AU30" i="55"/>
  <c r="AU22" i="55"/>
  <c r="AU14" i="55"/>
  <c r="AU93" i="67" a="1"/>
  <c r="AU93" i="67" s="1"/>
  <c r="AV93" i="67" a="1"/>
  <c r="AV93" i="67" s="1"/>
  <c r="AW93" i="67" a="1"/>
  <c r="AW93" i="67" s="1"/>
  <c r="AR93" i="67"/>
  <c r="AV83" i="67" a="1"/>
  <c r="AV83" i="67" s="1"/>
  <c r="BB83" i="67" s="1"/>
  <c r="AU83" i="67" a="1"/>
  <c r="AU83" i="67" s="1"/>
  <c r="BA83" i="67" s="1"/>
  <c r="AW83" i="67" a="1"/>
  <c r="AW83" i="67" s="1"/>
  <c r="AR83" i="67"/>
  <c r="AV69" i="67" a="1"/>
  <c r="AV69" i="67" s="1"/>
  <c r="BB69" i="67" s="1"/>
  <c r="AW69" i="67" a="1"/>
  <c r="AW69" i="67" s="1"/>
  <c r="AU69" i="67" a="1"/>
  <c r="AU69" i="67" s="1"/>
  <c r="AR69" i="67"/>
  <c r="AV55" i="67" a="1"/>
  <c r="AV55" i="67" s="1"/>
  <c r="AU55" i="67" a="1"/>
  <c r="AU55" i="67" s="1"/>
  <c r="AW55" i="67" a="1"/>
  <c r="AW55" i="67" s="1"/>
  <c r="AR55" i="67"/>
  <c r="AV45" i="67" a="1"/>
  <c r="AV45" i="67" s="1"/>
  <c r="AU45" i="67" a="1"/>
  <c r="AU45" i="67" s="1"/>
  <c r="AW45" i="67" a="1"/>
  <c r="AW45" i="67" s="1"/>
  <c r="AR45" i="67"/>
  <c r="AW37" i="67" a="1"/>
  <c r="AW37" i="67" s="1"/>
  <c r="AU37" i="67" a="1"/>
  <c r="AU37" i="67" s="1"/>
  <c r="BA37" i="67" s="1"/>
  <c r="AV37" i="67" a="1"/>
  <c r="AV37" i="67" s="1"/>
  <c r="BB37" i="67" s="1"/>
  <c r="AR37" i="67"/>
  <c r="AW5" i="67" a="1"/>
  <c r="AW5" i="67" s="1"/>
  <c r="AU5" i="67" a="1"/>
  <c r="AU5" i="67" s="1"/>
  <c r="AV5" i="67" s="1" a="1"/>
  <c r="AV5" i="67" s="1"/>
  <c r="BB5" i="67" s="1"/>
  <c r="AV103" i="67" a="1"/>
  <c r="AV103" i="67" s="1"/>
  <c r="AW103" i="67" a="1"/>
  <c r="AW103" i="67" s="1"/>
  <c r="AU103" i="67" a="1"/>
  <c r="AU103" i="67" s="1"/>
  <c r="AR103" i="67"/>
  <c r="AU87" i="67" a="1"/>
  <c r="AU87" i="67" s="1"/>
  <c r="AW87" i="67" a="1"/>
  <c r="AW87" i="67" s="1"/>
  <c r="AV87" i="67" a="1"/>
  <c r="AV87" i="67" s="1"/>
  <c r="AR87" i="67"/>
  <c r="AW73" i="67" a="1"/>
  <c r="AW73" i="67" s="1"/>
  <c r="AV73" i="67" a="1"/>
  <c r="AV73" i="67" s="1"/>
  <c r="AU73" i="67" a="1"/>
  <c r="AU73" i="67" s="1"/>
  <c r="BA73" i="67" s="1"/>
  <c r="AR73" i="67"/>
  <c r="AV59" i="67" a="1"/>
  <c r="AV59" i="67" s="1"/>
  <c r="BB59" i="67" s="1"/>
  <c r="AW59" i="67" a="1"/>
  <c r="AW59" i="67" s="1"/>
  <c r="AU59" i="67" a="1"/>
  <c r="AU59" i="67" s="1"/>
  <c r="BA59" i="67" s="1"/>
  <c r="AR59" i="67"/>
  <c r="AV43" i="67" a="1"/>
  <c r="AV43" i="67" s="1"/>
  <c r="AW43" i="67" a="1"/>
  <c r="AW43" i="67" s="1"/>
  <c r="AU43" i="67" a="1"/>
  <c r="AU43" i="67" s="1"/>
  <c r="BA43" i="67" s="1"/>
  <c r="AR43" i="67"/>
  <c r="AW15" i="67" a="1"/>
  <c r="AW15" i="67" s="1"/>
  <c r="AV15" i="67" a="1"/>
  <c r="AV15" i="67" s="1"/>
  <c r="AU15" i="67" a="1"/>
  <c r="AU15" i="67" s="1"/>
  <c r="AR15" i="67"/>
  <c r="AU91" i="67" a="1"/>
  <c r="AU91" i="67" s="1"/>
  <c r="BA91" i="67" s="1"/>
  <c r="AW91" i="67" a="1"/>
  <c r="AW91" i="67" s="1"/>
  <c r="AV91" i="67" a="1"/>
  <c r="AV91" i="67" s="1"/>
  <c r="BB91" i="67" s="1"/>
  <c r="AR91" i="67"/>
  <c r="AW63" i="67" a="1"/>
  <c r="AW63" i="67" s="1"/>
  <c r="AU63" i="67" a="1"/>
  <c r="AU63" i="67" s="1"/>
  <c r="AV63" i="67" a="1"/>
  <c r="AV63" i="67" s="1"/>
  <c r="AR63" i="67"/>
  <c r="AV19" i="67" a="1"/>
  <c r="AV19" i="67" s="1"/>
  <c r="AW19" i="67" a="1"/>
  <c r="AW19" i="67" s="1"/>
  <c r="AU19" i="67" a="1"/>
  <c r="AU19" i="67" s="1"/>
  <c r="AR19" i="67"/>
  <c r="AW25" i="67" a="1"/>
  <c r="AW25" i="67" s="1"/>
  <c r="AU25" i="67" a="1"/>
  <c r="AU25" i="67" s="1"/>
  <c r="AV25" i="67" a="1"/>
  <c r="AV25" i="67" s="1"/>
  <c r="AR25" i="67"/>
  <c r="AU95" i="67" a="1"/>
  <c r="AU95" i="67" s="1"/>
  <c r="BA95" i="67" s="1"/>
  <c r="AW95" i="67" a="1"/>
  <c r="AW95" i="67" s="1"/>
  <c r="AV95" i="67" a="1"/>
  <c r="AV95" i="67" s="1"/>
  <c r="BB95" i="67" s="1"/>
  <c r="AR95" i="67"/>
  <c r="AW81" i="67" a="1"/>
  <c r="AW81" i="67" s="1"/>
  <c r="AU81" i="67" a="1"/>
  <c r="AU81" i="67" s="1"/>
  <c r="AV81" i="67" a="1"/>
  <c r="AV81" i="67" s="1"/>
  <c r="BB81" i="67" s="1"/>
  <c r="AR81" i="67"/>
  <c r="AU67" i="67" a="1"/>
  <c r="AU67" i="67" s="1"/>
  <c r="AW67" i="67" a="1"/>
  <c r="AW67" i="67" s="1"/>
  <c r="AV67" i="67" a="1"/>
  <c r="AV67" i="67" s="1"/>
  <c r="AR67" i="67"/>
  <c r="AW51" i="67" a="1"/>
  <c r="AW51" i="67" s="1"/>
  <c r="AV51" i="67" a="1"/>
  <c r="AV51" i="67" s="1"/>
  <c r="AU51" i="67" a="1"/>
  <c r="AU51" i="67" s="1"/>
  <c r="AR51" i="67"/>
  <c r="AW39" i="67" a="1"/>
  <c r="AW39" i="67" s="1"/>
  <c r="AU39" i="67" a="1"/>
  <c r="AU39" i="67" s="1"/>
  <c r="AV39" i="67" a="1"/>
  <c r="AV39" i="67" s="1"/>
  <c r="BB39" i="67" s="1"/>
  <c r="AR39" i="67"/>
  <c r="AW23" i="67" a="1"/>
  <c r="AW23" i="67" s="1"/>
  <c r="AV23" i="67" a="1"/>
  <c r="AV23" i="67" s="1"/>
  <c r="BB23" i="67" s="1"/>
  <c r="AU23" i="67" a="1"/>
  <c r="AU23" i="67" s="1"/>
  <c r="BA23" i="67" s="1"/>
  <c r="AR23" i="67"/>
  <c r="AU104" i="67" a="1"/>
  <c r="AU104" i="67" s="1"/>
  <c r="AV104" i="67" a="1"/>
  <c r="AV104" i="67" s="1"/>
  <c r="AW104" i="67" a="1"/>
  <c r="AW104" i="67" s="1"/>
  <c r="AR104" i="67"/>
  <c r="AV102" i="67" a="1"/>
  <c r="AV102" i="67" s="1"/>
  <c r="BB102" i="67" s="1"/>
  <c r="AW102" i="67" a="1"/>
  <c r="AW102" i="67" s="1"/>
  <c r="AU102" i="67" a="1"/>
  <c r="AU102" i="67" s="1"/>
  <c r="AR102" i="67"/>
  <c r="AV100" i="67" a="1"/>
  <c r="AV100" i="67" s="1"/>
  <c r="BB100" i="67" s="1"/>
  <c r="AW100" i="67" a="1"/>
  <c r="AW100" i="67" s="1"/>
  <c r="AU100" i="67" a="1"/>
  <c r="AU100" i="67" s="1"/>
  <c r="BA100" i="67" s="1"/>
  <c r="AR100" i="67"/>
  <c r="AV98" i="67" a="1"/>
  <c r="AV98" i="67" s="1"/>
  <c r="BB98" i="67" s="1"/>
  <c r="AW98" i="67" a="1"/>
  <c r="AW98" i="67" s="1"/>
  <c r="AU98" i="67" a="1"/>
  <c r="AU98" i="67" s="1"/>
  <c r="BA98" i="67" s="1"/>
  <c r="AR98" i="67"/>
  <c r="AW96" i="67" a="1"/>
  <c r="AW96" i="67" s="1"/>
  <c r="AU96" i="67" a="1"/>
  <c r="AU96" i="67" s="1"/>
  <c r="AV96" i="67" a="1"/>
  <c r="AV96" i="67" s="1"/>
  <c r="BB96" i="67" s="1"/>
  <c r="AR96" i="67"/>
  <c r="AV94" i="67" a="1"/>
  <c r="AV94" i="67" s="1"/>
  <c r="BB94" i="67" s="1"/>
  <c r="AW94" i="67" a="1"/>
  <c r="AW94" i="67" s="1"/>
  <c r="AU94" i="67" a="1"/>
  <c r="AU94" i="67" s="1"/>
  <c r="AR94" i="67"/>
  <c r="AU92" i="67" a="1"/>
  <c r="AU92" i="67" s="1"/>
  <c r="AW92" i="67" a="1"/>
  <c r="AW92" i="67" s="1"/>
  <c r="AV92" i="67" a="1"/>
  <c r="AV92" i="67" s="1"/>
  <c r="BB92" i="67" s="1"/>
  <c r="AR92" i="67"/>
  <c r="AW90" i="67" a="1"/>
  <c r="AW90" i="67" s="1"/>
  <c r="AV90" i="67" a="1"/>
  <c r="AV90" i="67" s="1"/>
  <c r="BB90" i="67" s="1"/>
  <c r="AU90" i="67" a="1"/>
  <c r="AU90" i="67" s="1"/>
  <c r="AR90" i="67"/>
  <c r="AW88" i="67" a="1"/>
  <c r="AW88" i="67" s="1"/>
  <c r="AV88" i="67" a="1"/>
  <c r="AV88" i="67" s="1"/>
  <c r="AU88" i="67" a="1"/>
  <c r="AU88" i="67" s="1"/>
  <c r="AR88" i="67"/>
  <c r="AW86" i="67" a="1"/>
  <c r="AW86" i="67" s="1"/>
  <c r="AV86" i="67" a="1"/>
  <c r="AV86" i="67" s="1"/>
  <c r="AU86" i="67" a="1"/>
  <c r="AU86" i="67" s="1"/>
  <c r="AR86" i="67"/>
  <c r="AW84" i="67" a="1"/>
  <c r="AW84" i="67" s="1"/>
  <c r="AV84" i="67" a="1"/>
  <c r="AV84" i="67" s="1"/>
  <c r="AU84" i="67" a="1"/>
  <c r="AU84" i="67" s="1"/>
  <c r="AR84" i="67"/>
  <c r="AV82" i="67" a="1"/>
  <c r="AV82" i="67" s="1"/>
  <c r="BB82" i="67" s="1"/>
  <c r="AU82" i="67" a="1"/>
  <c r="AU82" i="67" s="1"/>
  <c r="BA82" i="67" s="1"/>
  <c r="AW82" i="67" a="1"/>
  <c r="AW82" i="67" s="1"/>
  <c r="AR82" i="67"/>
  <c r="AU80" i="67" a="1"/>
  <c r="AU80" i="67" s="1"/>
  <c r="AW80" i="67" a="1"/>
  <c r="AW80" i="67" s="1"/>
  <c r="AV80" i="67" a="1"/>
  <c r="AV80" i="67" s="1"/>
  <c r="BB80" i="67" s="1"/>
  <c r="AR80" i="67"/>
  <c r="AU78" i="67" a="1"/>
  <c r="AU78" i="67" s="1"/>
  <c r="BA78" i="67" s="1"/>
  <c r="AW78" i="67" a="1"/>
  <c r="AW78" i="67" s="1"/>
  <c r="AV78" i="67" a="1"/>
  <c r="AV78" i="67" s="1"/>
  <c r="AR78" i="67"/>
  <c r="AW76" i="67" a="1"/>
  <c r="AW76" i="67" s="1"/>
  <c r="AV76" i="67" a="1"/>
  <c r="AV76" i="67" s="1"/>
  <c r="AU76" i="67" a="1"/>
  <c r="AU76" i="67" s="1"/>
  <c r="AR76" i="67"/>
  <c r="AU74" i="67" a="1"/>
  <c r="AU74" i="67" s="1"/>
  <c r="BA74" i="67" s="1"/>
  <c r="AW74" i="67" a="1"/>
  <c r="AW74" i="67" s="1"/>
  <c r="AV74" i="67" a="1"/>
  <c r="AV74" i="67" s="1"/>
  <c r="BB74" i="67" s="1"/>
  <c r="AR74" i="67"/>
  <c r="AW72" i="67" a="1"/>
  <c r="AW72" i="67" s="1"/>
  <c r="AV72" i="67" a="1"/>
  <c r="AV72" i="67" s="1"/>
  <c r="AU72" i="67" a="1"/>
  <c r="AU72" i="67" s="1"/>
  <c r="BA72" i="67" s="1"/>
  <c r="AR72" i="67"/>
  <c r="AV70" i="67" a="1"/>
  <c r="AV70" i="67" s="1"/>
  <c r="BB70" i="67" s="1"/>
  <c r="AU70" i="67" a="1"/>
  <c r="AU70" i="67" s="1"/>
  <c r="AW70" i="67" a="1"/>
  <c r="AW70" i="67" s="1"/>
  <c r="AR70" i="67"/>
  <c r="AW68" i="67" a="1"/>
  <c r="AW68" i="67" s="1"/>
  <c r="AV68" i="67" a="1"/>
  <c r="AV68" i="67" s="1"/>
  <c r="AU68" i="67" a="1"/>
  <c r="AU68" i="67" s="1"/>
  <c r="BA68" i="67" s="1"/>
  <c r="AR68" i="67"/>
  <c r="AU66" i="67" a="1"/>
  <c r="AU66" i="67" s="1"/>
  <c r="BA66" i="67" s="1"/>
  <c r="AW66" i="67" a="1"/>
  <c r="AW66" i="67" s="1"/>
  <c r="AV66" i="67" a="1"/>
  <c r="AV66" i="67" s="1"/>
  <c r="BB66" i="67" s="1"/>
  <c r="AR66" i="67"/>
  <c r="AW64" i="67" a="1"/>
  <c r="AW64" i="67" s="1"/>
  <c r="AV64" i="67" a="1"/>
  <c r="AV64" i="67" s="1"/>
  <c r="AU64" i="67" a="1"/>
  <c r="AU64" i="67" s="1"/>
  <c r="BA64" i="67" s="1"/>
  <c r="AR64" i="67"/>
  <c r="AW62" i="67" a="1"/>
  <c r="AW62" i="67" s="1"/>
  <c r="AU62" i="67" a="1"/>
  <c r="AU62" i="67" s="1"/>
  <c r="AV62" i="67" a="1"/>
  <c r="AV62" i="67" s="1"/>
  <c r="AR62" i="67"/>
  <c r="AW60" i="67" a="1"/>
  <c r="AW60" i="67" s="1"/>
  <c r="AV60" i="67" a="1"/>
  <c r="AV60" i="67" s="1"/>
  <c r="AU60" i="67" a="1"/>
  <c r="AU60" i="67" s="1"/>
  <c r="BA60" i="67" s="1"/>
  <c r="AR60" i="67"/>
  <c r="AV58" i="67" a="1"/>
  <c r="AV58" i="67" s="1"/>
  <c r="BB58" i="67" s="1"/>
  <c r="AU58" i="67" a="1"/>
  <c r="AU58" i="67" s="1"/>
  <c r="AW58" i="67" a="1"/>
  <c r="AW58" i="67" s="1"/>
  <c r="AR58" i="67"/>
  <c r="AV56" i="67" a="1"/>
  <c r="AV56" i="67" s="1"/>
  <c r="AW56" i="67" a="1"/>
  <c r="AW56" i="67" s="1"/>
  <c r="AU56" i="67" a="1"/>
  <c r="AU56" i="67" s="1"/>
  <c r="AR56" i="67"/>
  <c r="AV54" i="67" a="1"/>
  <c r="AV54" i="67" s="1"/>
  <c r="BB54" i="67" s="1"/>
  <c r="AU54" i="67" a="1"/>
  <c r="AU54" i="67" s="1"/>
  <c r="AW54" i="67" a="1"/>
  <c r="AW54" i="67" s="1"/>
  <c r="AR54" i="67"/>
  <c r="AU52" i="67" a="1"/>
  <c r="AU52" i="67" s="1"/>
  <c r="BA52" i="67" s="1"/>
  <c r="AW52" i="67" a="1"/>
  <c r="AW52" i="67" s="1"/>
  <c r="AV52" i="67" a="1"/>
  <c r="AV52" i="67" s="1"/>
  <c r="BB52" i="67" s="1"/>
  <c r="AR52" i="67"/>
  <c r="AW50" i="67" a="1"/>
  <c r="AW50" i="67" s="1"/>
  <c r="AU50" i="67" a="1"/>
  <c r="AU50" i="67" s="1"/>
  <c r="AV50" i="67" a="1"/>
  <c r="AV50" i="67" s="1"/>
  <c r="BB50" i="67" s="1"/>
  <c r="AR50" i="67"/>
  <c r="AW48" i="67" a="1"/>
  <c r="AW48" i="67" s="1"/>
  <c r="AV48" i="67" a="1"/>
  <c r="AV48" i="67" s="1"/>
  <c r="AU48" i="67" a="1"/>
  <c r="AU48" i="67" s="1"/>
  <c r="AR48" i="67"/>
  <c r="AV46" i="67" a="1"/>
  <c r="AV46" i="67" s="1"/>
  <c r="BB46" i="67" s="1"/>
  <c r="AU46" i="67" a="1"/>
  <c r="AU46" i="67" s="1"/>
  <c r="AW46" i="67" a="1"/>
  <c r="AW46" i="67" s="1"/>
  <c r="AR46" i="67"/>
  <c r="AU44" i="67" a="1"/>
  <c r="AU44" i="67" s="1"/>
  <c r="BA44" i="67" s="1"/>
  <c r="AV44" i="67" a="1"/>
  <c r="AV44" i="67" s="1"/>
  <c r="AW44" i="67" a="1"/>
  <c r="AW44" i="67" s="1"/>
  <c r="AR44" i="67"/>
  <c r="AV42" i="67" a="1"/>
  <c r="AV42" i="67" s="1"/>
  <c r="BB42" i="67" s="1"/>
  <c r="AW42" i="67" a="1"/>
  <c r="AW42" i="67" s="1"/>
  <c r="AU42" i="67" a="1"/>
  <c r="AU42" i="67" s="1"/>
  <c r="BA42" i="67" s="1"/>
  <c r="AR42" i="67"/>
  <c r="AU40" i="67" a="1"/>
  <c r="AU40" i="67" s="1"/>
  <c r="AW40" i="67" a="1"/>
  <c r="AW40" i="67" s="1"/>
  <c r="AV40" i="67" a="1"/>
  <c r="AV40" i="67" s="1"/>
  <c r="BB40" i="67" s="1"/>
  <c r="AR40" i="67"/>
  <c r="AW38" i="67" a="1"/>
  <c r="AW38" i="67" s="1"/>
  <c r="AU38" i="67" a="1"/>
  <c r="AU38" i="67" s="1"/>
  <c r="AV38" i="67" a="1"/>
  <c r="AV38" i="67" s="1"/>
  <c r="AR38" i="67"/>
  <c r="AU36" i="67" a="1"/>
  <c r="AU36" i="67" s="1"/>
  <c r="BA36" i="67" s="1"/>
  <c r="AW36" i="67" a="1"/>
  <c r="AW36" i="67" s="1"/>
  <c r="AV36" i="67" a="1"/>
  <c r="AV36" i="67" s="1"/>
  <c r="BB36" i="67" s="1"/>
  <c r="AR36" i="67"/>
  <c r="AV34" i="67" a="1"/>
  <c r="AV34" i="67" s="1"/>
  <c r="BB34" i="67" s="1"/>
  <c r="AU34" i="67" a="1"/>
  <c r="AU34" i="67" s="1"/>
  <c r="BA34" i="67" s="1"/>
  <c r="AW34" i="67" a="1"/>
  <c r="AW34" i="67" s="1"/>
  <c r="AR34" i="67"/>
  <c r="AU32" i="67" a="1"/>
  <c r="AU32" i="67" s="1"/>
  <c r="AV32" i="67" a="1"/>
  <c r="AV32" i="67" s="1"/>
  <c r="AW32" i="67" a="1"/>
  <c r="AW32" i="67" s="1"/>
  <c r="AR32" i="67"/>
  <c r="AV30" i="67" a="1"/>
  <c r="AV30" i="67" s="1"/>
  <c r="BB30" i="67" s="1"/>
  <c r="AW30" i="67" a="1"/>
  <c r="AW30" i="67" s="1"/>
  <c r="AU30" i="67" a="1"/>
  <c r="AU30" i="67" s="1"/>
  <c r="AR30" i="67"/>
  <c r="AU28" i="67" a="1"/>
  <c r="AU28" i="67" s="1"/>
  <c r="AW28" i="67" a="1"/>
  <c r="AW28" i="67" s="1"/>
  <c r="AV28" i="67" a="1"/>
  <c r="AV28" i="67" s="1"/>
  <c r="BB28" i="67" s="1"/>
  <c r="AR28" i="67"/>
  <c r="AW26" i="67" a="1"/>
  <c r="AW26" i="67" s="1"/>
  <c r="AU26" i="67" a="1"/>
  <c r="AU26" i="67" s="1"/>
  <c r="BA26" i="67" s="1"/>
  <c r="AV26" i="67" a="1"/>
  <c r="AV26" i="67" s="1"/>
  <c r="AR26" i="67"/>
  <c r="AW24" i="67" a="1"/>
  <c r="AW24" i="67" s="1"/>
  <c r="AU24" i="67" a="1"/>
  <c r="AU24" i="67" s="1"/>
  <c r="AV24" i="67" a="1"/>
  <c r="AV24" i="67" s="1"/>
  <c r="AR24" i="67"/>
  <c r="AV22" i="67" a="1"/>
  <c r="AV22" i="67" s="1"/>
  <c r="BB22" i="67" s="1"/>
  <c r="AU22" i="67" a="1"/>
  <c r="AU22" i="67" s="1"/>
  <c r="AW22" i="67" a="1"/>
  <c r="AW22" i="67" s="1"/>
  <c r="AR22" i="67"/>
  <c r="AV20" i="67" a="1"/>
  <c r="AV20" i="67" s="1"/>
  <c r="AU20" i="67" a="1"/>
  <c r="AU20" i="67" s="1"/>
  <c r="AW20" i="67" a="1"/>
  <c r="AW20" i="67" s="1"/>
  <c r="AR20" i="67"/>
  <c r="AV18" i="67" a="1"/>
  <c r="AV18" i="67" s="1"/>
  <c r="BB18" i="67" s="1"/>
  <c r="AW18" i="67" a="1"/>
  <c r="AW18" i="67" s="1"/>
  <c r="AU18" i="67" a="1"/>
  <c r="AU18" i="67" s="1"/>
  <c r="BA18" i="67" s="1"/>
  <c r="AR18" i="67"/>
  <c r="AU16" i="67" a="1"/>
  <c r="AU16" i="67" s="1"/>
  <c r="AW16" i="67" a="1"/>
  <c r="AW16" i="67" s="1"/>
  <c r="AV16" i="67" a="1"/>
  <c r="AV16" i="67" s="1"/>
  <c r="BB16" i="67" s="1"/>
  <c r="AR16" i="67"/>
  <c r="AW14" i="67" a="1"/>
  <c r="AW14" i="67" s="1"/>
  <c r="AU14" i="67" a="1"/>
  <c r="AU14" i="67" s="1"/>
  <c r="BA14" i="67" s="1"/>
  <c r="AV14" i="67" a="1"/>
  <c r="AV14" i="67" s="1"/>
  <c r="AR14" i="67"/>
  <c r="AV101" i="67" a="1"/>
  <c r="AV101" i="67" s="1"/>
  <c r="BB101" i="67" s="1"/>
  <c r="AW101" i="67" a="1"/>
  <c r="AW101" i="67" s="1"/>
  <c r="AU101" i="67" a="1"/>
  <c r="AU101" i="67" s="1"/>
  <c r="BA101" i="67" s="1"/>
  <c r="AR101" i="67"/>
  <c r="AW85" i="67" a="1"/>
  <c r="AW85" i="67" s="1"/>
  <c r="AV85" i="67" a="1"/>
  <c r="AV85" i="67" s="1"/>
  <c r="BB85" i="67" s="1"/>
  <c r="AU85" i="67" a="1"/>
  <c r="AU85" i="67" s="1"/>
  <c r="BA85" i="67" s="1"/>
  <c r="AR85" i="67"/>
  <c r="AW75" i="67" a="1"/>
  <c r="AW75" i="67" s="1"/>
  <c r="AV75" i="67" a="1"/>
  <c r="AV75" i="67" s="1"/>
  <c r="AU75" i="67" a="1"/>
  <c r="AU75" i="67" s="1"/>
  <c r="BA75" i="67" s="1"/>
  <c r="AR75" i="67"/>
  <c r="AU65" i="67" a="1"/>
  <c r="AU65" i="67" s="1"/>
  <c r="BA65" i="67" s="1"/>
  <c r="AW65" i="67" a="1"/>
  <c r="AW65" i="67" s="1"/>
  <c r="AV65" i="67" a="1"/>
  <c r="AV65" i="67" s="1"/>
  <c r="AR65" i="67"/>
  <c r="AU53" i="67" a="1"/>
  <c r="AU53" i="67" s="1"/>
  <c r="AW53" i="67" a="1"/>
  <c r="AW53" i="67" s="1"/>
  <c r="AV53" i="67" a="1"/>
  <c r="AV53" i="67" s="1"/>
  <c r="AR53" i="67"/>
  <c r="AW47" i="67" a="1"/>
  <c r="AW47" i="67" s="1"/>
  <c r="AV47" i="67" a="1"/>
  <c r="AV47" i="67" s="1"/>
  <c r="AU47" i="67" a="1"/>
  <c r="AU47" i="67" s="1"/>
  <c r="BA47" i="67" s="1"/>
  <c r="AR47" i="67"/>
  <c r="AU41" i="67" a="1"/>
  <c r="AU41" i="67" s="1"/>
  <c r="AW41" i="67" a="1"/>
  <c r="AW41" i="67" s="1"/>
  <c r="AV41" i="67" a="1"/>
  <c r="AV41" i="67" s="1"/>
  <c r="BB41" i="67" s="1"/>
  <c r="AR41" i="67"/>
  <c r="AV35" i="67" a="1"/>
  <c r="AV35" i="67" s="1"/>
  <c r="BB35" i="67" s="1"/>
  <c r="AU35" i="67" a="1"/>
  <c r="AU35" i="67" s="1"/>
  <c r="AW35" i="67" a="1"/>
  <c r="AW35" i="67" s="1"/>
  <c r="AR35" i="67"/>
  <c r="AU17" i="67" a="1"/>
  <c r="AU17" i="67" s="1"/>
  <c r="AW17" i="67" a="1"/>
  <c r="AW17" i="67" s="1"/>
  <c r="AV17" i="67" a="1"/>
  <c r="AV17" i="67" s="1"/>
  <c r="AR17" i="67"/>
  <c r="AU99" i="67" a="1"/>
  <c r="AU99" i="67" s="1"/>
  <c r="BA99" i="67" s="1"/>
  <c r="AV99" i="67" a="1"/>
  <c r="AV99" i="67" s="1"/>
  <c r="BB99" i="67" s="1"/>
  <c r="AW99" i="67" a="1"/>
  <c r="AW99" i="67" s="1"/>
  <c r="AR99" i="67"/>
  <c r="AU79" i="67" a="1"/>
  <c r="AU79" i="67" s="1"/>
  <c r="AW79" i="67" a="1"/>
  <c r="AW79" i="67" s="1"/>
  <c r="AV79" i="67" a="1"/>
  <c r="AV79" i="67" s="1"/>
  <c r="BB79" i="67" s="1"/>
  <c r="AR79" i="67"/>
  <c r="AU61" i="67" a="1"/>
  <c r="AU61" i="67" s="1"/>
  <c r="BA61" i="67" s="1"/>
  <c r="AW61" i="67" a="1"/>
  <c r="AW61" i="67" s="1"/>
  <c r="AV61" i="67" a="1"/>
  <c r="AV61" i="67" s="1"/>
  <c r="AR61" i="67"/>
  <c r="AU29" i="67" a="1"/>
  <c r="AU29" i="67" s="1"/>
  <c r="AW29" i="67" a="1"/>
  <c r="AW29" i="67" s="1"/>
  <c r="AV29" i="67" a="1"/>
  <c r="AV29" i="67" s="1"/>
  <c r="AR29" i="67"/>
  <c r="AW89" i="67" a="1"/>
  <c r="AW89" i="67" s="1"/>
  <c r="AV89" i="67" a="1"/>
  <c r="AV89" i="67" s="1"/>
  <c r="AU89" i="67" a="1"/>
  <c r="AU89" i="67" s="1"/>
  <c r="AR89" i="67"/>
  <c r="AW71" i="67" a="1"/>
  <c r="AW71" i="67" s="1"/>
  <c r="AV71" i="67" a="1"/>
  <c r="AV71" i="67" s="1"/>
  <c r="AU71" i="67" a="1"/>
  <c r="AU71" i="67" s="1"/>
  <c r="AR71" i="67"/>
  <c r="AW49" i="67" a="1"/>
  <c r="AW49" i="67" s="1"/>
  <c r="AU49" i="67" a="1"/>
  <c r="AU49" i="67" s="1"/>
  <c r="AV49" i="67" a="1"/>
  <c r="AV49" i="67" s="1"/>
  <c r="AR49" i="67"/>
  <c r="AV21" i="67" a="1"/>
  <c r="AV21" i="67" s="1"/>
  <c r="BB21" i="67" s="1"/>
  <c r="AU21" i="67" a="1"/>
  <c r="AU21" i="67" s="1"/>
  <c r="AW21" i="67" a="1"/>
  <c r="AW21" i="67" s="1"/>
  <c r="AR21" i="67"/>
  <c r="AV31" i="67" a="1"/>
  <c r="AV31" i="67" s="1"/>
  <c r="BB31" i="67" s="1"/>
  <c r="AW31" i="67" a="1"/>
  <c r="AW31" i="67" s="1"/>
  <c r="AU31" i="67" a="1"/>
  <c r="AU31" i="67" s="1"/>
  <c r="BA31" i="67" s="1"/>
  <c r="AR31" i="67"/>
  <c r="AU33" i="67" a="1"/>
  <c r="AU33" i="67" s="1"/>
  <c r="AV33" i="67" a="1"/>
  <c r="AV33" i="67" s="1"/>
  <c r="AW33" i="67" a="1"/>
  <c r="AW33" i="67" s="1"/>
  <c r="AR33" i="67"/>
  <c r="AV97" i="67" a="1"/>
  <c r="AV97" i="67" s="1"/>
  <c r="BB97" i="67" s="1"/>
  <c r="AW97" i="67" a="1"/>
  <c r="AW97" i="67" s="1"/>
  <c r="AU97" i="67" a="1"/>
  <c r="AU97" i="67" s="1"/>
  <c r="AR97" i="67"/>
  <c r="AW77" i="67" a="1"/>
  <c r="AW77" i="67" s="1"/>
  <c r="AV77" i="67" a="1"/>
  <c r="AV77" i="67" s="1"/>
  <c r="AU77" i="67" a="1"/>
  <c r="AU77" i="67" s="1"/>
  <c r="BA77" i="67" s="1"/>
  <c r="AR77" i="67"/>
  <c r="AU57" i="67" a="1"/>
  <c r="AU57" i="67" s="1"/>
  <c r="BA57" i="67" s="1"/>
  <c r="AV57" i="67" a="1"/>
  <c r="AV57" i="67" s="1"/>
  <c r="BB57" i="67" s="1"/>
  <c r="AW57" i="67" a="1"/>
  <c r="AW57" i="67" s="1"/>
  <c r="AR57" i="67"/>
  <c r="AW27" i="67" a="1"/>
  <c r="AW27" i="67" s="1"/>
  <c r="AV27" i="67" a="1"/>
  <c r="AV27" i="67" s="1"/>
  <c r="AU27" i="67" a="1"/>
  <c r="AU27" i="67" s="1"/>
  <c r="BA27" i="67" s="1"/>
  <c r="AR27" i="67"/>
  <c r="AW13" i="67" a="1"/>
  <c r="AW13" i="67" s="1"/>
  <c r="AR13" i="67"/>
  <c r="AU13" i="67" a="1"/>
  <c r="AU13" i="67" s="1"/>
  <c r="AV13" i="67" s="1" a="1"/>
  <c r="AV13" i="67" s="1"/>
  <c r="BB13" i="67" s="1"/>
  <c r="AR12" i="67"/>
  <c r="AU12" i="67" a="1"/>
  <c r="AU12" i="67" s="1"/>
  <c r="AV12" i="67" s="1" a="1"/>
  <c r="AV12" i="67" s="1"/>
  <c r="BB12" i="67" s="1"/>
  <c r="AW12" i="67" a="1"/>
  <c r="AW12" i="67" s="1"/>
  <c r="AR11" i="67"/>
  <c r="AW11" i="67" a="1"/>
  <c r="AW11" i="67" s="1"/>
  <c r="AU11" i="67" a="1"/>
  <c r="AU11" i="67" s="1"/>
  <c r="AV11" i="67" s="1" a="1"/>
  <c r="AV11" i="67" s="1"/>
  <c r="BB11" i="67" s="1"/>
  <c r="AW10" i="67" a="1"/>
  <c r="AW10" i="67" s="1"/>
  <c r="AR10" i="67"/>
  <c r="AU10" i="67" a="1"/>
  <c r="AU10" i="67" s="1"/>
  <c r="AV10" i="67" s="1" a="1"/>
  <c r="AV10" i="67" s="1"/>
  <c r="BB10" i="67" s="1"/>
  <c r="AW9" i="67" a="1"/>
  <c r="AW9" i="67" s="1"/>
  <c r="AR9" i="67"/>
  <c r="AU9" i="67" a="1"/>
  <c r="AU9" i="67" s="1"/>
  <c r="AV9" i="67" s="1" a="1"/>
  <c r="AV9" i="67" s="1"/>
  <c r="BB9" i="67" s="1"/>
  <c r="AW8" i="67" a="1"/>
  <c r="AW8" i="67" s="1"/>
  <c r="AR8" i="67"/>
  <c r="AU8" i="67" a="1"/>
  <c r="AU8" i="67" s="1"/>
  <c r="AV8" i="67" s="1" a="1"/>
  <c r="AV8" i="67" s="1"/>
  <c r="BB8" i="67" s="1"/>
  <c r="AW7" i="67" a="1"/>
  <c r="AW7" i="67" s="1"/>
  <c r="AR7" i="67"/>
  <c r="AU7" i="67" a="1"/>
  <c r="AU7" i="67" s="1"/>
  <c r="AV7" i="67" s="1" a="1"/>
  <c r="AV7" i="67" s="1"/>
  <c r="BB7" i="67" s="1"/>
  <c r="AU6" i="67" a="1"/>
  <c r="AU6" i="67" s="1"/>
  <c r="BA6" i="67" s="1"/>
  <c r="AW6" i="67" a="1"/>
  <c r="AW6" i="67" s="1"/>
  <c r="AR6" i="67"/>
  <c r="AX7" i="55" a="1"/>
  <c r="AX7" i="55" s="1"/>
  <c r="BD7" i="55" s="1"/>
  <c r="AX12" i="55" a="1"/>
  <c r="AX12" i="55" s="1"/>
  <c r="BD12" i="55" s="1"/>
  <c r="AX10" i="55" a="1"/>
  <c r="AX10" i="55" s="1"/>
  <c r="BD10" i="55" s="1"/>
  <c r="AY10" i="55" a="1"/>
  <c r="AY10" i="55" s="1"/>
  <c r="BE10" i="55" s="1"/>
  <c r="AX13" i="55" a="1"/>
  <c r="AX13" i="55" s="1"/>
  <c r="BD13" i="55" s="1"/>
  <c r="AY13" i="55" a="1"/>
  <c r="AY13" i="55" s="1"/>
  <c r="BE13" i="55" s="1"/>
  <c r="AX8" i="55" a="1"/>
  <c r="AX8" i="55" s="1"/>
  <c r="BD8" i="55" s="1"/>
  <c r="AY8" i="55" a="1"/>
  <c r="AY8" i="55" s="1"/>
  <c r="BE8" i="55" s="1"/>
  <c r="AX11" i="55" a="1"/>
  <c r="AX11" i="55" s="1"/>
  <c r="BD11" i="55" s="1"/>
  <c r="AX9" i="55" a="1"/>
  <c r="AX9" i="55" s="1"/>
  <c r="BD9" i="55" s="1"/>
  <c r="AX6" i="55" a="1"/>
  <c r="AX6" i="55" s="1"/>
  <c r="AY6" i="55" a="1"/>
  <c r="AY6" i="55" s="1"/>
  <c r="AZ6" i="55" a="1"/>
  <c r="AZ6" i="55" s="1"/>
  <c r="AR47" i="55"/>
  <c r="AO10" i="55"/>
  <c r="AR27" i="55"/>
  <c r="AO22" i="55"/>
  <c r="AR19" i="55"/>
  <c r="AO14" i="55"/>
  <c r="AR11" i="55"/>
  <c r="AL94" i="55"/>
  <c r="AL70" i="55"/>
  <c r="BB77" i="67"/>
  <c r="AO104" i="55"/>
  <c r="AR101" i="55"/>
  <c r="AL99" i="55"/>
  <c r="AO96" i="55"/>
  <c r="AR93" i="55"/>
  <c r="AL91" i="55"/>
  <c r="AO88" i="55"/>
  <c r="AR85" i="55"/>
  <c r="AL83" i="55"/>
  <c r="AO80" i="55"/>
  <c r="AR77" i="55"/>
  <c r="AL75" i="55"/>
  <c r="AO72" i="55"/>
  <c r="AR69" i="55"/>
  <c r="AL67" i="55"/>
  <c r="AO64" i="55"/>
  <c r="AR61" i="55"/>
  <c r="AL59" i="55"/>
  <c r="AO56" i="55"/>
  <c r="AR53" i="55"/>
  <c r="AL51" i="55"/>
  <c r="AO48" i="55"/>
  <c r="AR45" i="55"/>
  <c r="AL43" i="55"/>
  <c r="AO40" i="55"/>
  <c r="AR37" i="55"/>
  <c r="AL35" i="55"/>
  <c r="AO32" i="55"/>
  <c r="AR29" i="55"/>
  <c r="AL27" i="55"/>
  <c r="AO24" i="55"/>
  <c r="AR21" i="55"/>
  <c r="AL19" i="55"/>
  <c r="AO16" i="55"/>
  <c r="AR13" i="55"/>
  <c r="AL11" i="55"/>
  <c r="AZ11" i="55" s="1" a="1"/>
  <c r="AZ11" i="55" s="1"/>
  <c r="BF11" i="55" s="1"/>
  <c r="AO8" i="55"/>
  <c r="BB53" i="67"/>
  <c r="BA53" i="67"/>
  <c r="BB29" i="67"/>
  <c r="BA29" i="67"/>
  <c r="BA104" i="67"/>
  <c r="BB104" i="67"/>
  <c r="BA96" i="67"/>
  <c r="BA88" i="67"/>
  <c r="BB88" i="67"/>
  <c r="BA80" i="67"/>
  <c r="BB72" i="67"/>
  <c r="BB64" i="67"/>
  <c r="BA56" i="67"/>
  <c r="BB56" i="67"/>
  <c r="BA48" i="67"/>
  <c r="BB48" i="67"/>
  <c r="BA40" i="67"/>
  <c r="BA32" i="67"/>
  <c r="BB32" i="67"/>
  <c r="BB24" i="67"/>
  <c r="BA24" i="67"/>
  <c r="BA16" i="67"/>
  <c r="AL78" i="55"/>
  <c r="BA45" i="67"/>
  <c r="BB45" i="67"/>
  <c r="AL104" i="55"/>
  <c r="AO101" i="55"/>
  <c r="AR98" i="55"/>
  <c r="AL96" i="55"/>
  <c r="AO93" i="55"/>
  <c r="AR90" i="55"/>
  <c r="AL88" i="55"/>
  <c r="AO85" i="55"/>
  <c r="AR82" i="55"/>
  <c r="AL80" i="55"/>
  <c r="AO77" i="55"/>
  <c r="AR74" i="55"/>
  <c r="AL72" i="55"/>
  <c r="AO69" i="55"/>
  <c r="AR66" i="55"/>
  <c r="AL64" i="55"/>
  <c r="AO61" i="55"/>
  <c r="AR58" i="55"/>
  <c r="AL56" i="55"/>
  <c r="AO53" i="55"/>
  <c r="AR50" i="55"/>
  <c r="AL48" i="55"/>
  <c r="AO45" i="55"/>
  <c r="AR42" i="55"/>
  <c r="AL40" i="55"/>
  <c r="AO37" i="55"/>
  <c r="AR34" i="55"/>
  <c r="AL32" i="55"/>
  <c r="AO29" i="55"/>
  <c r="AR26" i="55"/>
  <c r="AL24" i="55"/>
  <c r="AO21" i="55"/>
  <c r="AR18" i="55"/>
  <c r="AL16" i="55"/>
  <c r="AO13" i="55"/>
  <c r="AR10" i="55"/>
  <c r="AL8" i="55"/>
  <c r="AZ8" i="55" s="1" a="1"/>
  <c r="AZ8" i="55" s="1"/>
  <c r="BF8" i="55" s="1"/>
  <c r="BB75" i="67"/>
  <c r="BB67" i="67"/>
  <c r="BA67" i="67"/>
  <c r="BB51" i="67"/>
  <c r="BA51" i="67"/>
  <c r="BB43" i="67"/>
  <c r="BA35" i="67"/>
  <c r="BB27" i="67"/>
  <c r="BB19" i="67"/>
  <c r="BA19" i="67"/>
  <c r="BA21" i="67"/>
  <c r="AL101" i="55"/>
  <c r="AL93" i="55"/>
  <c r="AL85" i="55"/>
  <c r="AL77" i="55"/>
  <c r="AL69" i="55"/>
  <c r="AL61" i="55"/>
  <c r="AL53" i="55"/>
  <c r="AL45" i="55"/>
  <c r="AL37" i="55"/>
  <c r="AL29" i="55"/>
  <c r="AL21" i="55"/>
  <c r="AL13" i="55"/>
  <c r="AR7" i="55"/>
  <c r="AL14" i="55"/>
  <c r="BA102" i="67"/>
  <c r="BA94" i="67"/>
  <c r="BA86" i="67"/>
  <c r="BB86" i="67"/>
  <c r="BB78" i="67"/>
  <c r="BA70" i="67"/>
  <c r="BA62" i="67"/>
  <c r="BB62" i="67"/>
  <c r="BA54" i="67"/>
  <c r="BA46" i="67"/>
  <c r="BB38" i="67"/>
  <c r="BA38" i="67"/>
  <c r="BA30" i="67"/>
  <c r="BA22" i="67"/>
  <c r="BB14" i="67"/>
  <c r="AO103" i="55"/>
  <c r="AR100" i="55"/>
  <c r="AL98" i="55"/>
  <c r="AO95" i="55"/>
  <c r="AR92" i="55"/>
  <c r="AL90" i="55"/>
  <c r="AO87" i="55"/>
  <c r="AR84" i="55"/>
  <c r="AL82" i="55"/>
  <c r="AO79" i="55"/>
  <c r="AR76" i="55"/>
  <c r="AL74" i="55"/>
  <c r="AO71" i="55"/>
  <c r="AR68" i="55"/>
  <c r="AL66" i="55"/>
  <c r="AO63" i="55"/>
  <c r="AR60" i="55"/>
  <c r="AL58" i="55"/>
  <c r="AO55" i="55"/>
  <c r="AR52" i="55"/>
  <c r="AL50" i="55"/>
  <c r="AO47" i="55"/>
  <c r="AR44" i="55"/>
  <c r="AL42" i="55"/>
  <c r="AO39" i="55"/>
  <c r="AR36" i="55"/>
  <c r="AL34" i="55"/>
  <c r="AO31" i="55"/>
  <c r="AR28" i="55"/>
  <c r="AL26" i="55"/>
  <c r="AO23" i="55"/>
  <c r="AR20" i="55"/>
  <c r="AL18" i="55"/>
  <c r="AO15" i="55"/>
  <c r="AR12" i="55"/>
  <c r="AL10" i="55"/>
  <c r="AO7" i="55"/>
  <c r="AL22" i="55"/>
  <c r="AL7" i="55"/>
  <c r="AZ7" i="55" s="1" a="1"/>
  <c r="AZ7" i="55" s="1"/>
  <c r="BF7" i="55" s="1"/>
  <c r="BA97" i="67"/>
  <c r="BA89" i="67"/>
  <c r="BB89" i="67"/>
  <c r="BA81" i="67"/>
  <c r="BB73" i="67"/>
  <c r="BB65" i="67"/>
  <c r="BB49" i="67"/>
  <c r="BA49" i="67"/>
  <c r="BA41" i="67"/>
  <c r="BA33" i="67"/>
  <c r="BB33" i="67"/>
  <c r="BB25" i="67"/>
  <c r="BA25" i="67"/>
  <c r="BB17" i="67"/>
  <c r="BA17" i="67"/>
  <c r="BA69" i="67"/>
  <c r="AL103" i="55"/>
  <c r="AO100" i="55"/>
  <c r="AR97" i="55"/>
  <c r="AL95" i="55"/>
  <c r="AO92" i="55"/>
  <c r="AR89" i="55"/>
  <c r="AL87" i="55"/>
  <c r="AO84" i="55"/>
  <c r="AR81" i="55"/>
  <c r="AL79" i="55"/>
  <c r="AO76" i="55"/>
  <c r="AR73" i="55"/>
  <c r="AL71" i="55"/>
  <c r="AO68" i="55"/>
  <c r="AR65" i="55"/>
  <c r="AL63" i="55"/>
  <c r="AO60" i="55"/>
  <c r="AR57" i="55"/>
  <c r="AL55" i="55"/>
  <c r="AO52" i="55"/>
  <c r="AR49" i="55"/>
  <c r="AL47" i="55"/>
  <c r="AO44" i="55"/>
  <c r="AR41" i="55"/>
  <c r="AL39" i="55"/>
  <c r="AO36" i="55"/>
  <c r="AR33" i="55"/>
  <c r="AL31" i="55"/>
  <c r="AO28" i="55"/>
  <c r="AR25" i="55"/>
  <c r="AL23" i="55"/>
  <c r="AO20" i="55"/>
  <c r="AR17" i="55"/>
  <c r="AL15" i="55"/>
  <c r="AO12" i="55"/>
  <c r="AR9" i="55"/>
  <c r="AR5" i="67"/>
  <c r="AS5" i="67" s="1"/>
  <c r="AT5" i="67" s="1"/>
  <c r="AL54" i="55"/>
  <c r="BA92" i="67"/>
  <c r="BB84" i="67"/>
  <c r="BA84" i="67"/>
  <c r="BA76" i="67"/>
  <c r="BB76" i="67"/>
  <c r="BB68" i="67"/>
  <c r="BB60" i="67"/>
  <c r="BB44" i="67"/>
  <c r="BA28" i="67"/>
  <c r="BA20" i="67"/>
  <c r="BB20" i="67"/>
  <c r="BB61" i="67"/>
  <c r="AL100" i="55"/>
  <c r="AL92" i="55"/>
  <c r="AL84" i="55"/>
  <c r="AR78" i="55"/>
  <c r="AL76" i="55"/>
  <c r="AO73" i="55"/>
  <c r="AR70" i="55"/>
  <c r="AL68" i="55"/>
  <c r="AO65" i="55"/>
  <c r="AR62" i="55"/>
  <c r="AL60" i="55"/>
  <c r="AO57" i="55"/>
  <c r="AR54" i="55"/>
  <c r="AL52" i="55"/>
  <c r="AO49" i="55"/>
  <c r="AR46" i="55"/>
  <c r="AL44" i="55"/>
  <c r="AO41" i="55"/>
  <c r="AR38" i="55"/>
  <c r="AL36" i="55"/>
  <c r="AO33" i="55"/>
  <c r="AR30" i="55"/>
  <c r="AL28" i="55"/>
  <c r="AO25" i="55"/>
  <c r="AR22" i="55"/>
  <c r="AL20" i="55"/>
  <c r="AO17" i="55"/>
  <c r="AR14" i="55"/>
  <c r="AL12" i="55"/>
  <c r="AZ12" i="55" s="1" a="1"/>
  <c r="AZ12" i="55" s="1"/>
  <c r="BF12" i="55" s="1"/>
  <c r="AO9" i="55"/>
  <c r="AL86" i="55"/>
  <c r="AL62" i="55"/>
  <c r="AL46" i="55"/>
  <c r="BB93" i="67"/>
  <c r="BA93" i="67"/>
  <c r="BA103" i="67"/>
  <c r="BB103" i="67"/>
  <c r="BA87" i="67"/>
  <c r="BB87" i="67"/>
  <c r="BA79" i="67"/>
  <c r="BA71" i="67"/>
  <c r="BB71" i="67"/>
  <c r="BB63" i="67"/>
  <c r="BA63" i="67"/>
  <c r="BB55" i="67"/>
  <c r="BA55" i="67"/>
  <c r="BB47" i="67"/>
  <c r="BA39" i="67"/>
  <c r="BB15" i="67"/>
  <c r="BA15" i="67"/>
  <c r="AL102" i="55"/>
  <c r="AL30" i="55"/>
  <c r="AL97" i="55"/>
  <c r="AL89" i="55"/>
  <c r="AL81" i="55"/>
  <c r="AL73" i="55"/>
  <c r="AL65" i="55"/>
  <c r="AL57" i="55"/>
  <c r="AL49" i="55"/>
  <c r="AL41" i="55"/>
  <c r="AL33" i="55"/>
  <c r="AL25" i="55"/>
  <c r="AL17" i="55"/>
  <c r="AL9" i="55"/>
  <c r="AL38" i="55"/>
  <c r="BA90" i="67"/>
  <c r="BA58" i="67"/>
  <c r="BA50" i="67"/>
  <c r="BB26" i="67"/>
  <c r="I105" i="69"/>
  <c r="G6" i="71" l="1" a="1"/>
  <c r="G6" i="71" s="1"/>
  <c r="H6" i="71" s="1"/>
  <c r="AW75" i="55"/>
  <c r="AW91" i="55"/>
  <c r="AV15" i="55"/>
  <c r="AW15" i="55"/>
  <c r="AW78" i="55"/>
  <c r="AV78" i="55"/>
  <c r="AV104" i="55"/>
  <c r="AW104" i="55"/>
  <c r="AV86" i="55"/>
  <c r="AW86" i="55"/>
  <c r="AV25" i="55"/>
  <c r="AW25" i="55"/>
  <c r="AV28" i="55"/>
  <c r="BB28" i="55" s="1" a="1"/>
  <c r="BB28" i="55" s="1"/>
  <c r="AW28" i="55"/>
  <c r="AV31" i="55"/>
  <c r="AW31" i="55"/>
  <c r="BB31" i="55" s="1" a="1"/>
  <c r="BB31" i="55" s="1"/>
  <c r="AV18" i="55"/>
  <c r="AW18" i="55"/>
  <c r="AW29" i="55"/>
  <c r="AV29" i="55"/>
  <c r="AV101" i="55"/>
  <c r="AW101" i="55"/>
  <c r="AV94" i="55"/>
  <c r="AW94" i="55"/>
  <c r="AV33" i="55"/>
  <c r="AW33" i="55"/>
  <c r="AW36" i="55"/>
  <c r="AV36" i="55"/>
  <c r="AV39" i="55"/>
  <c r="BB39" i="55" s="1" a="1"/>
  <c r="BB39" i="55" s="1"/>
  <c r="AW39" i="55"/>
  <c r="AV26" i="55"/>
  <c r="AW26" i="55"/>
  <c r="BB26" i="55" s="1" a="1"/>
  <c r="BB26" i="55" s="1"/>
  <c r="AV37" i="55"/>
  <c r="AW37" i="55"/>
  <c r="AV23" i="55"/>
  <c r="AW23" i="55"/>
  <c r="AZ9" i="55" a="1"/>
  <c r="AZ9" i="55" s="1"/>
  <c r="BF9" i="55" s="1"/>
  <c r="AV102" i="55"/>
  <c r="AW102" i="55"/>
  <c r="AV41" i="55"/>
  <c r="AW41" i="55"/>
  <c r="AV44" i="55"/>
  <c r="AW44" i="55"/>
  <c r="AV47" i="55"/>
  <c r="AW47" i="55"/>
  <c r="BB47" i="55" s="1" a="1"/>
  <c r="BB47" i="55" s="1"/>
  <c r="AV34" i="55"/>
  <c r="AW34" i="55"/>
  <c r="BB34" i="55" s="1" a="1"/>
  <c r="BB34" i="55" s="1"/>
  <c r="AV20" i="55"/>
  <c r="AW20" i="55"/>
  <c r="AV21" i="55"/>
  <c r="AW21" i="55"/>
  <c r="AZ10" i="55" a="1"/>
  <c r="AZ10" i="55" s="1"/>
  <c r="BF10" i="55" s="1"/>
  <c r="AV49" i="55"/>
  <c r="AW49" i="55"/>
  <c r="AV52" i="55"/>
  <c r="AW52" i="55"/>
  <c r="AV55" i="55"/>
  <c r="AW55" i="55"/>
  <c r="AV42" i="55"/>
  <c r="AW42" i="55"/>
  <c r="AV45" i="55"/>
  <c r="AW45" i="55"/>
  <c r="AV57" i="55"/>
  <c r="AW57" i="55"/>
  <c r="BB57" i="55" s="1" a="1"/>
  <c r="BB57" i="55" s="1"/>
  <c r="AW60" i="55"/>
  <c r="BB60" i="55" s="1" a="1"/>
  <c r="BB60" i="55" s="1"/>
  <c r="AV60" i="55"/>
  <c r="AW63" i="55"/>
  <c r="AV63" i="55"/>
  <c r="AV50" i="55"/>
  <c r="AW50" i="55"/>
  <c r="AV16" i="55"/>
  <c r="AW16" i="55"/>
  <c r="AV96" i="55"/>
  <c r="AW96" i="55"/>
  <c r="AV65" i="55"/>
  <c r="AW65" i="55"/>
  <c r="AV68" i="55"/>
  <c r="BB68" i="55" s="1" a="1"/>
  <c r="BB68" i="55" s="1"/>
  <c r="AW68" i="55"/>
  <c r="AW71" i="55"/>
  <c r="BB71" i="55" s="1" a="1"/>
  <c r="BB71" i="55" s="1"/>
  <c r="AV71" i="55"/>
  <c r="AV58" i="55"/>
  <c r="AW58" i="55"/>
  <c r="AW53" i="55"/>
  <c r="AV53" i="55"/>
  <c r="AV24" i="55"/>
  <c r="AW24" i="55"/>
  <c r="AX106" i="55"/>
  <c r="AV73" i="55"/>
  <c r="AW73" i="55"/>
  <c r="AV76" i="55"/>
  <c r="AW76" i="55"/>
  <c r="AV79" i="55"/>
  <c r="AW79" i="55"/>
  <c r="BB79" i="55" s="1" a="1"/>
  <c r="BB79" i="55" s="1"/>
  <c r="AV66" i="55"/>
  <c r="AW66" i="55"/>
  <c r="BB66" i="55" s="1" a="1"/>
  <c r="BB66" i="55" s="1"/>
  <c r="AV32" i="55"/>
  <c r="AW32" i="55"/>
  <c r="AV14" i="55"/>
  <c r="AW14" i="55"/>
  <c r="AV81" i="55"/>
  <c r="AW81" i="55"/>
  <c r="AV84" i="55"/>
  <c r="AW84" i="55"/>
  <c r="AV87" i="55"/>
  <c r="AW87" i="55"/>
  <c r="AV74" i="55"/>
  <c r="AW74" i="55"/>
  <c r="AW40" i="55"/>
  <c r="AV40" i="55"/>
  <c r="AV22" i="55"/>
  <c r="AW22" i="55"/>
  <c r="AV89" i="55"/>
  <c r="AW89" i="55"/>
  <c r="AV92" i="55"/>
  <c r="BB92" i="55" s="1" a="1"/>
  <c r="BB92" i="55" s="1"/>
  <c r="AW92" i="55"/>
  <c r="AV95" i="55"/>
  <c r="AW95" i="55"/>
  <c r="AV82" i="55"/>
  <c r="AW82" i="55"/>
  <c r="AV61" i="55"/>
  <c r="AW61" i="55"/>
  <c r="AV48" i="55"/>
  <c r="AW48" i="55"/>
  <c r="AV17" i="55"/>
  <c r="AW17" i="55"/>
  <c r="AV30" i="55"/>
  <c r="AW30" i="55"/>
  <c r="BB30" i="55" s="1" a="1"/>
  <c r="BB30" i="55" s="1"/>
  <c r="AV97" i="55"/>
  <c r="BB97" i="55" s="1" a="1"/>
  <c r="BB97" i="55" s="1"/>
  <c r="AW97" i="55"/>
  <c r="AV100" i="55"/>
  <c r="BB100" i="55" s="1" a="1"/>
  <c r="BB100" i="55" s="1"/>
  <c r="AW100" i="55"/>
  <c r="AV103" i="55"/>
  <c r="AW103" i="55"/>
  <c r="AV90" i="55"/>
  <c r="AW90" i="55"/>
  <c r="AV56" i="55"/>
  <c r="AW56" i="55"/>
  <c r="AZ13" i="55" a="1"/>
  <c r="AZ13" i="55" s="1"/>
  <c r="BF13" i="55" s="1"/>
  <c r="AW38" i="55"/>
  <c r="AV38" i="55"/>
  <c r="AW98" i="55"/>
  <c r="AV98" i="55"/>
  <c r="AV64" i="55"/>
  <c r="AW64" i="55"/>
  <c r="BB64" i="55" s="1" a="1"/>
  <c r="BB64" i="55" s="1"/>
  <c r="AW70" i="55"/>
  <c r="BB70" i="55" s="1" a="1"/>
  <c r="BB70" i="55" s="1"/>
  <c r="AV70" i="55"/>
  <c r="AV93" i="55"/>
  <c r="AW93" i="55"/>
  <c r="AV46" i="55"/>
  <c r="AW46" i="55"/>
  <c r="AW69" i="55"/>
  <c r="AV69" i="55"/>
  <c r="AV72" i="55"/>
  <c r="AW72" i="55"/>
  <c r="AW54" i="55"/>
  <c r="AV54" i="55"/>
  <c r="AV77" i="55"/>
  <c r="BB77" i="55" s="1" a="1"/>
  <c r="BB77" i="55" s="1"/>
  <c r="AW77" i="55"/>
  <c r="AW80" i="55"/>
  <c r="BB80" i="55" s="1" a="1"/>
  <c r="BB80" i="55" s="1"/>
  <c r="AV80" i="55"/>
  <c r="AV62" i="55"/>
  <c r="AW62" i="55"/>
  <c r="AV85" i="55"/>
  <c r="AW85" i="55"/>
  <c r="AV88" i="55"/>
  <c r="AW88" i="55"/>
  <c r="BA5" i="67"/>
  <c r="BA13" i="67"/>
  <c r="BA12" i="67"/>
  <c r="AV6" i="67" a="1"/>
  <c r="AV6" i="67" s="1"/>
  <c r="BB6" i="67" s="1"/>
  <c r="G7" i="71" a="1"/>
  <c r="G7" i="71" s="1"/>
  <c r="H7" i="71" s="1"/>
  <c r="G8" i="71" a="1"/>
  <c r="G8" i="71" s="1"/>
  <c r="H8" i="71" s="1"/>
  <c r="G9" i="71" a="1"/>
  <c r="G9" i="71" s="1"/>
  <c r="H9" i="71" s="1"/>
  <c r="G10" i="71" a="1"/>
  <c r="G10" i="71" s="1"/>
  <c r="H10" i="71" s="1"/>
  <c r="G11" i="71" a="1"/>
  <c r="G11" i="71" s="1"/>
  <c r="H11" i="71" s="1"/>
  <c r="G12" i="71" a="1"/>
  <c r="G12" i="71" s="1"/>
  <c r="H12" i="71" s="1"/>
  <c r="G13" i="71" a="1"/>
  <c r="G13" i="71" s="1"/>
  <c r="H13" i="71" s="1"/>
  <c r="G14" i="71" a="1"/>
  <c r="G14" i="71" s="1"/>
  <c r="H14" i="71" s="1"/>
  <c r="AS71" i="67"/>
  <c r="AT71" i="67"/>
  <c r="AT24" i="67"/>
  <c r="AS24" i="67"/>
  <c r="AT40" i="67"/>
  <c r="AS40" i="67"/>
  <c r="AT56" i="67"/>
  <c r="AS56" i="67"/>
  <c r="AY56" i="67" s="1" a="1"/>
  <c r="AY56" i="67" s="1"/>
  <c r="AT72" i="67"/>
  <c r="AS72" i="67"/>
  <c r="AT88" i="67"/>
  <c r="AS88" i="67"/>
  <c r="AY88" i="67" s="1" a="1"/>
  <c r="AY88" i="67" s="1"/>
  <c r="AT104" i="67"/>
  <c r="AS104" i="67"/>
  <c r="AS67" i="67"/>
  <c r="AT67" i="67"/>
  <c r="AY67" i="67" s="1" a="1"/>
  <c r="AY67" i="67" s="1"/>
  <c r="AS43" i="67"/>
  <c r="AT43" i="67"/>
  <c r="AS103" i="67"/>
  <c r="AT103" i="67"/>
  <c r="AS27" i="67"/>
  <c r="AT27" i="67"/>
  <c r="AS16" i="67"/>
  <c r="AT16" i="67"/>
  <c r="AY16" i="67" s="1" a="1"/>
  <c r="AY16" i="67" s="1"/>
  <c r="AT32" i="67"/>
  <c r="AS32" i="67"/>
  <c r="AS48" i="67"/>
  <c r="AT48" i="67"/>
  <c r="AY48" i="67" s="1" a="1"/>
  <c r="AY48" i="67" s="1"/>
  <c r="AS64" i="67"/>
  <c r="AT64" i="67"/>
  <c r="AY64" i="67" s="1" a="1"/>
  <c r="AY64" i="67" s="1"/>
  <c r="AS80" i="67"/>
  <c r="AT80" i="67"/>
  <c r="AY80" i="67" s="1" a="1"/>
  <c r="AY80" i="67" s="1"/>
  <c r="AS96" i="67"/>
  <c r="AT96" i="67"/>
  <c r="AS19" i="67"/>
  <c r="AT19" i="67"/>
  <c r="BA11" i="67"/>
  <c r="AS69" i="67"/>
  <c r="AT69" i="67"/>
  <c r="AS55" i="67"/>
  <c r="AT55" i="67"/>
  <c r="AY55" i="67" s="1" a="1"/>
  <c r="AY55" i="67" s="1"/>
  <c r="AS57" i="67"/>
  <c r="AT57" i="67"/>
  <c r="AY57" i="67" s="1" a="1"/>
  <c r="AY57" i="67" s="1"/>
  <c r="AS89" i="67"/>
  <c r="AT89" i="67"/>
  <c r="AY89" i="67" s="1" a="1"/>
  <c r="AY89" i="67" s="1"/>
  <c r="AT99" i="67"/>
  <c r="AS99" i="67"/>
  <c r="AS47" i="67"/>
  <c r="AY47" i="67" s="1" a="1"/>
  <c r="AY47" i="67" s="1"/>
  <c r="AT47" i="67"/>
  <c r="AS85" i="67"/>
  <c r="AT85" i="67"/>
  <c r="AS18" i="67"/>
  <c r="AT18" i="67"/>
  <c r="AS26" i="67"/>
  <c r="AT26" i="67"/>
  <c r="AS34" i="67"/>
  <c r="AT34" i="67"/>
  <c r="AY34" i="67" s="1" a="1"/>
  <c r="AY34" i="67" s="1"/>
  <c r="AS42" i="67"/>
  <c r="AT42" i="67"/>
  <c r="AY42" i="67" s="1" a="1"/>
  <c r="AY42" i="67" s="1"/>
  <c r="AS50" i="67"/>
  <c r="AT50" i="67"/>
  <c r="AY50" i="67" s="1" a="1"/>
  <c r="AY50" i="67" s="1"/>
  <c r="AS58" i="67"/>
  <c r="AT58" i="67"/>
  <c r="AY58" i="67" s="1" a="1"/>
  <c r="AY58" i="67" s="1"/>
  <c r="AS66" i="67"/>
  <c r="AY66" i="67" s="1" a="1"/>
  <c r="AY66" i="67" s="1"/>
  <c r="AT66" i="67"/>
  <c r="AS74" i="67"/>
  <c r="AT74" i="67"/>
  <c r="AS82" i="67"/>
  <c r="AT82" i="67"/>
  <c r="AY82" i="67" s="1" a="1"/>
  <c r="AY82" i="67" s="1"/>
  <c r="AS90" i="67"/>
  <c r="AT90" i="67"/>
  <c r="AS98" i="67"/>
  <c r="AT98" i="67"/>
  <c r="AY98" i="67" s="1" a="1"/>
  <c r="AY98" i="67" s="1"/>
  <c r="AS23" i="67"/>
  <c r="AT23" i="67"/>
  <c r="AY23" i="67" s="1" a="1"/>
  <c r="AY23" i="67" s="1"/>
  <c r="AS81" i="67"/>
  <c r="AT81" i="67"/>
  <c r="AS63" i="67"/>
  <c r="AT63" i="67"/>
  <c r="AY63" i="67" s="1" a="1"/>
  <c r="AY63" i="67" s="1"/>
  <c r="AS59" i="67"/>
  <c r="AY59" i="67" s="1" a="1"/>
  <c r="AY59" i="67" s="1"/>
  <c r="AT59" i="67"/>
  <c r="AS41" i="67"/>
  <c r="AT41" i="67"/>
  <c r="AS31" i="67"/>
  <c r="AT31" i="67"/>
  <c r="AS37" i="67"/>
  <c r="AT37" i="67"/>
  <c r="AS83" i="67"/>
  <c r="AT83" i="67"/>
  <c r="AY83" i="67" s="1" a="1"/>
  <c r="AY83" i="67" s="1"/>
  <c r="AS53" i="67"/>
  <c r="AT53" i="67"/>
  <c r="AY53" i="67" s="1" a="1"/>
  <c r="AY53" i="67" s="1"/>
  <c r="AT44" i="67"/>
  <c r="AS44" i="67"/>
  <c r="AS52" i="67"/>
  <c r="AT52" i="67"/>
  <c r="AY52" i="67" s="1" a="1"/>
  <c r="AY52" i="67" s="1"/>
  <c r="AS76" i="67"/>
  <c r="AY76" i="67" s="1" a="1"/>
  <c r="AY76" i="67" s="1"/>
  <c r="AT76" i="67"/>
  <c r="AS84" i="67"/>
  <c r="AT84" i="67"/>
  <c r="AS92" i="67"/>
  <c r="AT92" i="67"/>
  <c r="AS100" i="67"/>
  <c r="AT100" i="67"/>
  <c r="AS39" i="67"/>
  <c r="AT39" i="67"/>
  <c r="AS95" i="67"/>
  <c r="AT95" i="67"/>
  <c r="AY95" i="67" s="1" a="1"/>
  <c r="AY95" i="67" s="1"/>
  <c r="AS91" i="67"/>
  <c r="AT91" i="67"/>
  <c r="AY91" i="67" s="1" a="1"/>
  <c r="AY91" i="67" s="1"/>
  <c r="AS73" i="67"/>
  <c r="AT73" i="67"/>
  <c r="AY73" i="67" s="1" a="1"/>
  <c r="AY73" i="67" s="1"/>
  <c r="AS75" i="67"/>
  <c r="AY75" i="67" s="1" a="1"/>
  <c r="AY75" i="67" s="1"/>
  <c r="AT75" i="67"/>
  <c r="AS21" i="67"/>
  <c r="AT21" i="67"/>
  <c r="AS17" i="67"/>
  <c r="AT17" i="67"/>
  <c r="AS20" i="67"/>
  <c r="AT20" i="67"/>
  <c r="AS36" i="67"/>
  <c r="AT36" i="67"/>
  <c r="AY36" i="67" s="1" a="1"/>
  <c r="AY36" i="67" s="1"/>
  <c r="AS60" i="67"/>
  <c r="AT60" i="67"/>
  <c r="AY60" i="67" s="1" a="1"/>
  <c r="AY60" i="67" s="1"/>
  <c r="AS33" i="67"/>
  <c r="AT33" i="67"/>
  <c r="AY33" i="67" s="1" a="1"/>
  <c r="AY33" i="67" s="1"/>
  <c r="AS77" i="67"/>
  <c r="AT77" i="67"/>
  <c r="AY77" i="67" s="1" a="1"/>
  <c r="AY77" i="67" s="1"/>
  <c r="AS29" i="67"/>
  <c r="AY29" i="67" s="1" a="1"/>
  <c r="AY29" i="67" s="1"/>
  <c r="AT29" i="67"/>
  <c r="AS101" i="67"/>
  <c r="AT101" i="67"/>
  <c r="AS28" i="67"/>
  <c r="AT28" i="67"/>
  <c r="AS68" i="67"/>
  <c r="AT68" i="67"/>
  <c r="AS79" i="67"/>
  <c r="AT79" i="67"/>
  <c r="AY79" i="67" s="1" a="1"/>
  <c r="AY79" i="67" s="1"/>
  <c r="AS45" i="67"/>
  <c r="AT45" i="67"/>
  <c r="AY45" i="67" s="1" a="1"/>
  <c r="AY45" i="67" s="1"/>
  <c r="AS93" i="67"/>
  <c r="AT93" i="67"/>
  <c r="AY93" i="67" s="1" a="1"/>
  <c r="AY93" i="67" s="1"/>
  <c r="AS97" i="67"/>
  <c r="AT97" i="67"/>
  <c r="AY97" i="67" s="1" a="1"/>
  <c r="AY97" i="67" s="1"/>
  <c r="AS49" i="67"/>
  <c r="AY49" i="67" s="1" a="1"/>
  <c r="AY49" i="67" s="1"/>
  <c r="AT49" i="67"/>
  <c r="AS61" i="67"/>
  <c r="AT61" i="67"/>
  <c r="AS35" i="67"/>
  <c r="AT35" i="67"/>
  <c r="AS65" i="67"/>
  <c r="AT65" i="67"/>
  <c r="AT14" i="67"/>
  <c r="AS14" i="67"/>
  <c r="AS22" i="67"/>
  <c r="AT22" i="67"/>
  <c r="AY22" i="67" s="1" a="1"/>
  <c r="AY22" i="67" s="1"/>
  <c r="AT30" i="67"/>
  <c r="AS30" i="67"/>
  <c r="AS38" i="67"/>
  <c r="AT38" i="67"/>
  <c r="AY38" i="67" s="1" a="1"/>
  <c r="AY38" i="67" s="1"/>
  <c r="AT46" i="67"/>
  <c r="AY46" i="67" s="1" a="1"/>
  <c r="AY46" i="67" s="1"/>
  <c r="AS46" i="67"/>
  <c r="AS54" i="67"/>
  <c r="AT54" i="67"/>
  <c r="AT62" i="67"/>
  <c r="AS62" i="67"/>
  <c r="AS70" i="67"/>
  <c r="AT70" i="67"/>
  <c r="AT78" i="67"/>
  <c r="AS78" i="67"/>
  <c r="AS86" i="67"/>
  <c r="AT86" i="67"/>
  <c r="AY86" i="67" s="1" a="1"/>
  <c r="AY86" i="67" s="1"/>
  <c r="AT94" i="67"/>
  <c r="AS94" i="67"/>
  <c r="AS102" i="67"/>
  <c r="AT102" i="67"/>
  <c r="AY102" i="67" s="1" a="1"/>
  <c r="AY102" i="67" s="1"/>
  <c r="AS51" i="67"/>
  <c r="AY51" i="67" s="1" a="1"/>
  <c r="AY51" i="67" s="1"/>
  <c r="AT51" i="67"/>
  <c r="AS25" i="67"/>
  <c r="AT25" i="67"/>
  <c r="AS15" i="67"/>
  <c r="AT15" i="67"/>
  <c r="AS87" i="67"/>
  <c r="AT87" i="67"/>
  <c r="BA8" i="67"/>
  <c r="BA7" i="67"/>
  <c r="BA9" i="67"/>
  <c r="AS13" i="67"/>
  <c r="AT13" i="67" s="1"/>
  <c r="AY13" i="67" s="1" a="1"/>
  <c r="AY13" i="67" s="1"/>
  <c r="AS12" i="67"/>
  <c r="AT12" i="67" s="1"/>
  <c r="AY12" i="67" s="1" a="1"/>
  <c r="AY12" i="67" s="1"/>
  <c r="AS11" i="67"/>
  <c r="AT11" i="67" s="1"/>
  <c r="AY11" i="67" s="1" a="1"/>
  <c r="AY11" i="67" s="1"/>
  <c r="BA10" i="67"/>
  <c r="AS10" i="67"/>
  <c r="AT10" i="67" s="1"/>
  <c r="AY10" i="67" s="1" a="1"/>
  <c r="AY10" i="67" s="1"/>
  <c r="AS9" i="67"/>
  <c r="AT9" i="67" s="1"/>
  <c r="AY9" i="67" s="1" a="1"/>
  <c r="AY9" i="67" s="1"/>
  <c r="AS8" i="67"/>
  <c r="AT8" i="67" s="1"/>
  <c r="AY8" i="67" s="1" a="1"/>
  <c r="AY8" i="67" s="1"/>
  <c r="AS7" i="67"/>
  <c r="AT7" i="67" s="1"/>
  <c r="AY7" i="67" s="1" a="1"/>
  <c r="AY7" i="67" s="1"/>
  <c r="AS6" i="67"/>
  <c r="AT6" i="67" s="1"/>
  <c r="AY12" i="55" a="1"/>
  <c r="AY12" i="55" s="1"/>
  <c r="BE12" i="55" s="1"/>
  <c r="AV13" i="55"/>
  <c r="AW13" i="55" s="1"/>
  <c r="AV9" i="55"/>
  <c r="AW9" i="55" s="1"/>
  <c r="AV10" i="55"/>
  <c r="AW10" i="55" s="1"/>
  <c r="BB10" i="55" s="1" a="1"/>
  <c r="BB10" i="55" s="1"/>
  <c r="AY9" i="55" a="1"/>
  <c r="AY9" i="55" s="1"/>
  <c r="BE9" i="55" s="1"/>
  <c r="AY11" i="55" a="1"/>
  <c r="AY11" i="55" s="1"/>
  <c r="BE11" i="55" s="1"/>
  <c r="AV12" i="55"/>
  <c r="AW12" i="55" s="1"/>
  <c r="BB12" i="55" s="1" a="1"/>
  <c r="BB12" i="55" s="1"/>
  <c r="AV11" i="55"/>
  <c r="AW11" i="55" s="1"/>
  <c r="BB11" i="55" s="1" a="1"/>
  <c r="BB11" i="55" s="1"/>
  <c r="AV7" i="55"/>
  <c r="AW7" i="55" s="1"/>
  <c r="AY7" i="55" a="1"/>
  <c r="AY7" i="55" s="1"/>
  <c r="BE7" i="55" s="1"/>
  <c r="AV8" i="55"/>
  <c r="AW8" i="55" s="1"/>
  <c r="AV6" i="55"/>
  <c r="AW6" i="55" s="1"/>
  <c r="BB6" i="55" s="1" a="1"/>
  <c r="BB6" i="55" s="1"/>
  <c r="AZ105" i="55"/>
  <c r="BF6" i="55"/>
  <c r="BE6" i="55"/>
  <c r="BD6" i="55"/>
  <c r="AX105" i="55"/>
  <c r="L8" i="31"/>
  <c r="BB81" i="55" a="1"/>
  <c r="BB81" i="55" s="1"/>
  <c r="BB25" i="55" a="1"/>
  <c r="BB25" i="55" s="1"/>
  <c r="BB65" i="55" a="1"/>
  <c r="BB65" i="55" s="1"/>
  <c r="BB63" i="55" a="1"/>
  <c r="BB63" i="55" s="1"/>
  <c r="BB95" i="55" a="1"/>
  <c r="BB95" i="55" s="1"/>
  <c r="AZ78" i="67" a="1"/>
  <c r="AZ78" i="67" s="1"/>
  <c r="BC78" i="67"/>
  <c r="AZ82" i="67" a="1"/>
  <c r="AZ82" i="67" s="1"/>
  <c r="BC82" i="67"/>
  <c r="AZ47" i="67" a="1"/>
  <c r="AZ47" i="67" s="1"/>
  <c r="BC47" i="67"/>
  <c r="AZ93" i="67" a="1"/>
  <c r="AZ93" i="67" s="1"/>
  <c r="BC93" i="67"/>
  <c r="AY100" i="67" a="1"/>
  <c r="AY100" i="67" s="1"/>
  <c r="AZ100" i="67" a="1"/>
  <c r="AZ100" i="67" s="1"/>
  <c r="BC100" i="67"/>
  <c r="AZ17" i="67" a="1"/>
  <c r="AZ17" i="67" s="1"/>
  <c r="AY17" i="67" a="1"/>
  <c r="AY17" i="67" s="1"/>
  <c r="BC17" i="67"/>
  <c r="AZ81" i="67" a="1"/>
  <c r="AZ81" i="67" s="1"/>
  <c r="AY81" i="67" a="1"/>
  <c r="AY81" i="67" s="1"/>
  <c r="BC81" i="67"/>
  <c r="BB69" i="55" a="1"/>
  <c r="BB69" i="55" s="1"/>
  <c r="AZ14" i="67" a="1"/>
  <c r="AZ14" i="67" s="1"/>
  <c r="BC14" i="67"/>
  <c r="AY101" i="67" a="1"/>
  <c r="AY101" i="67" s="1"/>
  <c r="AZ101" i="67" a="1"/>
  <c r="AZ101" i="67" s="1"/>
  <c r="BC101" i="67"/>
  <c r="AZ29" i="67" a="1"/>
  <c r="AZ29" i="67" s="1"/>
  <c r="BC29" i="67"/>
  <c r="AZ57" i="67" a="1"/>
  <c r="AZ57" i="67" s="1"/>
  <c r="BC57" i="67"/>
  <c r="AZ59" i="67" a="1"/>
  <c r="AZ59" i="67" s="1"/>
  <c r="BC59" i="67"/>
  <c r="AZ23" i="67" a="1"/>
  <c r="AZ23" i="67" s="1"/>
  <c r="BC23" i="67"/>
  <c r="AZ36" i="67" a="1"/>
  <c r="AZ36" i="67" s="1"/>
  <c r="BC36" i="67"/>
  <c r="BB46" i="55" a="1"/>
  <c r="BB46" i="55" s="1"/>
  <c r="BB83" i="55" a="1"/>
  <c r="BB83" i="55" s="1"/>
  <c r="AY19" i="67" a="1"/>
  <c r="AY19" i="67" s="1"/>
  <c r="AZ19" i="67" a="1"/>
  <c r="AZ19" i="67" s="1"/>
  <c r="BC19" i="67"/>
  <c r="AZ83" i="67" a="1"/>
  <c r="AZ83" i="67" s="1"/>
  <c r="BC83" i="67"/>
  <c r="AZ16" i="67" a="1"/>
  <c r="AZ16" i="67" s="1"/>
  <c r="BC16" i="67"/>
  <c r="AZ80" i="67" a="1"/>
  <c r="AZ80" i="67" s="1"/>
  <c r="BC80" i="67"/>
  <c r="BB50" i="55" a="1"/>
  <c r="BB50" i="55" s="1"/>
  <c r="AZ42" i="67" a="1"/>
  <c r="AZ42" i="67" s="1"/>
  <c r="BC42" i="67"/>
  <c r="AZ7" i="67" a="1"/>
  <c r="AZ7" i="67" s="1"/>
  <c r="BC7" i="67"/>
  <c r="AY71" i="67" a="1"/>
  <c r="AY71" i="67" s="1"/>
  <c r="AZ71" i="67" a="1"/>
  <c r="AZ71" i="67" s="1"/>
  <c r="BC71" i="67"/>
  <c r="AZ60" i="67" a="1"/>
  <c r="AZ60" i="67" s="1"/>
  <c r="BC60" i="67"/>
  <c r="AZ5" i="67" a="1"/>
  <c r="AZ5" i="67" s="1"/>
  <c r="AY5" i="67" a="1"/>
  <c r="AY5" i="67" s="1"/>
  <c r="BC5" i="67"/>
  <c r="AZ69" i="67" a="1"/>
  <c r="AZ69" i="67" s="1"/>
  <c r="AY69" i="67" a="1"/>
  <c r="AY69" i="67" s="1"/>
  <c r="BC69" i="67"/>
  <c r="AZ41" i="67" a="1"/>
  <c r="AZ41" i="67" s="1"/>
  <c r="AY41" i="67" a="1"/>
  <c r="AY41" i="67" s="1"/>
  <c r="BC41" i="67"/>
  <c r="AZ65" i="67" a="1"/>
  <c r="AZ65" i="67" s="1"/>
  <c r="AY65" i="67" a="1"/>
  <c r="AY65" i="67" s="1"/>
  <c r="BC65" i="67"/>
  <c r="AZ38" i="67" a="1"/>
  <c r="AZ38" i="67" s="1"/>
  <c r="BC38" i="67"/>
  <c r="AZ62" i="67" a="1"/>
  <c r="AZ62" i="67" s="1"/>
  <c r="AY62" i="67" a="1"/>
  <c r="AY62" i="67" s="1"/>
  <c r="BC62" i="67"/>
  <c r="AZ102" i="67" a="1"/>
  <c r="AZ102" i="67" s="1"/>
  <c r="BC102" i="67"/>
  <c r="BB24" i="55" a="1"/>
  <c r="BB24" i="55" s="1"/>
  <c r="BB85" i="55" a="1"/>
  <c r="BB85" i="55" s="1"/>
  <c r="BB78" i="55" a="1"/>
  <c r="BB78" i="55" s="1"/>
  <c r="AZ104" i="67" a="1"/>
  <c r="AZ104" i="67" s="1"/>
  <c r="BC104" i="67"/>
  <c r="BB48" i="55" a="1"/>
  <c r="BB48" i="55" s="1"/>
  <c r="BB94" i="55" a="1"/>
  <c r="BB94" i="55" s="1"/>
  <c r="BB86" i="55" a="1"/>
  <c r="BB86" i="55" s="1"/>
  <c r="BB101" i="55" a="1"/>
  <c r="BB101" i="55" s="1"/>
  <c r="AY21" i="67" a="1"/>
  <c r="AY21" i="67" s="1"/>
  <c r="AZ21" i="67" a="1"/>
  <c r="AZ21" i="67" s="1"/>
  <c r="BC21" i="67"/>
  <c r="AZ43" i="67" a="1"/>
  <c r="AZ43" i="67" s="1"/>
  <c r="AY43" i="67" a="1"/>
  <c r="AY43" i="67" s="1"/>
  <c r="BC43" i="67"/>
  <c r="AZ40" i="67" a="1"/>
  <c r="AZ40" i="67" s="1"/>
  <c r="AY40" i="67" a="1"/>
  <c r="AY40" i="67" s="1"/>
  <c r="BC40" i="67"/>
  <c r="BB36" i="55" a="1"/>
  <c r="BB36" i="55" s="1"/>
  <c r="AZ66" i="67" a="1"/>
  <c r="AZ66" i="67" s="1"/>
  <c r="BC66" i="67"/>
  <c r="AY61" i="67" a="1"/>
  <c r="AY61" i="67" s="1"/>
  <c r="AZ61" i="67" a="1"/>
  <c r="AZ61" i="67" s="1"/>
  <c r="BC61" i="67"/>
  <c r="AY20" i="67" a="1"/>
  <c r="AY20" i="67" s="1"/>
  <c r="AZ20" i="67" a="1"/>
  <c r="AZ20" i="67" s="1"/>
  <c r="BC20" i="67"/>
  <c r="BB44" i="55" a="1"/>
  <c r="BB44" i="55" s="1"/>
  <c r="BB82" i="55" a="1"/>
  <c r="BB82" i="55" s="1"/>
  <c r="AZ22" i="67" a="1"/>
  <c r="AZ22" i="67" s="1"/>
  <c r="BC22" i="67"/>
  <c r="BB40" i="55" a="1"/>
  <c r="BB40" i="55" s="1"/>
  <c r="BB29" i="55" a="1"/>
  <c r="BB29" i="55" s="1"/>
  <c r="BB93" i="55" a="1"/>
  <c r="BB93" i="55" s="1"/>
  <c r="BB74" i="55" a="1"/>
  <c r="BB74" i="55" s="1"/>
  <c r="BB96" i="55" a="1"/>
  <c r="BB96" i="55" s="1"/>
  <c r="AZ64" i="67" a="1"/>
  <c r="AZ64" i="67" s="1"/>
  <c r="BC64" i="67"/>
  <c r="BB67" i="55" a="1"/>
  <c r="BB67" i="55" s="1"/>
  <c r="AZ56" i="67" a="1"/>
  <c r="AZ56" i="67" s="1"/>
  <c r="BC56" i="67"/>
  <c r="AY31" i="67" a="1"/>
  <c r="AY31" i="67" s="1"/>
  <c r="AZ31" i="67" a="1"/>
  <c r="AZ31" i="67" s="1"/>
  <c r="BC31" i="67"/>
  <c r="AZ95" i="67" a="1"/>
  <c r="AZ95" i="67" s="1"/>
  <c r="BC95" i="67"/>
  <c r="AY84" i="67" a="1"/>
  <c r="AY84" i="67" s="1"/>
  <c r="AZ84" i="67" a="1"/>
  <c r="AZ84" i="67" s="1"/>
  <c r="BC84" i="67"/>
  <c r="AZ89" i="67" a="1"/>
  <c r="AZ89" i="67" s="1"/>
  <c r="BC89" i="67"/>
  <c r="AZ86" i="67" a="1"/>
  <c r="AZ86" i="67" s="1"/>
  <c r="BC86" i="67"/>
  <c r="AZ67" i="67" a="1"/>
  <c r="AZ67" i="67" s="1"/>
  <c r="BC67" i="67"/>
  <c r="AZ77" i="67" a="1"/>
  <c r="AZ77" i="67" s="1"/>
  <c r="BC77" i="67"/>
  <c r="AZ54" i="67" a="1"/>
  <c r="AZ54" i="67" s="1"/>
  <c r="AY54" i="67" a="1"/>
  <c r="AY54" i="67" s="1"/>
  <c r="BC54" i="67"/>
  <c r="BB91" i="55" a="1"/>
  <c r="BB91" i="55" s="1"/>
  <c r="AZ26" i="67" a="1"/>
  <c r="AZ26" i="67" s="1"/>
  <c r="AY26" i="67" a="1"/>
  <c r="AY26" i="67" s="1"/>
  <c r="BC26" i="67"/>
  <c r="AZ50" i="67" a="1"/>
  <c r="AZ50" i="67" s="1"/>
  <c r="BC50" i="67"/>
  <c r="AY90" i="67" a="1"/>
  <c r="AY90" i="67" s="1"/>
  <c r="AZ90" i="67" a="1"/>
  <c r="AZ90" i="67" s="1"/>
  <c r="BC90" i="67"/>
  <c r="BB42" i="55" a="1"/>
  <c r="BB42" i="55" s="1"/>
  <c r="BB15" i="55" a="1"/>
  <c r="BB15" i="55" s="1"/>
  <c r="AZ13" i="67" a="1"/>
  <c r="AZ13" i="67" s="1"/>
  <c r="BC13" i="67"/>
  <c r="AZ25" i="67" a="1"/>
  <c r="AZ25" i="67" s="1"/>
  <c r="AY25" i="67" a="1"/>
  <c r="AY25" i="67" s="1"/>
  <c r="BC25" i="67"/>
  <c r="AZ49" i="67" a="1"/>
  <c r="AZ49" i="67" s="1"/>
  <c r="BC49" i="67"/>
  <c r="BB22" i="55" a="1"/>
  <c r="BB22" i="55" s="1"/>
  <c r="BB56" i="55" a="1"/>
  <c r="BB56" i="55" s="1"/>
  <c r="AZ91" i="67" a="1"/>
  <c r="AZ91" i="67" s="1"/>
  <c r="BC91" i="67"/>
  <c r="AZ88" i="67" a="1"/>
  <c r="AZ88" i="67" s="1"/>
  <c r="BC88" i="67"/>
  <c r="AZ53" i="67" a="1"/>
  <c r="AZ53" i="67" s="1"/>
  <c r="BC53" i="67"/>
  <c r="BB59" i="55" a="1"/>
  <c r="BB59" i="55" s="1"/>
  <c r="AZ55" i="67" a="1"/>
  <c r="AZ55" i="67" s="1"/>
  <c r="BC55" i="67"/>
  <c r="BB102" i="55" a="1"/>
  <c r="BB102" i="55" s="1"/>
  <c r="BB41" i="55" a="1"/>
  <c r="BB41" i="55" s="1"/>
  <c r="AZ44" i="67" a="1"/>
  <c r="AZ44" i="67" s="1"/>
  <c r="BC44" i="67"/>
  <c r="AZ46" i="67" a="1"/>
  <c r="AZ46" i="67" s="1"/>
  <c r="BC46" i="67"/>
  <c r="BB72" i="55" a="1"/>
  <c r="BB72" i="55" s="1"/>
  <c r="AZ27" i="67" a="1"/>
  <c r="AZ27" i="67" s="1"/>
  <c r="AY27" i="67" a="1"/>
  <c r="AY27" i="67" s="1"/>
  <c r="BC27" i="67"/>
  <c r="AZ51" i="67" a="1"/>
  <c r="AZ51" i="67" s="1"/>
  <c r="BC51" i="67"/>
  <c r="AZ24" i="67" a="1"/>
  <c r="AZ24" i="67" s="1"/>
  <c r="AY24" i="67" a="1"/>
  <c r="AY24" i="67" s="1"/>
  <c r="BC24" i="67"/>
  <c r="AZ48" i="67" a="1"/>
  <c r="AZ48" i="67" s="1"/>
  <c r="BC48" i="67"/>
  <c r="BB99" i="55" a="1"/>
  <c r="BB99" i="55" s="1"/>
  <c r="BB19" i="55" a="1"/>
  <c r="BB19" i="55" s="1"/>
  <c r="AZ79" i="67" a="1"/>
  <c r="AZ79" i="67" s="1"/>
  <c r="BC79" i="67"/>
  <c r="BB76" i="55" a="1"/>
  <c r="BB76" i="55" s="1"/>
  <c r="BB49" i="55" a="1"/>
  <c r="BB49" i="55" s="1"/>
  <c r="AY74" i="67" a="1"/>
  <c r="AY74" i="67" s="1"/>
  <c r="AZ74" i="67" a="1"/>
  <c r="AZ74" i="67" s="1"/>
  <c r="BC74" i="67"/>
  <c r="AZ15" i="67" a="1"/>
  <c r="AZ15" i="67" s="1"/>
  <c r="AY15" i="67" a="1"/>
  <c r="AY15" i="67" s="1"/>
  <c r="BC15" i="67"/>
  <c r="BB98" i="55" a="1"/>
  <c r="BB98" i="55" s="1"/>
  <c r="BB90" i="55" a="1"/>
  <c r="BB90" i="55" s="1"/>
  <c r="AZ68" i="67" a="1"/>
  <c r="AZ68" i="67" s="1"/>
  <c r="AY68" i="67" a="1"/>
  <c r="AY68" i="67" s="1"/>
  <c r="BC68" i="67"/>
  <c r="AZ92" i="67" a="1"/>
  <c r="AZ92" i="67" s="1"/>
  <c r="AY92" i="67" a="1"/>
  <c r="AY92" i="67" s="1"/>
  <c r="BC92" i="67"/>
  <c r="AZ73" i="67" a="1"/>
  <c r="AZ73" i="67" s="1"/>
  <c r="BC73" i="67"/>
  <c r="AZ6" i="67" a="1"/>
  <c r="AZ6" i="67" s="1"/>
  <c r="BC6" i="67"/>
  <c r="AZ8" i="67" a="1"/>
  <c r="AZ8" i="67" s="1"/>
  <c r="BC8" i="67"/>
  <c r="BB103" i="55" a="1"/>
  <c r="BB103" i="55" s="1"/>
  <c r="AY103" i="67" a="1"/>
  <c r="AY103" i="67" s="1"/>
  <c r="AZ103" i="67" a="1"/>
  <c r="AZ103" i="67" s="1"/>
  <c r="BC103" i="67"/>
  <c r="BB73" i="55" a="1"/>
  <c r="BB73" i="55" s="1"/>
  <c r="AZ9" i="67" a="1"/>
  <c r="AZ9" i="67" s="1"/>
  <c r="BC9" i="67"/>
  <c r="AY70" i="67" a="1"/>
  <c r="AY70" i="67" s="1"/>
  <c r="AZ70" i="67" a="1"/>
  <c r="AZ70" i="67" s="1"/>
  <c r="BC70" i="67"/>
  <c r="BB88" i="55" a="1"/>
  <c r="BB88" i="55" s="1"/>
  <c r="BB53" i="55" a="1"/>
  <c r="BB53" i="55" s="1"/>
  <c r="AZ45" i="67" a="1"/>
  <c r="AZ45" i="67" s="1"/>
  <c r="BC45" i="67"/>
  <c r="AY72" i="67" a="1"/>
  <c r="AY72" i="67" s="1"/>
  <c r="AZ72" i="67" a="1"/>
  <c r="AZ72" i="67" s="1"/>
  <c r="BC72" i="67"/>
  <c r="AZ18" i="67" a="1"/>
  <c r="AZ18" i="67" s="1"/>
  <c r="AY18" i="67" a="1"/>
  <c r="AY18" i="67" s="1"/>
  <c r="BC18" i="67"/>
  <c r="AZ10" i="67" a="1"/>
  <c r="AZ10" i="67" s="1"/>
  <c r="BC10" i="67"/>
  <c r="AZ34" i="67" a="1"/>
  <c r="AZ34" i="67" s="1"/>
  <c r="BC34" i="67"/>
  <c r="AZ98" i="67" a="1"/>
  <c r="AZ98" i="67" s="1"/>
  <c r="BC98" i="67"/>
  <c r="BB38" i="55" a="1"/>
  <c r="BB38" i="55" s="1"/>
  <c r="BB35" i="55" a="1"/>
  <c r="BB35" i="55" s="1"/>
  <c r="AZ39" i="67" a="1"/>
  <c r="AZ39" i="67" s="1"/>
  <c r="AY39" i="67" a="1"/>
  <c r="AY39" i="67" s="1"/>
  <c r="BC39" i="67"/>
  <c r="AZ63" i="67" a="1"/>
  <c r="AZ63" i="67" s="1"/>
  <c r="BC63" i="67"/>
  <c r="BB75" i="55" a="1"/>
  <c r="BB75" i="55" s="1"/>
  <c r="AZ28" i="67" a="1"/>
  <c r="AZ28" i="67" s="1"/>
  <c r="AY28" i="67" a="1"/>
  <c r="AY28" i="67" s="1"/>
  <c r="BC28" i="67"/>
  <c r="BB54" i="55" a="1"/>
  <c r="BB54" i="55" s="1"/>
  <c r="AZ33" i="67" a="1"/>
  <c r="AZ33" i="67" s="1"/>
  <c r="BC33" i="67"/>
  <c r="AZ97" i="67" a="1"/>
  <c r="AZ97" i="67" s="1"/>
  <c r="BC97" i="67"/>
  <c r="BB27" i="55" a="1"/>
  <c r="BB27" i="55" s="1"/>
  <c r="AZ11" i="67" a="1"/>
  <c r="AZ11" i="67" s="1"/>
  <c r="BC11" i="67"/>
  <c r="AY35" i="67" a="1"/>
  <c r="AY35" i="67" s="1"/>
  <c r="AZ35" i="67" a="1"/>
  <c r="AZ35" i="67" s="1"/>
  <c r="BC35" i="67"/>
  <c r="AZ75" i="67" a="1"/>
  <c r="AZ75" i="67" s="1"/>
  <c r="BC75" i="67"/>
  <c r="BB17" i="55" a="1"/>
  <c r="BB17" i="55" s="1"/>
  <c r="AY85" i="67" a="1"/>
  <c r="AY85" i="67" s="1"/>
  <c r="AZ85" i="67" a="1"/>
  <c r="AZ85" i="67" s="1"/>
  <c r="BC85" i="67"/>
  <c r="AY87" i="67" a="1"/>
  <c r="AY87" i="67" s="1"/>
  <c r="AZ87" i="67" a="1"/>
  <c r="AZ87" i="67" s="1"/>
  <c r="BC87" i="67"/>
  <c r="BB16" i="55" a="1"/>
  <c r="BB16" i="55" s="1"/>
  <c r="BB84" i="55" a="1"/>
  <c r="BB84" i="55" s="1"/>
  <c r="BB23" i="55" a="1"/>
  <c r="BB23" i="55" s="1"/>
  <c r="BB55" i="55" a="1"/>
  <c r="BB55" i="55" s="1"/>
  <c r="BB87" i="55" a="1"/>
  <c r="BB87" i="55" s="1"/>
  <c r="AZ37" i="67" a="1"/>
  <c r="AZ37" i="67" s="1"/>
  <c r="AY37" i="67" a="1"/>
  <c r="AY37" i="67" s="1"/>
  <c r="BC37" i="67"/>
  <c r="AZ30" i="67" a="1"/>
  <c r="AZ30" i="67" s="1"/>
  <c r="BC30" i="67"/>
  <c r="AZ94" i="67" a="1"/>
  <c r="AZ94" i="67" s="1"/>
  <c r="BC94" i="67"/>
  <c r="BB104" i="55" a="1"/>
  <c r="BB104" i="55" s="1"/>
  <c r="BB61" i="55" a="1"/>
  <c r="BB61" i="55" s="1"/>
  <c r="BB43" i="55" a="1"/>
  <c r="BB43" i="55" s="1"/>
  <c r="AZ99" i="67" a="1"/>
  <c r="AZ99" i="67" s="1"/>
  <c r="BC99" i="67"/>
  <c r="BB33" i="55" a="1"/>
  <c r="BB33" i="55" s="1"/>
  <c r="AZ32" i="67" a="1"/>
  <c r="AZ32" i="67" s="1"/>
  <c r="BC32" i="67"/>
  <c r="AZ76" i="67" a="1"/>
  <c r="AZ76" i="67" s="1"/>
  <c r="BC76" i="67"/>
  <c r="AZ12" i="67" a="1"/>
  <c r="AZ12" i="67" s="1"/>
  <c r="BC12" i="67"/>
  <c r="AZ58" i="67" a="1"/>
  <c r="AZ58" i="67" s="1"/>
  <c r="BC58" i="67"/>
  <c r="BB51" i="55" a="1"/>
  <c r="BB51" i="55" s="1"/>
  <c r="BB52" i="55" a="1"/>
  <c r="BB52" i="55" s="1"/>
  <c r="AZ52" i="67" a="1"/>
  <c r="AZ52" i="67" s="1"/>
  <c r="BC52" i="67"/>
  <c r="BB14" i="55" a="1"/>
  <c r="BB14" i="55" s="1"/>
  <c r="AY96" i="67" a="1"/>
  <c r="AY96" i="67" s="1"/>
  <c r="AZ96" i="67" a="1"/>
  <c r="AZ96" i="67" s="1"/>
  <c r="BC96" i="67"/>
  <c r="BB45" i="55" a="1"/>
  <c r="BB45" i="55" s="1"/>
  <c r="W105" i="69"/>
  <c r="AY30" i="67" l="1" a="1"/>
  <c r="AY30" i="67" s="1"/>
  <c r="AY104" i="67" a="1"/>
  <c r="AY104" i="67" s="1"/>
  <c r="AY94" i="67" a="1"/>
  <c r="AY94" i="67" s="1"/>
  <c r="AY99" i="67" a="1"/>
  <c r="AY99" i="67" s="1"/>
  <c r="AY44" i="67" a="1"/>
  <c r="AY44" i="67" s="1"/>
  <c r="AY32" i="67" a="1"/>
  <c r="AY32" i="67" s="1"/>
  <c r="BB62" i="55" a="1"/>
  <c r="BB62" i="55" s="1"/>
  <c r="BB58" i="55" a="1"/>
  <c r="BB58" i="55" s="1"/>
  <c r="BB21" i="55" a="1"/>
  <c r="BB21" i="55" s="1"/>
  <c r="BB37" i="55" a="1"/>
  <c r="BB37" i="55" s="1"/>
  <c r="BB18" i="55" a="1"/>
  <c r="BB18" i="55" s="1"/>
  <c r="BB89" i="55" a="1"/>
  <c r="BB89" i="55" s="1"/>
  <c r="BB32" i="55" a="1"/>
  <c r="BB32" i="55" s="1"/>
  <c r="BB20" i="55" a="1"/>
  <c r="BB20" i="55" s="1"/>
  <c r="AY6" i="67" a="1"/>
  <c r="AY6" i="67" s="1"/>
  <c r="AY14" i="67" a="1"/>
  <c r="AY14" i="67" s="1"/>
  <c r="BB13" i="55" a="1"/>
  <c r="BB13" i="55" s="1"/>
  <c r="AY78" i="67" a="1"/>
  <c r="AY78" i="67" s="1"/>
  <c r="AZ106" i="55"/>
  <c r="G15" i="71"/>
  <c r="BE106" i="55"/>
  <c r="AY106" i="55"/>
  <c r="J14" i="71" a="1"/>
  <c r="J14" i="71" s="1"/>
  <c r="J13" i="71" a="1"/>
  <c r="J13" i="71" s="1"/>
  <c r="J12" i="71" a="1"/>
  <c r="J12" i="71" s="1"/>
  <c r="J11" i="71" a="1"/>
  <c r="J11" i="71" s="1"/>
  <c r="J10" i="71" a="1"/>
  <c r="J10" i="71" s="1"/>
  <c r="J9" i="71" a="1"/>
  <c r="J9" i="71" s="1"/>
  <c r="J8" i="71" a="1"/>
  <c r="J8" i="71" s="1"/>
  <c r="J7" i="71" a="1"/>
  <c r="J7" i="71" s="1"/>
  <c r="BD105" i="55"/>
  <c r="BD106" i="55"/>
  <c r="BB8" i="55" a="1"/>
  <c r="BB8" i="55" s="1"/>
  <c r="BB7" i="55" a="1"/>
  <c r="BB7" i="55" s="1"/>
  <c r="AY105" i="55"/>
  <c r="BE105" i="55"/>
  <c r="BB9" i="55" a="1"/>
  <c r="BB9" i="55" s="1"/>
  <c r="BF5" i="55"/>
  <c r="BC5" i="55" a="1"/>
  <c r="BC5" i="55" s="1"/>
  <c r="BB5" i="55" a="1"/>
  <c r="BB5" i="55" s="1"/>
  <c r="BB105" i="67"/>
  <c r="BA105" i="67"/>
  <c r="AU105" i="67"/>
  <c r="AV105" i="67"/>
  <c r="W105" i="67"/>
  <c r="C4" i="48" l="1"/>
  <c r="K10" i="71"/>
  <c r="E20" i="48"/>
  <c r="K8" i="71"/>
  <c r="E18" i="48"/>
  <c r="K9" i="71"/>
  <c r="E19" i="48"/>
  <c r="K11" i="71"/>
  <c r="E21" i="48"/>
  <c r="K12" i="71"/>
  <c r="E22" i="48"/>
  <c r="K13" i="71"/>
  <c r="E23" i="48"/>
  <c r="K14" i="71"/>
  <c r="E24" i="48"/>
  <c r="K7" i="71"/>
  <c r="E17" i="48"/>
  <c r="BF105" i="55"/>
  <c r="BF106" i="55"/>
  <c r="AW105" i="67"/>
  <c r="K8" i="31"/>
  <c r="G11" i="48" l="1"/>
  <c r="M9" i="48"/>
  <c r="BC105" i="67"/>
  <c r="L9" i="48" l="1"/>
  <c r="H15" i="71" l="1"/>
  <c r="E16" i="48"/>
  <c r="P9" i="48" l="1"/>
  <c r="L10" i="48" s="1"/>
  <c r="C3" i="48"/>
  <c r="C5" i="48" s="1"/>
  <c r="E25" i="48"/>
  <c r="I16" i="48" s="1"/>
  <c r="C8" i="48" l="1"/>
  <c r="D6" i="48"/>
  <c r="C7" i="48"/>
  <c r="C19" i="48" l="1"/>
  <c r="J19" i="48" s="1"/>
  <c r="M19" i="48" s="1"/>
  <c r="N19" i="48" s="1"/>
  <c r="P19" i="48" s="1"/>
  <c r="C24" i="48"/>
  <c r="J24" i="48" s="1"/>
  <c r="M24" i="48" s="1"/>
  <c r="C16" i="48"/>
  <c r="J16" i="48" s="1"/>
  <c r="M16" i="48" s="1"/>
  <c r="C20" i="48"/>
  <c r="C17" i="48"/>
  <c r="J17" i="48" s="1"/>
  <c r="M17" i="48" s="1"/>
  <c r="C18" i="48"/>
  <c r="J18" i="48" s="1"/>
  <c r="M18" i="48" s="1"/>
  <c r="C21" i="48"/>
  <c r="C23" i="48"/>
  <c r="C22" i="48"/>
  <c r="G10" i="48"/>
  <c r="G9" i="48"/>
  <c r="G8" i="48"/>
  <c r="N24" i="48" l="1"/>
  <c r="P24" i="48" s="1"/>
  <c r="Q24" i="48" s="1"/>
  <c r="R24" i="48" s="1"/>
  <c r="Q19" i="48"/>
  <c r="R19" i="48" s="1"/>
  <c r="O19" i="48"/>
  <c r="J20" i="48"/>
  <c r="M20" i="48" s="1"/>
  <c r="J22" i="48"/>
  <c r="J23" i="48"/>
  <c r="M23" i="48" s="1"/>
  <c r="N23" i="48" s="1"/>
  <c r="P23" i="48" s="1"/>
  <c r="Q23" i="48" s="1"/>
  <c r="R23" i="48" s="1"/>
  <c r="J21" i="48"/>
  <c r="M21" i="48" s="1"/>
  <c r="N18" i="48"/>
  <c r="P18" i="48" s="1"/>
  <c r="Q18" i="48" s="1"/>
  <c r="R18" i="48" s="1"/>
  <c r="C25" i="48"/>
  <c r="O24" i="48" l="1"/>
  <c r="N17" i="48"/>
  <c r="P17" i="48" s="1"/>
  <c r="Q17" i="48" s="1"/>
  <c r="R17" i="48" s="1"/>
  <c r="O18" i="48"/>
  <c r="N21" i="48"/>
  <c r="P21" i="48" s="1"/>
  <c r="Q21" i="48" s="1"/>
  <c r="R21" i="48" s="1"/>
  <c r="N16" i="48"/>
  <c r="P16" i="48" s="1"/>
  <c r="Q16" i="48" s="1"/>
  <c r="R16" i="48" s="1"/>
  <c r="O23" i="48"/>
  <c r="M22" i="48"/>
  <c r="N20" i="48"/>
  <c r="P20" i="48" s="1"/>
  <c r="Q20" i="48" s="1"/>
  <c r="R20" i="48" s="1"/>
  <c r="G7" i="48"/>
  <c r="J25" i="48"/>
  <c r="O20" i="48" l="1"/>
  <c r="N22" i="48"/>
  <c r="P22" i="48" s="1"/>
  <c r="Q22" i="48" s="1"/>
  <c r="R22" i="48" s="1"/>
  <c r="O21" i="48"/>
  <c r="O17" i="48"/>
  <c r="O16" i="48"/>
  <c r="C9" i="48"/>
  <c r="M25" i="48"/>
  <c r="C10" i="48" s="1"/>
  <c r="O22" i="48" l="1"/>
  <c r="O25" i="48" s="1"/>
  <c r="N25" i="48"/>
  <c r="P25" i="48" l="1"/>
  <c r="Q25" i="48" l="1"/>
  <c r="R25" i="48" s="1"/>
  <c r="C11" i="48" l="1"/>
  <c r="BC94" i="55" l="1" a="1"/>
  <c r="BC94" i="55" s="1"/>
  <c r="BC73" i="55" a="1"/>
  <c r="BC73" i="55" s="1"/>
  <c r="BC13" i="55" a="1"/>
  <c r="BC13" i="55" s="1"/>
  <c r="BC65" i="55" a="1"/>
  <c r="BC65" i="55" s="1"/>
  <c r="BC26" i="55" a="1"/>
  <c r="BC26" i="55" s="1"/>
  <c r="BC79" i="55" a="1"/>
  <c r="BC79" i="55" s="1"/>
  <c r="BC59" i="55" a="1"/>
  <c r="BC59" i="55" s="1"/>
  <c r="BC86" i="55" a="1"/>
  <c r="BC86" i="55" s="1"/>
  <c r="BC29" i="55" a="1"/>
  <c r="BC29" i="55" s="1"/>
  <c r="BC96" i="55" a="1"/>
  <c r="BC96" i="55" s="1"/>
  <c r="BC103" i="55" a="1"/>
  <c r="BC103" i="55" s="1"/>
  <c r="BC100" i="55" a="1"/>
  <c r="BC100" i="55" s="1"/>
  <c r="BC88" i="55" a="1"/>
  <c r="BC88" i="55" s="1"/>
  <c r="BC22" i="55" a="1"/>
  <c r="BC22" i="55" s="1"/>
  <c r="BC61" i="55" a="1"/>
  <c r="BC61" i="55" s="1"/>
  <c r="BC102" i="55" a="1"/>
  <c r="BC102" i="55" s="1"/>
  <c r="BC53" i="55" a="1"/>
  <c r="BC53" i="55" s="1"/>
  <c r="BC46" i="55" a="1"/>
  <c r="BC46" i="55" s="1"/>
  <c r="BC38" i="55" a="1"/>
  <c r="BC38" i="55" s="1"/>
  <c r="C4" i="31"/>
  <c r="BC75" i="55" a="1"/>
  <c r="BC75" i="55" s="1"/>
  <c r="BC17" i="55" a="1"/>
  <c r="BC17" i="55" s="1"/>
  <c r="BC20" i="55" a="1"/>
  <c r="BC20" i="55" s="1"/>
  <c r="BC10" i="55" a="1"/>
  <c r="BC10" i="55" s="1"/>
  <c r="BC33" i="55" a="1"/>
  <c r="BC33" i="55" s="1"/>
  <c r="BC76" i="55" a="1"/>
  <c r="BC76" i="55" s="1"/>
  <c r="BC72" i="55" a="1"/>
  <c r="BC72" i="55" s="1"/>
  <c r="BC95" i="55" a="1"/>
  <c r="BC95" i="55" s="1"/>
  <c r="BC91" i="55" a="1"/>
  <c r="BC91" i="55" s="1"/>
  <c r="BC47" i="55" a="1"/>
  <c r="BC47" i="55" s="1"/>
  <c r="BC18" i="55" a="1"/>
  <c r="BC18" i="55" s="1"/>
  <c r="BC82" i="55" a="1"/>
  <c r="BC82" i="55" s="1"/>
  <c r="BC67" i="55" a="1"/>
  <c r="BC67" i="55" s="1"/>
  <c r="BC24" i="55" a="1"/>
  <c r="BC24" i="55" s="1"/>
  <c r="BC89" i="55" a="1"/>
  <c r="BC89" i="55" s="1"/>
  <c r="BC12" i="55" a="1"/>
  <c r="BC12" i="55" s="1"/>
  <c r="BC28" i="55" a="1"/>
  <c r="BC28" i="55" s="1"/>
  <c r="BC90" i="55" a="1"/>
  <c r="BC90" i="55" s="1"/>
  <c r="BC85" i="55" a="1"/>
  <c r="BC85" i="55" s="1"/>
  <c r="BC56" i="55" a="1"/>
  <c r="BC56" i="55" s="1"/>
  <c r="BC60" i="55" a="1"/>
  <c r="BC60" i="55" s="1"/>
  <c r="BC39" i="55" a="1"/>
  <c r="BC39" i="55" s="1"/>
  <c r="BC104" i="55" a="1"/>
  <c r="BC104" i="55" s="1"/>
  <c r="BC70" i="55" a="1"/>
  <c r="BC70" i="55" s="1"/>
  <c r="BC78" i="55" a="1"/>
  <c r="BC78" i="55" s="1"/>
  <c r="BC64" i="55" a="1"/>
  <c r="BC64" i="55" s="1"/>
  <c r="BC19" i="55" a="1"/>
  <c r="BC19" i="55" s="1"/>
  <c r="BC36" i="55" a="1"/>
  <c r="BC36" i="55" s="1"/>
  <c r="BC68" i="55" a="1"/>
  <c r="BC68" i="55" s="1"/>
  <c r="BC6" i="55" a="1"/>
  <c r="BC6" i="55" s="1"/>
  <c r="BC30" i="55" a="1"/>
  <c r="BC30" i="55" s="1"/>
  <c r="BC15" i="55" a="1"/>
  <c r="BC15" i="55" s="1"/>
  <c r="BC43" i="55" a="1"/>
  <c r="BC43" i="55" s="1"/>
  <c r="BC50" i="55" a="1"/>
  <c r="BC50" i="55" s="1"/>
  <c r="BC8" i="55" a="1"/>
  <c r="BC8" i="55" s="1"/>
  <c r="BC7" i="55" a="1"/>
  <c r="BC7" i="55" s="1"/>
  <c r="BC84" i="55" a="1"/>
  <c r="BC84" i="55" s="1"/>
  <c r="BC52" i="55" a="1"/>
  <c r="BC52" i="55" s="1"/>
  <c r="BC9" i="55" a="1"/>
  <c r="BC9" i="55" s="1"/>
  <c r="BC41" i="55" a="1"/>
  <c r="BC41" i="55" s="1"/>
  <c r="BC80" i="55" a="1"/>
  <c r="BC80" i="55" s="1"/>
  <c r="BC23" i="55" a="1"/>
  <c r="BC23" i="55" s="1"/>
  <c r="BC42" i="55" a="1"/>
  <c r="BC42" i="55" s="1"/>
  <c r="BC97" i="55" a="1"/>
  <c r="BC97" i="55" s="1"/>
  <c r="BC77" i="55" a="1"/>
  <c r="BC77" i="55" s="1"/>
  <c r="BC57" i="55" a="1"/>
  <c r="BC57" i="55" s="1"/>
  <c r="BC49" i="55" a="1"/>
  <c r="BC49" i="55" s="1"/>
  <c r="BC32" i="55" a="1"/>
  <c r="BC32" i="55" s="1"/>
  <c r="BC27" i="55" a="1"/>
  <c r="BC27" i="55" s="1"/>
  <c r="BC25" i="55" a="1"/>
  <c r="BC25" i="55" s="1"/>
  <c r="BC99" i="55" a="1"/>
  <c r="BC99" i="55" s="1"/>
  <c r="BC93" i="55" a="1"/>
  <c r="BC93" i="55" s="1"/>
  <c r="BC34" i="55" a="1"/>
  <c r="BC34" i="55" s="1"/>
  <c r="BC44" i="55" a="1"/>
  <c r="BC44" i="55" s="1"/>
  <c r="BC40" i="55" a="1"/>
  <c r="BC40" i="55" s="1"/>
  <c r="BC11" i="55" a="1"/>
  <c r="BC11" i="55" s="1"/>
  <c r="BC62" i="55" a="1"/>
  <c r="BC62" i="55" s="1"/>
  <c r="BC45" i="55" a="1"/>
  <c r="BC45" i="55" s="1"/>
  <c r="BC35" i="55" a="1"/>
  <c r="BC35" i="55" s="1"/>
  <c r="BC69" i="55" a="1"/>
  <c r="BC69" i="55" s="1"/>
  <c r="BC58" i="55" a="1"/>
  <c r="BC58" i="55" s="1"/>
  <c r="BC87" i="55" a="1"/>
  <c r="BC87" i="55" s="1"/>
  <c r="BC101" i="55" a="1"/>
  <c r="BC101" i="55" s="1"/>
  <c r="BC66" i="55" a="1"/>
  <c r="BC66" i="55" s="1"/>
  <c r="BC71" i="55" a="1"/>
  <c r="BC71" i="55" s="1"/>
  <c r="D4" i="48" l="1"/>
  <c r="J6" i="71" a="1"/>
  <c r="J6" i="71" s="1"/>
  <c r="BC37" i="55" a="1"/>
  <c r="BC37" i="55" s="1"/>
  <c r="BC16" i="55" a="1"/>
  <c r="BC16" i="55" s="1"/>
  <c r="BC14" i="55" a="1"/>
  <c r="BC14" i="55" s="1"/>
  <c r="BC83" i="55" a="1"/>
  <c r="BC83" i="55" s="1"/>
  <c r="BC31" i="55" a="1"/>
  <c r="BC31" i="55" s="1"/>
  <c r="BC92" i="55" a="1"/>
  <c r="BC92" i="55" s="1"/>
  <c r="BC74" i="55" a="1"/>
  <c r="BC74" i="55" s="1"/>
  <c r="BC81" i="55" a="1"/>
  <c r="BC81" i="55" s="1"/>
  <c r="BC55" i="55" a="1"/>
  <c r="BC55" i="55" s="1"/>
  <c r="BC54" i="55" a="1"/>
  <c r="BC54" i="55" s="1"/>
  <c r="BC63" i="55" a="1"/>
  <c r="BC63" i="55" s="1"/>
  <c r="BC21" i="55" a="1"/>
  <c r="BC21" i="55" s="1"/>
  <c r="BC48" i="55" a="1"/>
  <c r="BC48" i="55" s="1"/>
  <c r="BC98" i="55" a="1"/>
  <c r="BC98" i="55" s="1"/>
  <c r="BC51" i="55" a="1"/>
  <c r="BC51" i="55" s="1"/>
  <c r="E16" i="31" l="1"/>
  <c r="K6" i="71"/>
  <c r="N8" i="31" l="1"/>
  <c r="J9" i="31" s="1"/>
  <c r="C3" i="31"/>
  <c r="K15" i="71"/>
  <c r="D3" i="48" s="1"/>
  <c r="D5" i="48" s="1"/>
  <c r="B25" i="31"/>
  <c r="C7" i="31" l="1"/>
  <c r="D7" i="48" s="1"/>
  <c r="G6" i="48" s="1"/>
  <c r="F9" i="31"/>
  <c r="C5" i="31"/>
  <c r="F6" i="31"/>
  <c r="E25" i="31"/>
  <c r="C8" i="31" s="1"/>
  <c r="D8" i="48" s="1"/>
  <c r="C24" i="31"/>
  <c r="C19" i="31"/>
  <c r="C23" i="31"/>
  <c r="C22" i="31"/>
  <c r="C21" i="31"/>
  <c r="C20" i="31"/>
  <c r="C18" i="31"/>
  <c r="C17" i="31"/>
  <c r="C16" i="31"/>
  <c r="F8" i="31"/>
  <c r="F10" i="31"/>
  <c r="F7" i="31" l="1"/>
  <c r="I16" i="31" a="1"/>
  <c r="I16" i="31" s="1"/>
  <c r="J16" i="31" s="1"/>
  <c r="C25" i="31"/>
  <c r="J23" i="31" l="1"/>
  <c r="M23" i="31" s="1"/>
  <c r="M16" i="31"/>
  <c r="J20" i="31"/>
  <c r="M20" i="31" s="1"/>
  <c r="J17" i="31"/>
  <c r="M17" i="31" s="1"/>
  <c r="J18" i="31"/>
  <c r="M18" i="31" s="1"/>
  <c r="J22" i="31"/>
  <c r="M22" i="31" s="1"/>
  <c r="J21" i="31"/>
  <c r="M21" i="31" s="1"/>
  <c r="J24" i="31"/>
  <c r="M24" i="31" s="1"/>
  <c r="N24" i="31" s="1"/>
  <c r="P24" i="31" s="1"/>
  <c r="Q24" i="31" s="1"/>
  <c r="R24" i="31" s="1"/>
  <c r="J19" i="31"/>
  <c r="M19" i="31" s="1"/>
  <c r="N16" i="31" l="1"/>
  <c r="O16" i="31" s="1"/>
  <c r="M25" i="31"/>
  <c r="C10" i="31" s="1"/>
  <c r="D10" i="48" s="1"/>
  <c r="O24" i="31"/>
  <c r="J25" i="31"/>
  <c r="C9" i="31" s="1"/>
  <c r="D9" i="48" s="1"/>
  <c r="N19" i="31"/>
  <c r="P19" i="31" s="1"/>
  <c r="Q19" i="31" s="1"/>
  <c r="R19" i="31" s="1"/>
  <c r="N21" i="31"/>
  <c r="P21" i="31" s="1"/>
  <c r="Q21" i="31" s="1"/>
  <c r="R21" i="31" s="1"/>
  <c r="N17" i="31"/>
  <c r="P17" i="31" s="1"/>
  <c r="Q17" i="31" s="1"/>
  <c r="N20" i="31"/>
  <c r="P20" i="31" s="1"/>
  <c r="Q20" i="31" s="1"/>
  <c r="R20" i="31" s="1"/>
  <c r="N22" i="31"/>
  <c r="P22" i="31" s="1"/>
  <c r="Q22" i="31" s="1"/>
  <c r="R22" i="31" s="1"/>
  <c r="N23" i="31"/>
  <c r="P23" i="31" s="1"/>
  <c r="Q23" i="31" s="1"/>
  <c r="R23" i="31" s="1"/>
  <c r="N18" i="31"/>
  <c r="P16" i="31" l="1"/>
  <c r="Q16" i="31" s="1"/>
  <c r="R16" i="31" s="1"/>
  <c r="N25" i="31"/>
  <c r="O19" i="31"/>
  <c r="O22" i="31"/>
  <c r="O20" i="31"/>
  <c r="O23" i="31"/>
  <c r="O17" i="31"/>
  <c r="O18" i="31"/>
  <c r="P18" i="31"/>
  <c r="O21" i="31"/>
  <c r="R17" i="31"/>
  <c r="O25" i="31" l="1"/>
  <c r="P25" i="31"/>
  <c r="Q18" i="31"/>
  <c r="R18" i="31" l="1"/>
  <c r="Q25" i="31"/>
  <c r="C11" i="31" l="1"/>
  <c r="D11" i="48" s="1"/>
  <c r="R25"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<sst xmlns="http://schemas.openxmlformats.org/spreadsheetml/2006/main" count="746" uniqueCount="309">
  <si>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</si>
  <si>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</si>
  <si>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</si>
  <si>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</si>
  <si>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Montant écarté</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</si>
  <si>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</si>
  <si>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</si>
  <si>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</si>
  <si>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</si>
  <si>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</si>
  <si>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</si>
  <si>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</si>
  <si>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</si>
  <si>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(montant de la recette prévisionnelle générée par l'opération)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</si>
  <si>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</si>
  <si>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</si>
  <si>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</si>
  <si>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</si>
  <si>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</si>
  <si>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</si>
  <si>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</si>
  <si>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</si>
  <si>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Modalités de prise en compte</t>
  </si>
  <si>
    <t>Numéro de la dépense</t>
  </si>
  <si>
    <t>Commentaires du Service Instructeur</t>
  </si>
  <si>
    <t>(saisie automatique à corriger selon les modalités d'instruction)</t>
  </si>
  <si>
    <t>euro</t>
  </si>
  <si>
    <t>Montant retenu</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</si>
  <si>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</si>
  <si>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</si>
  <si>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</si>
  <si>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</si>
  <si>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</si>
  <si>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Montants</t>
  </si>
  <si>
    <t>Présentés</t>
  </si>
  <si>
    <t>Retenus</t>
  </si>
  <si>
    <t>Ecartés</t>
  </si>
  <si>
    <t>Montant total HT</t>
  </si>
  <si>
    <t>Montant total TVA</t>
  </si>
  <si>
    <t>Total  TTC</t>
  </si>
  <si>
    <t>Dépenses présentées</t>
  </si>
  <si>
    <t>Montant d'aide FEADER à solliciter</t>
  </si>
  <si>
    <t>Total des dépenses</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</si>
  <si>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</si>
  <si>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Partie réservée à l'administration - Instruction des recettes nettes générées par l'opération</t>
  </si>
  <si>
    <t>(Ex : droits d'entrée de l'objet, du type de dépense…)</t>
  </si>
  <si>
    <t>Nature de la recette générée par l'opération</t>
  </si>
  <si>
    <t>Partie réservée à l'administration - Instruction des dépenses couvertes par application d'une option de coûts simplifiés - taux forfaitaire</t>
  </si>
  <si>
    <t>Total</t>
  </si>
  <si>
    <t>Dont montant FEADER sollicité</t>
  </si>
  <si>
    <t>Dont montant d'aide nationale sollicitée</t>
  </si>
  <si>
    <t>Taux d'affectation à l'opération</t>
  </si>
  <si>
    <t>(préciser le lien entre la dépense amortie et l'opération, et son caractère nécessaire)</t>
  </si>
  <si>
    <t xml:space="preserve">(Si la dépense est affectée partiellement à l'opération, préciser le taux de proratisation retenu ex: 50%). 
Si la dépense est intégralement liée à l'opération, préciser 100%) </t>
  </si>
  <si>
    <t>Plantations pérennes</t>
  </si>
  <si>
    <t>Irrigation</t>
  </si>
  <si>
    <t>Performance énergétique</t>
  </si>
  <si>
    <t>Amélioration foncière</t>
  </si>
  <si>
    <t>Description de la dépense</t>
  </si>
  <si>
    <t>Dénomination du fournisseur</t>
  </si>
  <si>
    <t>Référence du justificatif</t>
  </si>
  <si>
    <t>Auto-construction</t>
  </si>
  <si>
    <t>Présence d'un marché public</t>
  </si>
  <si>
    <t>Nombre de pièces estimative des dépenses jointes</t>
  </si>
  <si>
    <t>Montant HT
du Devis 1</t>
  </si>
  <si>
    <t>Montant TVA
du Devis 1</t>
  </si>
  <si>
    <t>Montant TTC
du Devis 1</t>
  </si>
  <si>
    <t>Montant HT
du devis contradictoire
Devis 2</t>
  </si>
  <si>
    <t>Montant TVA
du devis contradictoire
Devis 2</t>
  </si>
  <si>
    <t>Montant TTC
du devis contradictoire
Devis 2</t>
  </si>
  <si>
    <t>Montant HT
du devis contradictoire
Devis 3</t>
  </si>
  <si>
    <t>Montant TVA
du devis contradictoire
Devis 3</t>
  </si>
  <si>
    <t>Montant TTC
du devis contradictoire
Devis 3</t>
  </si>
  <si>
    <t>Devis retenu</t>
  </si>
  <si>
    <t>Justificatif(s) appropriés joints</t>
  </si>
  <si>
    <t>Montant HT écarté</t>
  </si>
  <si>
    <t>Montant TVA écarté</t>
  </si>
  <si>
    <t>Montant écarté TTC</t>
  </si>
  <si>
    <t>Type de dépense (acquisition de matériel, location, acquisition de brevets, logiciels…)</t>
  </si>
  <si>
    <t>(information présente sur le justificatif joint.
Ex: numéro de devis, date de la capture d'écran, numéro de lot si marché public...)</t>
  </si>
  <si>
    <t>(s'agit-il d'une dépense/d'un devis retenu pour l'auto-construction?
Réponse à sélectionner dans le menu déroulant)</t>
  </si>
  <si>
    <t>(nombre prévu correspondant à la dépense)</t>
  </si>
  <si>
    <t>(unité dans laquelle s'exprime la quantité relative à la dépense)</t>
  </si>
  <si>
    <t>(absence ou type de marché public à sélectionner dans le menu déroulant)</t>
  </si>
  <si>
    <t>(se référer au nombre de pièces exigées en fonction du montant de la dépense prévisionnelle)</t>
  </si>
  <si>
    <t>(montant hors taxes du devis, en euros)</t>
  </si>
  <si>
    <t>(renseigner la TVA applicable en euros, uniquement si non déduite ou non compensée. Une attestation d’absence de récupération de la TVA est alors à fournir en appui de la demande d’aide.)</t>
  </si>
  <si>
    <t>(montant hors taxes du devis opposable en euros)</t>
  </si>
  <si>
    <t>(à choisir dans le menu déroulant)</t>
  </si>
  <si>
    <t>(le cas échéant:
demande de dérogation pour absence de devis opposable, ou note justificative du choix du devis le plus cher jointe)</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</si>
  <si>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 caractère raisonnable non avéré…)</t>
  </si>
  <si>
    <t>D230115102</t>
  </si>
  <si>
    <t>Non</t>
  </si>
  <si>
    <t>Pas de marché public</t>
  </si>
  <si>
    <t>Devis 1</t>
  </si>
  <si>
    <t>Montant présenté</t>
  </si>
  <si>
    <t>Type de dépense (études préalabes à la réalisation d'un investissement matériel, diagnostics, assistance à maitrise d'ouvrage, honoraires de consultants…)</t>
  </si>
  <si>
    <t>Etude de faisabilité</t>
  </si>
  <si>
    <t>EkoXpertise</t>
  </si>
  <si>
    <t>F558115102</t>
  </si>
  <si>
    <t>(nature de la contribution apportée à l'opération.
Ex: terrain, bien immeuble, équipement…)</t>
  </si>
  <si>
    <t>(ex: attestation d’affectation du bien à l’opération…)</t>
  </si>
  <si>
    <t>Partie réservée à l'administration - Instruction des contributions en nature de type travail - Bénévolat et autoconstruction</t>
  </si>
  <si>
    <r>
      <t>Partie réservée à l'administration - Instruction des frais généraux</t>
    </r>
    <r>
      <rPr>
        <sz val="20"/>
        <color theme="1"/>
        <rFont val="Calibri"/>
        <family val="2"/>
        <scheme val="minor"/>
      </rPr>
      <t xml:space="preserve"> (selon les modalités définies dans la notice)</t>
    </r>
  </si>
  <si>
    <r>
      <t>Partie réservée à l'administration - Instruction des dépenses d'investissements matériels et immatériels</t>
    </r>
    <r>
      <rPr>
        <sz val="20"/>
        <color theme="1"/>
        <rFont val="Calibri"/>
        <family val="2"/>
        <scheme val="minor"/>
      </rPr>
      <t xml:space="preserve"> (justifiées par devis ou justificatifs équivalents)</t>
    </r>
  </si>
  <si>
    <t>Commentaire</t>
  </si>
  <si>
    <t>Numéro du conseil</t>
  </si>
  <si>
    <t>Présence d'un amendement organique</t>
  </si>
  <si>
    <t>OUI</t>
  </si>
  <si>
    <t>Barème de coût unitaire, plantation pérenne "banane"</t>
  </si>
  <si>
    <t>(En tonnes/ha)</t>
  </si>
  <si>
    <t>La plantation est-elle à Marie-Galante ?</t>
  </si>
  <si>
    <t>La plantation est-elle à simple rang ou double rang ?</t>
  </si>
  <si>
    <t>Amortissement</t>
  </si>
  <si>
    <t>Quantité / Montant</t>
  </si>
  <si>
    <t>Unité dans laquelle s'exprime la quantité/ le montant</t>
  </si>
  <si>
    <t xml:space="preserve">(Si la dépense est affectée partiellement à l'opération, préciser le taux de proratisation retenu ex: 50%. 
Si la dépense est intégralement liée à l'opération, préciser 100%) </t>
  </si>
  <si>
    <r>
      <rPr>
        <b/>
        <sz val="20"/>
        <color theme="1"/>
        <rFont val="Calibri"/>
        <family val="2"/>
        <scheme val="minor"/>
      </rPr>
      <t>Détail des montants prévisionnels d'aide par type d'action</t>
    </r>
    <r>
      <rPr>
        <sz val="11"/>
        <color theme="1"/>
        <rFont val="Calibri"/>
        <family val="2"/>
        <scheme val="minor"/>
      </rPr>
      <t xml:space="preserve">
(données à titre informatif ne valant ni promesse d'attribution de l'aide, ni contractualisation des montants indiqués)</t>
    </r>
  </si>
  <si>
    <t>Type d'action</t>
  </si>
  <si>
    <t>(nom du type d'action à sélectionner dans le menu déroulant, en cohérence avec les éléments saisis dans l'onglet 0)</t>
  </si>
  <si>
    <t>Type d'action concerné</t>
  </si>
  <si>
    <t>Partie réservée à l'administration - Détail des montants prévisionnels d'aide par type d'action, à l'instruction</t>
  </si>
  <si>
    <t>Postes de dépenses et types d'actions pour le dispositif 73.01</t>
  </si>
  <si>
    <t xml:space="preserve">Montant des dépenses de personnel et d'autoconstruction sur la base de calcul, en euros </t>
  </si>
  <si>
    <t>Dépenses de personnel et d'autoconstruction prises en compte par application d'un taux forfaitaire</t>
  </si>
  <si>
    <t>(saisie automatique, par application du taux forfaitaire de 20% des investissements, des frais généraux, des amortissements et des contributions en nature afin de couvrir les frais de personnel directs  et des frais d'autoconstruction)</t>
  </si>
  <si>
    <t>Partie réservée à l'administration - Instruction des dépenses de personnel et d'autoconstruction prises en compte par application d'un taux forfaitaire</t>
  </si>
  <si>
    <t>Onglet (Poste de dépense)</t>
  </si>
  <si>
    <t xml:space="preserve">Pas de marché public </t>
  </si>
  <si>
    <r>
      <t xml:space="preserve">(nom de l'entreprise, de la structure émettrice du devis ou du justificatif de la dépense </t>
    </r>
    <r>
      <rPr>
        <i/>
        <u/>
        <sz val="11"/>
        <rFont val="Calibri"/>
        <family val="2"/>
        <scheme val="minor"/>
      </rPr>
      <t>retenue</t>
    </r>
    <r>
      <rPr>
        <i/>
        <sz val="11"/>
        <rFont val="Calibri"/>
        <family val="2"/>
        <scheme val="minor"/>
      </rPr>
      <t>)</t>
    </r>
  </si>
  <si>
    <t>Justificatif(s) approprié(s) joint(s) ?</t>
  </si>
  <si>
    <t>(reprendre les types d'actions choisis tel que rempli dans l'onglet 0-Presentation poste-typeaction)</t>
  </si>
  <si>
    <t>Oui / Non / Sans objet</t>
  </si>
  <si>
    <t>(nom de l'entreprise, de la structure émettrice du devis ou du justificatif de la dépense retenue)</t>
  </si>
  <si>
    <t>Description de la contribution en nature</t>
  </si>
  <si>
    <t>Taux d'affectation à l'opération
(%)</t>
  </si>
  <si>
    <t>Justificatif d'affectation à l'opération</t>
  </si>
  <si>
    <t>Valeur de la contribution</t>
  </si>
  <si>
    <t>Justificatif de la valeur de la contribution</t>
  </si>
  <si>
    <t>(si la dépense est affectée partiellement à l'opération, préciser le taux de proratisation retenu ex: 50% ; si la dépense est intégralement liée à l'opération préciser 100%)</t>
  </si>
  <si>
    <t>(montant unitaire de la contribution en nature applicable en euro)</t>
  </si>
  <si>
    <t>(pour les terrains et biens immeubles: certificat d’un expert indépendant qualifié;
pour les services, biens d’équipement ou de matières premières: prix catalogue, devis, etc.)</t>
  </si>
  <si>
    <t>taux d'affectation à l'opération x Valeur de la contribution</t>
  </si>
  <si>
    <t>Salle de réunion</t>
  </si>
  <si>
    <t>Compte-rendu de réunion, feuille de présence signée</t>
  </si>
  <si>
    <t>estimation de la valeur locative du bien par un expert indépendant habilité</t>
  </si>
  <si>
    <t>2h</t>
  </si>
  <si>
    <t>Montant éligible</t>
  </si>
  <si>
    <t>Description du bien amortissable</t>
  </si>
  <si>
    <t>Type de bien</t>
  </si>
  <si>
    <t>Lien avec l’opération</t>
  </si>
  <si>
    <t>Taux d'affectation à l'opération sur la durée présentée</t>
  </si>
  <si>
    <t>Justificatif de la valeur du bien amorti</t>
  </si>
  <si>
    <t>Durée de l'opération</t>
  </si>
  <si>
    <t>Date de début d’amortissement</t>
  </si>
  <si>
    <t>Durée totale de l’amortissement</t>
  </si>
  <si>
    <t>Durée d’amortissement présentée</t>
  </si>
  <si>
    <t>Coût total de l'amortissement</t>
  </si>
  <si>
    <t>Justificatif de la modalité d'amortissement</t>
  </si>
  <si>
    <t>(nature du bien)</t>
  </si>
  <si>
    <t>(neuf / occasion)</t>
  </si>
  <si>
    <t>(évaluation de la valeur du bien par un expert indépendat)</t>
  </si>
  <si>
    <t>nombre</t>
  </si>
  <si>
    <t>(jj/mm/aaaa)</t>
  </si>
  <si>
    <t>(montant de la charge d'amortissement pour la durée totale d'amortissement du matériel)</t>
  </si>
  <si>
    <t>[(coût total de l'amortissement / durée totale de l'amortissement) x durée d'amortissement présentée ] x taux d'affectation à l'opération</t>
  </si>
  <si>
    <t>(plan d'amortissement prévisionnel, attestation sur l’honneur du bénéficiaire qui atteste que le bien amorti n’a pas fait l’objet de subventions publiques, etc.)</t>
  </si>
  <si>
    <t>Partie à remplir par le bénéficiaire - Présentation des dépenses d'amortissement</t>
  </si>
  <si>
    <t>Partie réservée à l'administration - Instruction des dépenses d'amortissement</t>
  </si>
  <si>
    <t>Coût de l’amortissement présenté</t>
  </si>
  <si>
    <t>Montant de la charge d'amortissement éligible</t>
  </si>
  <si>
    <t>Total présenté ( sans auto-construction )</t>
  </si>
  <si>
    <t>Total retenu ( sans auto-construction )</t>
  </si>
  <si>
    <t>l'unité doit être être identique à celle de la durée d'amortissement
(en années uniquement)</t>
  </si>
  <si>
    <t>l'unité doit être être identique à celle de la durée de l'opération
(en années uniquement)</t>
  </si>
  <si>
    <t>en année(s)</t>
  </si>
  <si>
    <t>Devis sélectionné</t>
  </si>
  <si>
    <t>Montant présenté HT
Devis sélectionné</t>
  </si>
  <si>
    <t>Montant présenté TVA
Devis sélectionné</t>
  </si>
  <si>
    <t>Montant présenté TTC
Devis sélectionné</t>
  </si>
  <si>
    <t xml:space="preserve">Montant raisonnable HT </t>
  </si>
  <si>
    <t>Montant raisonnable TVA</t>
  </si>
  <si>
    <t xml:space="preserve">Montant raisonnable TTC </t>
  </si>
  <si>
    <t>Montant éligible retenu HT</t>
  </si>
  <si>
    <t xml:space="preserve">Montant éligible retenu TVA </t>
  </si>
  <si>
    <t>Montant éligible retenu TTC</t>
  </si>
  <si>
    <t>Taux d'Aide Publique (TAP) réglementaire du dispositif, équivalent au Taux Maximum d'Aide Publique (TMAP) le cas échéant</t>
  </si>
  <si>
    <t>Montant d'aide calculé après application des Règles d'Interventions Financières (RIF)</t>
  </si>
  <si>
    <t>Montant de l'apport et du financement externe d'origine privée</t>
  </si>
  <si>
    <t>% de l'apport et du financement externe d'origine privée</t>
  </si>
  <si>
    <t>TAP réglementaire du dispositif x Dépenses présentées</t>
  </si>
  <si>
    <t>Emprunt + Auto-financement + contribution en nature + financement externe d'origine privée</t>
  </si>
  <si>
    <t>Contrôles bloquants à résoudre avant présentation du plan de financement au service instructeur</t>
  </si>
  <si>
    <t>Montant d'aide calculé &lt; ou = (Montant des dépenses - Contribution en nature)</t>
  </si>
  <si>
    <t>Clé de répartition des dépenses par poste (avant application des règles d'intervention financières)</t>
  </si>
  <si>
    <t xml:space="preserve">Poste de dépenses </t>
  </si>
  <si>
    <t>Investissements</t>
  </si>
  <si>
    <t xml:space="preserve">Frais généraux </t>
  </si>
  <si>
    <t xml:space="preserve">Contributions en nature </t>
  </si>
  <si>
    <t xml:space="preserve">Montant présenté </t>
  </si>
  <si>
    <t>Taux forfaitaire personnel + autoconstruction</t>
  </si>
  <si>
    <t>Coût unitaire bananes</t>
  </si>
  <si>
    <t>Coût unitaire cannes à sucre</t>
  </si>
  <si>
    <t>Taux forfaitaire personnel + Autoconstruction</t>
  </si>
  <si>
    <t>Montant de la charge d'amortissement présentée</t>
  </si>
  <si>
    <t xml:space="preserve">Ventilation des dépenses présentées par poste </t>
  </si>
  <si>
    <t>Montant maximal d’une demande d’aide = 4 500 000 € HT</t>
  </si>
  <si>
    <t>Le montant du financeur public autre que FEADER/Région prend-il en charge toute la part nationale?</t>
  </si>
  <si>
    <t>Taux de co-financement FEADER</t>
  </si>
  <si>
    <t>Taux de co-financement de la part nationale</t>
  </si>
  <si>
    <t>Montant de la part nationale</t>
  </si>
  <si>
    <t>Montant du financeur public autre que FEADER/Région dans la part nationale</t>
  </si>
  <si>
    <t>Montant du financement Région</t>
  </si>
  <si>
    <t>Montant du top-up le cas échéant</t>
  </si>
  <si>
    <t>Pour les opérations bénéficiant d'une autre aide publique que les aides FEADER et Région comme par exemple des financements de l'Etat ou des EPCI, saisir ce montant.</t>
  </si>
  <si>
    <t>Saisie automatique en fonction des montants à corriger si consigne différente le cas échéant</t>
  </si>
  <si>
    <t>Montant d'aide calculé après application des RIF - Montant du financeur public autre que FEADER/Région</t>
  </si>
  <si>
    <t>Montant de la part nationale - le montant du financeur public autre que FEADER/Région</t>
  </si>
  <si>
    <t xml:space="preserve">
Taux établi par la stratégie régionale dans le cadre de cette intervention</t>
  </si>
  <si>
    <t>Financement hors assiette PSN</t>
  </si>
  <si>
    <t>Commentaires du service instructeur</t>
  </si>
  <si>
    <r>
      <t xml:space="preserve">Recettes prévisionnelles - onglet A :
</t>
    </r>
    <r>
      <rPr>
        <sz val="12"/>
        <color theme="1"/>
        <rFont val="Calibri"/>
        <family val="2"/>
        <scheme val="minor"/>
      </rPr>
      <t>Compléter cet onglet afin de présenter les recettes prévisionnelles générées par le projet.</t>
    </r>
  </si>
  <si>
    <r>
      <rPr>
        <b/>
        <sz val="12"/>
        <color theme="1"/>
        <rFont val="Calibri"/>
        <family val="2"/>
        <scheme val="minor"/>
      </rPr>
      <t>Synthèse des dépenses du bénéficiaire - onglet "Syn pf bénéficiaire"</t>
    </r>
    <r>
      <rPr>
        <sz val="12"/>
        <color theme="1"/>
        <rFont val="Calibri"/>
        <family val="2"/>
        <scheme val="minor"/>
      </rPr>
      <t xml:space="preserve">
Une fois toutes les dépenses prévisionnelles renseignées, se rendre dans l'onglet de synthèse.
l'onglet est en partie complété automatiquement à partir des informations saisies dans les autres onglets (une fois les types d'action renseignés) :
- vérifier les montants groupés par poste de dépense et par type d'action ;
- renseigner les financements prévisionnels connus au moment du dépôt de la demande d'aide ;
- reporter dans EuroPAC les montants synthétisés demandés dans l'onglet "Plan de financement prévisionnel du projet" ; 
- enregistrer le présent document, puis le verser dans EUROPAC dans l'onglet "Dépenses prévisionnelles".</t>
    </r>
  </si>
  <si>
    <r>
      <rPr>
        <b/>
        <sz val="12"/>
        <color theme="1"/>
        <rFont val="Calibri"/>
        <family val="2"/>
        <scheme val="minor"/>
      </rPr>
      <t>Synthèse des dépenses instruites - onglet "Syn pf instructeur"</t>
    </r>
    <r>
      <rPr>
        <sz val="12"/>
        <color theme="1"/>
        <rFont val="Calibri"/>
        <family val="2"/>
        <scheme val="minor"/>
      </rPr>
      <t xml:space="preserve">
Cet onglet est entièrement réservé à l'administration.</t>
    </r>
  </si>
  <si>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le devis retenu par le bénéficiaire n'est pas le devis le moins cher, une note justificative du choix d'un devis plus cher devra être produite et sera soumise à arbitrage du service instructeur. Le service instructeur considérera l'effectivité des arguments avancés et plafonnera, le cas échéant, la dépense au coût raisonnable calculé. En cas d'absence de la note évoquée, la dépense sera plafonnée au coût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</si>
  <si>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r>
      <t xml:space="preserve">Accueil
</t>
    </r>
    <r>
      <rPr>
        <sz val="12"/>
        <color rgb="FFFF0000"/>
        <rFont val="Calibri"/>
        <family val="2"/>
        <scheme val="minor"/>
      </rPr>
      <t>Saisir l'intitulé de l'opération en ligne n°9.</t>
    </r>
  </si>
  <si>
    <t>Seuil de frais généraux ( 10% max. des dépenses présentées )</t>
  </si>
  <si>
    <r>
      <rPr>
        <b/>
        <i/>
        <sz val="11"/>
        <color rgb="FFFF0000"/>
        <rFont val="Calibri"/>
        <family val="2"/>
      </rPr>
      <t>Saisir dans cette colonne le TAP applicable à chaque type d'action.</t>
    </r>
    <r>
      <rPr>
        <b/>
        <i/>
        <sz val="11"/>
        <rFont val="Calibri"/>
        <family val="2"/>
      </rPr>
      <t xml:space="preserve">
Par exemple:
Le taux d’aide publique est de 80% pour :
- Les jeunes agriculteurs
- Les agriculteurs ou un groupement d’agriculteurs portant un projet collectif
- Les agriculteurs en production agriculture biologique certifiée ou en conversion vers l’AB
- Les collectivités locales ou leur groupement
- Les Etablissements publics
- Les Associations syndicales autorisées (ASA)
- Les Groupements fonciers agricoles (GFA)
Pour les bénéficiaires ou les opérations ne respectant pas les critères cités ci-dessus, le taux d’aide publique est de :
- 65 % pour les entreprises de travaux agricoles
- 75% pour les autres bénéficiaires
Cas spécifique pour l’irrigation (art 74 Règlement UE 2021/2115) :
a) 80 % des coûts éligibles pour les investissements en matière d’irrigation dans les exploitations agricoles réalisés au titre du paragraphe 4 de l’article 74 du Règlement UE 2021/2115) ;
b) 100 % des coûts éligibles pour les investissements dans les infrastructures en dehors des exploitations agricoles devant être utilisées pour l’irrigation ;
c) 65 % des coûts éligibles pour d’autres investissements en matière d’irrigation réalisés dans les exploitations agricoles
Régime d'aide général applicable : SA.60282
Régime de la Transformation et commercialisation de la production :  SA.111668 pour les aides à finalité régionale et SA.113412 pour les aides en faveur des PME
Régime de la diversification des activités de l'exploitation : SA.111668 pour les aides à finalité régionale et SA.113412 pour les aides en faveur des PME
➔ En cas de de minimis, appliquer le TMAP du programme et plafonner le montant d'aide publique à 300 000 sur trois ans glissants.</t>
    </r>
  </si>
  <si>
    <t>Présentation des types d'actions et des postes de dépenses pour le dispositif 73.01</t>
  </si>
  <si>
    <t xml:space="preserve">Saisir vos choix dans les cases blanches à l'aide des menus déroulants.
Pour chaque type d'action sélectionné en colonne B, rappeler en colonne C la description détaillée correspondante.
La colonne D se complète automatiquement en fonction du poste de dépense sélectionné en colonne E par rapport aux modalités de prise en compte possibles.
</t>
  </si>
  <si>
    <t>Contrôle bloquant coût raisonnable</t>
  </si>
  <si>
    <t>(vérification automatique de cohérence entre le montant éligible retenu et le coût raisonnable calculé.
En cas d'anomalie, corriger le montant incohérent ou justifier le choix d'instruction.)</t>
  </si>
  <si>
    <t>Contributions en nature de type travail - Bénévolat</t>
  </si>
  <si>
    <t xml:space="preserve">Type de dépense </t>
  </si>
  <si>
    <t>Synthèse de l'opération présentée par  type d'action</t>
  </si>
  <si>
    <t>Seuil plantations pérennes (&gt;5 000 HT €)</t>
  </si>
  <si>
    <t>Seuil types d'actions hors plantations pérennes (&gt;15 000 HT €)</t>
  </si>
  <si>
    <t>Tableau récapitulatif des dépenses prévisionnelles de l'opération
(données à titre informatif ne valant ni promesse d'attribution de l'aide, ni contractualisation des montants indiqués)</t>
  </si>
  <si>
    <t>Part du type d'action sur le total des dépenses présentées (en %)</t>
  </si>
  <si>
    <t>Partie réservée à l'administration - Récapitulatif des dépenses de l'opération retenues à l'instruction
(saisies automatiques à corriger selon les modalités d'instruction)</t>
  </si>
  <si>
    <t>STRATEGIE REGIONALE GUADELOUPE FEADER 2023-2027</t>
  </si>
  <si>
    <t>Mesure 73.01 : Investissements dans les entreprises agricoles (« on farm »)</t>
  </si>
  <si>
    <t xml:space="preserve">Plan de financement prévisionnel </t>
  </si>
  <si>
    <t>SAISIR L'INTITULE DE L'OPERATION</t>
  </si>
  <si>
    <r>
      <t xml:space="preserve">Dépenses couvertes par application d'une option de coûts simplifiés - taux forfaitaire
</t>
    </r>
    <r>
      <rPr>
        <b/>
        <sz val="20"/>
        <color rgb="FFFF0000"/>
        <rFont val="Calibri"/>
        <family val="2"/>
        <scheme val="minor"/>
      </rPr>
      <t>Non applicable dans le cas de la mobilisation de coûts unitaires banane et/ou canne à sucre (onglets 6 et 7)</t>
    </r>
  </si>
  <si>
    <t>Montant d'aide calculé inférieur ou égal au montant des dépenses - Contribution en nature</t>
  </si>
  <si>
    <t>Montant maximal des dépenses - Diversification des activités de l'exploitation ( 250 000 € hors gîtes, 500 000 € en gîtes )</t>
  </si>
  <si>
    <r>
      <rPr>
        <b/>
        <sz val="11"/>
        <color rgb="FF0070C0"/>
        <rFont val="Calibri"/>
        <family val="2"/>
        <scheme val="minor"/>
      </rPr>
      <t>Irrigation</t>
    </r>
    <r>
      <rPr>
        <sz val="11"/>
        <color rgb="FF0070C0"/>
        <rFont val="Calibri"/>
        <family val="2"/>
        <scheme val="minor"/>
      </rPr>
      <t xml:space="preserve"> (investissements de production à la parcelle, type pilotage, goutte à goutte, aspersion ; retenues individuelles, forages, pompes, réseaux de transport et 
distribution)</t>
    </r>
  </si>
  <si>
    <t>Identité du/des financeur(s) public(s) autre(s) que FEADER/Région, justificatif présenté</t>
  </si>
  <si>
    <t>Le financement public autre que FEADER/Région est-il obtenu en date du dépôt de la demande d'aide ?</t>
  </si>
  <si>
    <t>2-Frais généraux</t>
  </si>
  <si>
    <t>6-Coût unitaire bananes</t>
  </si>
  <si>
    <t>3-Contributions en nature</t>
  </si>
  <si>
    <t>4-Amortissement</t>
  </si>
  <si>
    <t>5-Tx forf personnel+autoconst</t>
  </si>
  <si>
    <t>7-Coût unitaire cannes à sucre</t>
  </si>
  <si>
    <t>Modernisation installations / mécanisation</t>
  </si>
  <si>
    <t>Construction / aménagement bâtiments</t>
  </si>
  <si>
    <t>Transformation / Commercialisation</t>
  </si>
  <si>
    <t>Diversification des activités - gîtes</t>
  </si>
  <si>
    <t>Diversification des activités - hors gîtes</t>
  </si>
  <si>
    <t>1-Investissements</t>
  </si>
  <si>
    <r>
      <t>Présentation des postes de dépense et des types d'actions - onglet 0 :</t>
    </r>
    <r>
      <rPr>
        <sz val="12"/>
        <color theme="1"/>
        <rFont val="Calibri"/>
        <family val="2"/>
        <scheme val="minor"/>
      </rPr>
      <t xml:space="preserve">
L'onglet "0-Présentation poste-typeaction" vise à faciliter la compréhension du projet, et permet de regrouper différentes dépenses par poste de dépense et par type d'action. Cet onglet est à remplir en précisant, pour chaque poste de dépense qui sera par la suite saisi dans les onglets 1 à 9, le type d'action auquel il se rattache et ses modalités de prise en compte (soit au réel, soit par application d'une option de coûts simplifiés). Le poste de dépense correspond à l'intitulé des onglets 1 à 7. Le type d'action correspond aux actions éligibles à la notice. 
</t>
    </r>
    <r>
      <rPr>
        <sz val="12"/>
        <color rgb="FFFF0000"/>
        <rFont val="Calibri"/>
        <family val="2"/>
        <scheme val="minor"/>
      </rPr>
      <t xml:space="preserve">Si un type d'action est concerné par plusieurs postes de dépenses, saisir autant de lignes que de postes de dépenses pour ce type daction.
Exemple:
Type d'action / Modalités de prise en compte / Poste de dépense (Onglets 1 à 7)
1) Plantations pérennes  / Au réel / 1- Investissements
2) Plantations pérennes  / Au réel / 2- Frais généraux
</t>
    </r>
    <r>
      <rPr>
        <sz val="12"/>
        <color theme="1"/>
        <rFont val="Calibri"/>
        <family val="2"/>
        <scheme val="minor"/>
      </rPr>
      <t xml:space="preserve">
Les lignes grises vous montrent :
- Les différents types d'actions éligibles ;
- Les différentes modalités possibles de présenter chaque poste de dépense (Au réel/OCS) ;
- Les différents postes de dépenses éligibles (cf. menu déroulant).
Elles ne doivent pas être saisies, elles servent d'exemple.
Les lignes blanches doivent être saisies et montrent en synthèse à l'administration quels sont :
- Les types d'actions présentés ;
- La modalité utilisée pour présenter chaque poste de dépense (Au réel/OCS) ;
- Les différents postes de dépenses présentés.
</t>
    </r>
    <r>
      <rPr>
        <sz val="12"/>
        <color rgb="FFFF0000"/>
        <rFont val="Calibri"/>
        <family val="2"/>
        <scheme val="minor"/>
      </rPr>
      <t>Se référer à la notice pour identifier les modalités (Au réel/OCS) possibles par postes de dépenses.</t>
    </r>
  </si>
  <si>
    <r>
      <rPr>
        <b/>
        <sz val="12"/>
        <color theme="1"/>
        <rFont val="Calibri"/>
        <family val="2"/>
        <scheme val="minor"/>
      </rPr>
      <t>Dépenses prévisionnelles - onglets 1 à 7 :</t>
    </r>
    <r>
      <rPr>
        <sz val="12"/>
        <color theme="1"/>
        <rFont val="Calibri"/>
        <family val="2"/>
        <scheme val="minor"/>
      </rPr>
      <t xml:space="preserve">
</t>
    </r>
    <r>
      <rPr>
        <sz val="12"/>
        <color rgb="FFFF0000"/>
        <rFont val="Calibri"/>
        <family val="2"/>
        <scheme val="minor"/>
      </rPr>
      <t xml:space="preserve">Ces onglets sont à compléter uniquement si vous êtes concernés par le poste de dépense en question.
</t>
    </r>
    <r>
      <rPr>
        <sz val="12"/>
        <color theme="1"/>
        <rFont val="Calibri"/>
        <family val="2"/>
        <scheme val="minor"/>
      </rPr>
      <t xml:space="preserve">Pour chaque poste de dépense prévisionnelle (onglets 1 à 7),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bleus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t>
    </r>
  </si>
  <si>
    <r>
      <t xml:space="preserve">De façon générale:
</t>
    </r>
    <r>
      <rPr>
        <sz val="12"/>
        <color theme="1"/>
        <rFont val="Calibri"/>
        <family val="2"/>
        <scheme val="minor"/>
      </rPr>
      <t xml:space="preserve">- Il est conseillé de compléter les onglets de celui le plus à gauche "Accueil" vers l'onglet le plus à droite "Syn dep bénéficiaire" (l'onglet "Syn dep instructeur" étant réservé à l'administration) ;
- Il faut impérativement compléter toutes les cases non-verrouillées (cases blanches) pour permettre l'instruction du dossier. </t>
    </r>
    <r>
      <rPr>
        <sz val="12"/>
        <color rgb="FFFF0000"/>
        <rFont val="Calibri"/>
        <family val="2"/>
        <scheme val="minor"/>
      </rPr>
      <t>En particulier, les informations suivantes sont indispensables aux calculs :
 Type d'action ; Taux d'affectation ; Montants présentés.</t>
    </r>
  </si>
  <si>
    <r>
      <t>Transformation et commercialisation de la production agricole de l'exploitation agricole
(</t>
    </r>
    <r>
      <rPr>
        <b/>
        <sz val="11"/>
        <color rgb="FF0070C0"/>
        <rFont val="Calibri"/>
        <family val="2"/>
        <scheme val="minor"/>
      </rPr>
      <t>Transformation / Commercialisation</t>
    </r>
    <r>
      <rPr>
        <sz val="11"/>
        <color rgb="FF0070C0"/>
        <rFont val="Calibri"/>
        <family val="2"/>
        <scheme val="minor"/>
      </rPr>
      <t>)</t>
    </r>
  </si>
  <si>
    <r>
      <t>Modernisation des installations et mécanisation : équipement, de modernisation, et de sécurisation des exploitations et des groupements agricoles guadeloupéens
(</t>
    </r>
    <r>
      <rPr>
        <b/>
        <sz val="11"/>
        <color rgb="FF0070C0"/>
        <rFont val="Calibri"/>
        <family val="2"/>
        <scheme val="minor"/>
      </rPr>
      <t>Modernisation installations / mécanisation</t>
    </r>
    <r>
      <rPr>
        <sz val="11"/>
        <color rgb="FF0070C0"/>
        <rFont val="Calibri"/>
        <family val="2"/>
        <scheme val="minor"/>
      </rPr>
      <t>)</t>
    </r>
  </si>
  <si>
    <r>
      <rPr>
        <sz val="11"/>
        <color rgb="FF0070C0"/>
        <rFont val="Calibri"/>
        <family val="2"/>
        <scheme val="minor"/>
      </rPr>
      <t>Construction et aménagement des bâtiments</t>
    </r>
    <r>
      <rPr>
        <b/>
        <sz val="11"/>
        <color rgb="FF0070C0"/>
        <rFont val="Calibri"/>
        <family val="2"/>
        <scheme val="minor"/>
      </rPr>
      <t xml:space="preserve">
</t>
    </r>
    <r>
      <rPr>
        <sz val="11"/>
        <color rgb="FF0070C0"/>
        <rFont val="Calibri"/>
        <family val="2"/>
        <scheme val="minor"/>
      </rPr>
      <t>(</t>
    </r>
    <r>
      <rPr>
        <b/>
        <sz val="11"/>
        <color rgb="FF0070C0"/>
        <rFont val="Calibri"/>
        <family val="2"/>
        <scheme val="minor"/>
      </rPr>
      <t>Construction / aménagement bâtiments</t>
    </r>
    <r>
      <rPr>
        <sz val="11"/>
        <color rgb="FF0070C0"/>
        <rFont val="Calibri"/>
        <family val="2"/>
        <scheme val="minor"/>
      </rPr>
      <t>)</t>
    </r>
  </si>
  <si>
    <r>
      <t>Diversification des activités de l’exploitation tels que l'agritourisme, l'accueil à la ferme (gîtes)
(</t>
    </r>
    <r>
      <rPr>
        <b/>
        <sz val="11"/>
        <color rgb="FF0070C0"/>
        <rFont val="Calibri"/>
        <family val="2"/>
        <scheme val="minor"/>
      </rPr>
      <t>Diversification des activités - gîtes</t>
    </r>
    <r>
      <rPr>
        <sz val="11"/>
        <color rgb="FF0070C0"/>
        <rFont val="Calibri"/>
        <family val="2"/>
        <scheme val="minor"/>
      </rPr>
      <t>)</t>
    </r>
  </si>
  <si>
    <r>
      <t>Diversification des activités de l’exploitation tels que l'agritourisme, l'accueil à la ferme (hors gîtes)
(</t>
    </r>
    <r>
      <rPr>
        <b/>
        <sz val="11"/>
        <color rgb="FF0070C0"/>
        <rFont val="Calibri"/>
        <family val="2"/>
        <scheme val="minor"/>
      </rPr>
      <t>Diversification des activités - hors gîtes</t>
    </r>
    <r>
      <rPr>
        <sz val="11"/>
        <color rgb="FF0070C0"/>
        <rFont val="Calibri"/>
        <family val="2"/>
        <scheme val="minor"/>
      </rPr>
      <t>)</t>
    </r>
  </si>
  <si>
    <t>Référentiel des listes déroulantes pour les types d'action (onglets 1 à 7 + synthèses)</t>
  </si>
  <si>
    <r>
      <t>Investissements matériels et immatériels</t>
    </r>
    <r>
      <rPr>
        <sz val="20"/>
        <color theme="1"/>
        <rFont val="Calibri"/>
        <family val="2"/>
        <scheme val="minor"/>
      </rPr>
      <t xml:space="preserve"> (justifiés par devis ou justificatifs équivalents)</t>
    </r>
  </si>
  <si>
    <t>(une observation est à apporter par le Service Instructeur pour toute correction apportée et/ou toute révision de la dépense lors de la phase d'instruction.
Ex: plafonnement du montant des frais généraux au regard des dispositions de la fiche action, motif d'inéligibilité, révision du poste de dépense, correction du numéro de devis, absence de devis opposable, caractère raisonnable non avéré…)</t>
  </si>
  <si>
    <t>Fer Plus</t>
  </si>
  <si>
    <t>mètre</t>
  </si>
  <si>
    <t>Chaînage carré</t>
  </si>
  <si>
    <t>Densité</t>
  </si>
  <si>
    <t>(plants/ha)</t>
  </si>
  <si>
    <t>Barème de coût unitaire, plantation pérenne "canne à sucre", 
simple rang ou double rang</t>
  </si>
  <si>
    <t>Partie réservée à l'administration - Instruction de la demande d'aide portant sur le barème de coût unitaire, plantation pérenne "banane"</t>
  </si>
  <si>
    <t>Surface</t>
  </si>
  <si>
    <t>(en ha)</t>
  </si>
  <si>
    <t>(Montant en €)</t>
  </si>
  <si>
    <t>(Répondre simple ou double dans le menu déroulant)</t>
  </si>
  <si>
    <t>(Répondre OUI ou NON dans le menu déroulant)</t>
  </si>
  <si>
    <t>Coût unitaire total en €</t>
  </si>
  <si>
    <r>
      <t xml:space="preserve">Recettes prévisionelles générées
</t>
    </r>
    <r>
      <rPr>
        <b/>
        <sz val="14"/>
        <color rgb="FFFF0000"/>
        <rFont val="Calibri"/>
        <family val="2"/>
        <scheme val="minor"/>
      </rPr>
      <t>(Dans le cas où les recettes sont à déduire du Montant total HT se rapprocher du service instructeur)</t>
    </r>
  </si>
  <si>
    <t>Montant d'aide publique calculé après application des RIF</t>
  </si>
  <si>
    <t>Montant de l'apport et du financement externe d'origine privée nécessaire</t>
  </si>
  <si>
    <t>Assiette PSN présentée
(donnée à titre informatif ne valant ni promesse d'attribution de l'aide, ni contractualisation des montants indiqués)</t>
  </si>
  <si>
    <t>Assiette PSN retenue
(donnée à titre informatif ne valant ni promesse d'attribution de l'aide, ni contractualisation des montants indiqués)</t>
  </si>
  <si>
    <r>
      <t xml:space="preserve">Recettes prévisionnelles générées
</t>
    </r>
    <r>
      <rPr>
        <b/>
        <sz val="14"/>
        <color rgb="FFFF0000"/>
        <rFont val="Calibri"/>
        <family val="2"/>
        <scheme val="minor"/>
      </rPr>
      <t>(Dans le cas où les recettes sont à déduire du Montant total HT corriger les montants de la synthèse en conséquence)</t>
    </r>
  </si>
  <si>
    <r>
      <t xml:space="preserve">Montant du financeur public autre que FEADER/Région, le cas échéant </t>
    </r>
    <r>
      <rPr>
        <b/>
        <sz val="11"/>
        <color rgb="FFFF0000"/>
        <rFont val="Calibri"/>
        <family val="2"/>
      </rPr>
      <t>(Attention, si l'assiette est différente de celle du FEADER un échange avec le service instructeur est nécessaire avant validation de la demande d'aide)</t>
    </r>
  </si>
  <si>
    <r>
      <t xml:space="preserve">Saisie automatique en fonction des montants </t>
    </r>
    <r>
      <rPr>
        <b/>
        <sz val="11"/>
        <color rgb="FFFF0000"/>
        <rFont val="Calibri"/>
        <family val="2"/>
      </rPr>
      <t>(à corriger à l'aide du menu déroulant si consigne différente et se rapprocher du service instructeur le cas échéant)</t>
    </r>
  </si>
  <si>
    <r>
      <t xml:space="preserve">Saisie automatique à corriger dans le cas où le montant du financeur public autre que FEADER/Région est supérieur à la part nationale, mais que la Région participe également à la part nationale </t>
    </r>
    <r>
      <rPr>
        <b/>
        <sz val="11"/>
        <color rgb="FFFF0000"/>
        <rFont val="Calibri"/>
        <family val="2"/>
      </rPr>
      <t>(se rapprocher du service instructeur)</t>
    </r>
  </si>
  <si>
    <t>Contrôles automatiques</t>
  </si>
  <si>
    <r>
      <t xml:space="preserve">Dépenses instruites
</t>
    </r>
    <r>
      <rPr>
        <b/>
        <sz val="11"/>
        <color rgb="FFFF0000"/>
        <rFont val="Calibri"/>
        <family val="2"/>
      </rPr>
      <t>(saisie automatique à corriger selon les modalités d'instruction, particulièrement dans le cas où des dispositions réglementaires prévoient la déduction des recettes)</t>
    </r>
  </si>
  <si>
    <r>
      <t xml:space="preserve">Montant du financeur public autre que FEADER/Région, le cas échéant </t>
    </r>
    <r>
      <rPr>
        <b/>
        <sz val="11"/>
        <color rgb="FFFF0000"/>
        <rFont val="Calibri"/>
        <family val="2"/>
        <scheme val="minor"/>
      </rPr>
      <t>(Attention, si l'assiette est différente de celle du FEADER il convient de tracer l'instruction dans un document séparé)</t>
    </r>
  </si>
  <si>
    <r>
      <t xml:space="preserve">Saisie automatique en fonction des montants </t>
    </r>
    <r>
      <rPr>
        <b/>
        <sz val="11"/>
        <color rgb="FFFF0000"/>
        <rFont val="Calibri"/>
        <family val="2"/>
      </rPr>
      <t>(à corriger à l'aide du menu déroulant et en fonction des modalités d'instruction)</t>
    </r>
  </si>
  <si>
    <t>TAP réglementaire du dispositif x Dépenses instruites</t>
  </si>
  <si>
    <r>
      <t xml:space="preserve">Saisie automatique </t>
    </r>
    <r>
      <rPr>
        <b/>
        <i/>
        <sz val="11"/>
        <color rgb="FFFF0000"/>
        <rFont val="Calibri"/>
        <family val="2"/>
      </rPr>
      <t>(à corriger dans le cas où le montant du financeur public autre que FEADER/Région est supérieur à la part nationale, mais que la Région participe également à la part nationale)</t>
    </r>
    <r>
      <rPr>
        <b/>
        <i/>
        <sz val="11"/>
        <rFont val="Calibri"/>
        <family val="2"/>
      </rPr>
      <t>.</t>
    </r>
  </si>
  <si>
    <r>
      <t xml:space="preserve">OCS mobilisée </t>
    </r>
    <r>
      <rPr>
        <sz val="11"/>
        <color rgb="FFFF0000"/>
        <rFont val="Calibri"/>
        <family val="2"/>
      </rPr>
      <t>(Le taux forfaitaire personnel + Autoconstruction ne peut pas être cumulé avec un coût unitaires banane et/ou canne à sucre) :</t>
    </r>
  </si>
  <si>
    <r>
      <t xml:space="preserve">OCS mobilisée </t>
    </r>
    <r>
      <rPr>
        <sz val="11"/>
        <color rgb="FFFF0000"/>
        <rFont val="Calibri"/>
        <family val="2"/>
      </rPr>
      <t>(Le taux forfaitaire personnel + Autoconstruction ne peut pas être cumulé avec un coût unitaires banane et/ou canne à sucre)</t>
    </r>
    <r>
      <rPr>
        <sz val="11"/>
        <rFont val="Calibri"/>
        <family val="2"/>
      </rPr>
      <t xml:space="preserve"> :</t>
    </r>
  </si>
  <si>
    <t>Simple</t>
  </si>
  <si>
    <t>Parcelle</t>
  </si>
  <si>
    <t>Ilot</t>
  </si>
  <si>
    <t>numéro de la parcelle</t>
  </si>
  <si>
    <t>numéro de l'îlot</t>
  </si>
  <si>
    <t>version 5 -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</si>
</sst>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s>
  <fonts count="69">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name val="Mangal"/>
      <family val="2"/>
    </font>
    <font>
      <sz val="11"/>
      <name val="Calibri"/>
      <family val="2"/>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sz val="11"/>
      <color rgb="FF0070C0"/>
      <name val="Calibri"/>
      <family val="2"/>
      <scheme val="minor"/>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b/>
      <sz val="11"/>
      <name val="Calibri"/>
      <family val="2"/>
      <scheme val="minor"/>
    </font>
    <font>
      <b/>
      <sz val="20"/>
      <name val="Calibri"/>
      <family val="2"/>
      <scheme val="minor"/>
    </font>
    <font>
      <sz val="20"/>
      <color theme="1"/>
      <name val="Calibri"/>
      <family val="2"/>
      <scheme val="minor"/>
    </font>
    <font>
      <i/>
      <sz val="11"/>
      <color theme="1"/>
      <name val="Calibri"/>
      <family val="2"/>
      <scheme val="minor"/>
    </font>
    <font>
      <b/>
      <sz val="20"/>
      <color rgb="FFFF0000"/>
      <name val="Calibri"/>
      <family val="2"/>
      <scheme val="minor"/>
    </font>
    <font>
      <i/>
      <u/>
      <sz val="11"/>
      <name val="Calibri"/>
      <family val="2"/>
      <scheme val="minor"/>
    </font>
    <font>
      <b/>
      <sz val="11"/>
      <name val="Calibri"/>
      <family val="2"/>
    </font>
    <font>
      <b/>
      <i/>
      <sz val="11"/>
      <name val="Calibri"/>
      <family val="2"/>
    </font>
    <font>
      <b/>
      <i/>
      <sz val="11"/>
      <color rgb="FFFF0000"/>
      <name val="Calibri"/>
      <family val="2"/>
    </font>
    <font>
      <sz val="11"/>
      <color rgb="FFFF0000"/>
      <name val="Calibri"/>
      <family val="2"/>
    </font>
    <font>
      <b/>
      <sz val="9"/>
      <name val="Tahoma"/>
      <family val="2"/>
    </font>
    <font>
      <sz val="12"/>
      <color rgb="FFFF0000"/>
      <name val="Calibri"/>
      <family val="2"/>
      <scheme val="minor"/>
    </font>
    <font>
      <b/>
      <sz val="16"/>
      <name val="Calibri"/>
      <family val="2"/>
    </font>
    <font>
      <b/>
      <sz val="11"/>
      <color rgb="FFFF0000"/>
      <name val="Calibri"/>
      <family val="2"/>
      <scheme val="minor"/>
    </font>
    <font>
      <b/>
      <i/>
      <sz val="14"/>
      <color theme="1"/>
      <name val="Calibri"/>
      <family val="2"/>
      <scheme val="minor"/>
    </font>
    <font>
      <b/>
      <sz val="11"/>
      <color rgb="FFFF0000"/>
      <name val="Calibri"/>
      <family val="2"/>
    </font>
  </fonts>
  <fills count="31">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rgb="FFC4D79B"/>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medium">
        <color theme="9"/>
      </left>
      <right style="thin">
        <color indexed="64"/>
      </right>
      <top style="medium">
        <color theme="9"/>
      </top>
      <bottom style="thin">
        <color indexed="64"/>
      </bottom>
      <diagonal/>
    </border>
    <border>
      <left style="thin">
        <color indexed="64"/>
      </left>
      <right style="thin">
        <color indexed="64"/>
      </right>
      <top style="medium">
        <color theme="9"/>
      </top>
      <bottom style="thin">
        <color indexed="64"/>
      </bottom>
      <diagonal/>
    </border>
    <border>
      <left style="medium">
        <color theme="9"/>
      </left>
      <right style="thin">
        <color indexed="64"/>
      </right>
      <top style="thin">
        <color indexed="64"/>
      </top>
      <bottom/>
      <diagonal/>
    </border>
    <border>
      <left style="thin">
        <color indexed="64"/>
      </left>
      <right/>
      <top style="medium">
        <color theme="9"/>
      </top>
      <bottom style="thin">
        <color indexed="64"/>
      </bottom>
      <diagonal/>
    </border>
    <border>
      <left style="medium">
        <color theme="7"/>
      </left>
      <right style="thin">
        <color indexed="64"/>
      </right>
      <top style="medium">
        <color theme="7"/>
      </top>
      <bottom style="thin">
        <color indexed="64"/>
      </bottom>
      <diagonal/>
    </border>
    <border>
      <left style="thin">
        <color indexed="64"/>
      </left>
      <right style="thin">
        <color indexed="64"/>
      </right>
      <top style="medium">
        <color theme="7"/>
      </top>
      <bottom style="thin">
        <color indexed="64"/>
      </bottom>
      <diagonal/>
    </border>
    <border>
      <left style="thin">
        <color indexed="64"/>
      </left>
      <right style="medium">
        <color theme="7"/>
      </right>
      <top style="medium">
        <color theme="7"/>
      </top>
      <bottom style="thin">
        <color indexed="64"/>
      </bottom>
      <diagonal/>
    </border>
    <border>
      <left style="medium">
        <color theme="7"/>
      </left>
      <right style="thin">
        <color indexed="64"/>
      </right>
      <top style="thin">
        <color indexed="64"/>
      </top>
      <bottom/>
      <diagonal/>
    </border>
    <border>
      <left style="medium">
        <color theme="9"/>
      </left>
      <right/>
      <top style="thin">
        <color theme="1"/>
      </top>
      <bottom style="thin">
        <color theme="1"/>
      </bottom>
      <diagonal/>
    </border>
    <border>
      <left style="thick">
        <color indexed="64"/>
      </left>
      <right/>
      <top/>
      <bottom style="thin">
        <color indexed="64"/>
      </bottom>
      <diagonal/>
    </border>
    <border>
      <left style="thick">
        <color indexed="64"/>
      </left>
      <right/>
      <top/>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medium">
        <color theme="4"/>
      </left>
      <right style="thin">
        <color indexed="64"/>
      </right>
      <top style="thin">
        <color indexed="64"/>
      </top>
      <bottom/>
      <diagonal/>
    </border>
    <border>
      <left style="medium">
        <color theme="4"/>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top style="medium">
        <color theme="4"/>
      </top>
      <bottom style="thin">
        <color indexed="64"/>
      </bottom>
      <diagonal/>
    </border>
    <border>
      <left style="medium">
        <color theme="9"/>
      </left>
      <right style="thin">
        <color indexed="64"/>
      </right>
      <top style="thin">
        <color indexed="64"/>
      </top>
      <bottom style="thin">
        <color indexed="64"/>
      </bottom>
      <diagonal/>
    </border>
    <border>
      <left style="medium">
        <color theme="9"/>
      </left>
      <right style="thin">
        <color indexed="64"/>
      </right>
      <top style="thin">
        <color indexed="64"/>
      </top>
      <bottom style="medium">
        <color theme="9"/>
      </bottom>
      <diagonal/>
    </border>
    <border>
      <left style="thin">
        <color indexed="64"/>
      </left>
      <right style="thin">
        <color indexed="64"/>
      </right>
      <top style="thin">
        <color indexed="64"/>
      </top>
      <bottom style="medium">
        <color theme="9"/>
      </bottom>
      <diagonal/>
    </border>
    <border>
      <left style="medium">
        <color theme="7"/>
      </left>
      <right style="thin">
        <color indexed="64"/>
      </right>
      <top style="thin">
        <color indexed="64"/>
      </top>
      <bottom style="thin">
        <color indexed="64"/>
      </bottom>
      <diagonal/>
    </border>
    <border>
      <left style="thin">
        <color indexed="64"/>
      </left>
      <right style="medium">
        <color theme="7"/>
      </right>
      <top style="thin">
        <color indexed="64"/>
      </top>
      <bottom style="thin">
        <color indexed="64"/>
      </bottom>
      <diagonal/>
    </border>
    <border>
      <left style="medium">
        <color theme="7"/>
      </left>
      <right style="thin">
        <color indexed="64"/>
      </right>
      <top style="thin">
        <color indexed="64"/>
      </top>
      <bottom style="medium">
        <color theme="7"/>
      </bottom>
      <diagonal/>
    </border>
    <border>
      <left style="thin">
        <color indexed="64"/>
      </left>
      <right style="thin">
        <color indexed="64"/>
      </right>
      <top style="thin">
        <color indexed="64"/>
      </top>
      <bottom style="medium">
        <color theme="7"/>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rgb="FF00B050"/>
      </left>
      <right style="thin">
        <color theme="1"/>
      </right>
      <top style="medium">
        <color rgb="FF00B050"/>
      </top>
      <bottom style="thin">
        <color theme="1"/>
      </bottom>
      <diagonal/>
    </border>
    <border>
      <left style="thin">
        <color theme="1"/>
      </left>
      <right style="thin">
        <color theme="1"/>
      </right>
      <top style="medium">
        <color rgb="FF00B050"/>
      </top>
      <bottom style="thin">
        <color theme="1"/>
      </bottom>
      <diagonal/>
    </border>
    <border>
      <left style="thin">
        <color theme="1"/>
      </left>
      <right style="medium">
        <color rgb="FF00B050"/>
      </right>
      <top style="medium">
        <color rgb="FF00B050"/>
      </top>
      <bottom style="thin">
        <color theme="1"/>
      </bottom>
      <diagonal/>
    </border>
    <border>
      <left style="medium">
        <color rgb="FF00B050"/>
      </left>
      <right style="thin">
        <color theme="1"/>
      </right>
      <top style="thin">
        <color theme="1"/>
      </top>
      <bottom style="thin">
        <color theme="1"/>
      </bottom>
      <diagonal/>
    </border>
    <border>
      <left style="thin">
        <color theme="1"/>
      </left>
      <right style="medium">
        <color rgb="FF00B050"/>
      </right>
      <top style="thin">
        <color theme="1"/>
      </top>
      <bottom style="thin">
        <color theme="1"/>
      </bottom>
      <diagonal/>
    </border>
    <border>
      <left style="medium">
        <color rgb="FF00B050"/>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theme="4"/>
      </left>
      <right style="thin">
        <color indexed="64"/>
      </right>
      <top/>
      <bottom style="thin">
        <color indexed="64"/>
      </bottom>
      <diagonal/>
    </border>
    <border>
      <left style="medium">
        <color theme="9"/>
      </left>
      <right style="thin">
        <color indexed="64"/>
      </right>
      <top/>
      <bottom style="thin">
        <color indexed="64"/>
      </bottom>
      <diagonal/>
    </border>
    <border>
      <left style="medium">
        <color theme="7"/>
      </left>
      <right style="thin">
        <color indexed="64"/>
      </right>
      <top/>
      <bottom style="thin">
        <color indexed="64"/>
      </bottom>
      <diagonal/>
    </border>
    <border>
      <left style="thin">
        <color indexed="64"/>
      </left>
      <right style="medium">
        <color theme="7"/>
      </right>
      <top/>
      <bottom style="thin">
        <color indexed="64"/>
      </bottom>
      <diagonal/>
    </border>
    <border>
      <left style="medium">
        <color rgb="FF00B050"/>
      </left>
      <right style="thin">
        <color indexed="64"/>
      </right>
      <top/>
      <bottom style="thin">
        <color indexed="64"/>
      </bottom>
      <diagonal/>
    </border>
    <border>
      <left style="thin">
        <color indexed="64"/>
      </left>
      <right style="medium">
        <color rgb="FF00B050"/>
      </right>
      <top/>
      <bottom style="thin">
        <color indexed="64"/>
      </bottom>
      <diagonal/>
    </border>
    <border>
      <left/>
      <right style="medium">
        <color indexed="64"/>
      </right>
      <top/>
      <bottom style="thin">
        <color indexed="64"/>
      </bottom>
      <diagonal/>
    </border>
    <border>
      <left style="medium">
        <color rgb="FF00B05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03">
    <xf numFmtId="0" fontId="0" fillId="0" borderId="0"/>
    <xf numFmtId="9" fontId="4" fillId="0" borderId="0" applyFont="0" applyFill="0" applyBorder="0" applyAlignment="0" applyProtection="0"/>
    <xf numFmtId="0" fontId="6" fillId="0" borderId="0"/>
    <xf numFmtId="44" fontId="7" fillId="0" borderId="0" applyFill="0" applyBorder="0" applyAlignment="0" applyProtection="0"/>
    <xf numFmtId="0" fontId="7" fillId="0" borderId="0"/>
    <xf numFmtId="0" fontId="8" fillId="5" borderId="0" applyBorder="0" applyAlignment="0" applyProtection="0"/>
    <xf numFmtId="0" fontId="10" fillId="0" borderId="0" applyNumberFormat="0" applyFill="0" applyBorder="0" applyAlignment="0" applyProtection="0"/>
    <xf numFmtId="44" fontId="7" fillId="0" borderId="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9" fillId="0" borderId="0"/>
    <xf numFmtId="0" fontId="29" fillId="0" borderId="46"/>
    <xf numFmtId="0" fontId="29" fillId="13" borderId="0"/>
    <xf numFmtId="0" fontId="30" fillId="14" borderId="0"/>
    <xf numFmtId="0" fontId="29" fillId="15" borderId="0"/>
    <xf numFmtId="0" fontId="31" fillId="16" borderId="0"/>
    <xf numFmtId="0" fontId="32" fillId="13" borderId="0"/>
    <xf numFmtId="0" fontId="29" fillId="17" borderId="0"/>
    <xf numFmtId="0" fontId="29" fillId="0" borderId="46"/>
    <xf numFmtId="0" fontId="29" fillId="0" borderId="0"/>
    <xf numFmtId="0" fontId="29" fillId="0" borderId="0"/>
    <xf numFmtId="0" fontId="29" fillId="0" borderId="0"/>
    <xf numFmtId="0" fontId="29" fillId="18" borderId="46"/>
    <xf numFmtId="0" fontId="29" fillId="0" borderId="0"/>
    <xf numFmtId="0" fontId="29" fillId="19" borderId="46"/>
    <xf numFmtId="0" fontId="29" fillId="2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9" borderId="46"/>
    <xf numFmtId="166" fontId="33" fillId="0" borderId="0"/>
    <xf numFmtId="9" fontId="29" fillId="0" borderId="0"/>
    <xf numFmtId="0" fontId="34" fillId="13" borderId="0"/>
    <xf numFmtId="0" fontId="35" fillId="13" borderId="0"/>
    <xf numFmtId="0" fontId="29" fillId="0" borderId="0"/>
    <xf numFmtId="0" fontId="29" fillId="0" borderId="0"/>
    <xf numFmtId="0" fontId="29" fillId="0" borderId="0"/>
    <xf numFmtId="0" fontId="29" fillId="0" borderId="0"/>
    <xf numFmtId="0" fontId="29" fillId="18" borderId="46"/>
    <xf numFmtId="0" fontId="29" fillId="0" borderId="0"/>
    <xf numFmtId="0" fontId="29" fillId="0" borderId="0"/>
    <xf numFmtId="0" fontId="29" fillId="20" borderId="46"/>
    <xf numFmtId="0" fontId="29" fillId="0" borderId="0"/>
    <xf numFmtId="165" fontId="29" fillId="13" borderId="46">
      <protection locked="0"/>
    </xf>
    <xf numFmtId="0" fontId="36" fillId="13" borderId="0"/>
    <xf numFmtId="0" fontId="37" fillId="13" borderId="0"/>
    <xf numFmtId="0" fontId="38" fillId="0" borderId="0">
      <alignment horizontal="center"/>
    </xf>
    <xf numFmtId="0" fontId="38" fillId="0" borderId="0">
      <alignment horizontal="center" textRotation="90"/>
    </xf>
    <xf numFmtId="0" fontId="29" fillId="0" borderId="0"/>
    <xf numFmtId="0" fontId="39" fillId="0" borderId="0"/>
    <xf numFmtId="0" fontId="40" fillId="0" borderId="0"/>
    <xf numFmtId="0" fontId="30" fillId="14" borderId="47"/>
    <xf numFmtId="0" fontId="41" fillId="0" borderId="0"/>
    <xf numFmtId="167" fontId="42" fillId="0" borderId="0"/>
    <xf numFmtId="0" fontId="43" fillId="0" borderId="0"/>
    <xf numFmtId="0" fontId="30" fillId="0" borderId="47"/>
    <xf numFmtId="0" fontId="33" fillId="0" borderId="0"/>
    <xf numFmtId="0" fontId="29" fillId="0" borderId="0"/>
    <xf numFmtId="0" fontId="29" fillId="0" borderId="0"/>
    <xf numFmtId="0" fontId="44" fillId="0" borderId="0"/>
    <xf numFmtId="0" fontId="3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3" fillId="0" borderId="0"/>
    <xf numFmtId="0" fontId="35" fillId="13" borderId="0"/>
    <xf numFmtId="0" fontId="40" fillId="13" borderId="0"/>
    <xf numFmtId="0" fontId="45" fillId="0" borderId="0"/>
    <xf numFmtId="165" fontId="45" fillId="0" borderId="0"/>
    <xf numFmtId="0" fontId="46" fillId="13" borderId="0"/>
    <xf numFmtId="0" fontId="47" fillId="0" borderId="0"/>
    <xf numFmtId="0" fontId="29" fillId="0" borderId="0"/>
    <xf numFmtId="0" fontId="29" fillId="21" borderId="0"/>
    <xf numFmtId="0" fontId="29" fillId="22" borderId="0"/>
    <xf numFmtId="0" fontId="29" fillId="23" borderId="0"/>
    <xf numFmtId="0" fontId="29" fillId="24" borderId="0"/>
    <xf numFmtId="0" fontId="29" fillId="25" borderId="0"/>
    <xf numFmtId="0" fontId="29" fillId="14" borderId="47"/>
    <xf numFmtId="0" fontId="29" fillId="0" borderId="0"/>
    <xf numFmtId="0" fontId="29" fillId="18" borderId="46">
      <alignment horizontal="center" vertical="center"/>
    </xf>
    <xf numFmtId="0" fontId="48" fillId="17" borderId="48"/>
    <xf numFmtId="0" fontId="48" fillId="17" borderId="49"/>
    <xf numFmtId="0" fontId="30" fillId="14" borderId="50"/>
    <xf numFmtId="0" fontId="29" fillId="0" borderId="0"/>
    <xf numFmtId="0" fontId="29" fillId="0" borderId="0"/>
    <xf numFmtId="0" fontId="29" fillId="0" borderId="0"/>
    <xf numFmtId="44" fontId="4" fillId="0" borderId="0" applyFont="0" applyFill="0" applyBorder="0" applyAlignment="0" applyProtection="0"/>
    <xf numFmtId="0" fontId="7" fillId="0" borderId="0"/>
  </cellStyleXfs>
  <cellXfs count="765">
    <xf numFmtId="0" fontId="0" fillId="0" borderId="0" xfId="0"/>
    <xf numFmtId="0" fontId="5" fillId="0" borderId="0" xfId="0" applyFont="1"/>
    <xf numFmtId="0" fontId="5" fillId="11" borderId="1" xfId="0" applyFont="1" applyFill="1" applyBorder="1"/>
    <xf numFmtId="0" fontId="16" fillId="9" borderId="14"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5" fillId="0" borderId="0" xfId="0" applyFont="1" applyAlignment="1">
      <alignment wrapText="1"/>
    </xf>
    <xf numFmtId="0" fontId="16" fillId="9"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3" fillId="11" borderId="1"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3" fontId="5" fillId="6" borderId="14" xfId="102" applyNumberFormat="1" applyFont="1" applyFill="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49" fontId="16" fillId="11" borderId="58" xfId="1" applyNumberFormat="1" applyFont="1" applyFill="1" applyBorder="1" applyAlignment="1" applyProtection="1">
      <alignment horizontal="center" vertical="center" wrapText="1"/>
    </xf>
    <xf numFmtId="164" fontId="16" fillId="11" borderId="58" xfId="1" applyNumberFormat="1" applyFont="1" applyFill="1" applyBorder="1" applyAlignment="1" applyProtection="1">
      <alignment horizontal="right" vertical="center" wrapText="1"/>
    </xf>
    <xf numFmtId="0" fontId="5" fillId="6" borderId="34"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14" fontId="5" fillId="6" borderId="14" xfId="0" applyNumberFormat="1" applyFont="1" applyFill="1" applyBorder="1" applyAlignment="1" applyProtection="1">
      <alignment horizontal="center" vertical="center" wrapText="1"/>
      <protection locked="0"/>
    </xf>
    <xf numFmtId="164" fontId="5" fillId="6" borderId="14" xfId="101" applyNumberFormat="1" applyFont="1" applyFill="1" applyBorder="1" applyAlignment="1" applyProtection="1">
      <alignment horizontal="right" vertical="center" wrapText="1"/>
      <protection locked="0"/>
    </xf>
    <xf numFmtId="164" fontId="5" fillId="6" borderId="1" xfId="1" applyNumberFormat="1" applyFont="1" applyFill="1" applyBorder="1" applyAlignment="1" applyProtection="1">
      <alignment horizontal="right" vertical="center" wrapText="1"/>
      <protection locked="0"/>
    </xf>
    <xf numFmtId="9" fontId="5" fillId="6" borderId="1" xfId="102" applyNumberFormat="1" applyFont="1" applyFill="1" applyBorder="1" applyAlignment="1" applyProtection="1">
      <alignment horizontal="center" vertical="center" wrapText="1"/>
      <protection locked="0"/>
    </xf>
    <xf numFmtId="164" fontId="16" fillId="11" borderId="1" xfId="1" applyNumberFormat="1" applyFont="1" applyFill="1" applyBorder="1" applyAlignment="1" applyProtection="1">
      <alignment horizontal="right" vertical="center" wrapText="1"/>
    </xf>
    <xf numFmtId="49" fontId="16" fillId="11" borderId="1" xfId="1" applyNumberFormat="1" applyFont="1" applyFill="1" applyBorder="1" applyAlignment="1" applyProtection="1">
      <alignment horizontal="center" vertical="center" wrapText="1"/>
    </xf>
    <xf numFmtId="9" fontId="16" fillId="11" borderId="1" xfId="1" applyFont="1" applyFill="1" applyBorder="1" applyAlignment="1" applyProtection="1">
      <alignment horizontal="center" vertical="center" wrapText="1"/>
    </xf>
    <xf numFmtId="164" fontId="5" fillId="0" borderId="86" xfId="0" applyNumberFormat="1" applyFont="1" applyBorder="1" applyAlignment="1" applyProtection="1">
      <alignment horizontal="center" vertical="center" wrapText="1"/>
      <protection locked="0"/>
    </xf>
    <xf numFmtId="164" fontId="5" fillId="0" borderId="75" xfId="0" applyNumberFormat="1" applyFont="1" applyBorder="1" applyAlignment="1" applyProtection="1">
      <alignment horizontal="center" vertical="center"/>
      <protection locked="0"/>
    </xf>
    <xf numFmtId="164" fontId="5" fillId="0" borderId="77" xfId="0" applyNumberFormat="1" applyFont="1" applyBorder="1" applyAlignment="1" applyProtection="1">
      <alignment horizontal="center" vertical="center"/>
      <protection locked="0"/>
    </xf>
    <xf numFmtId="164" fontId="5" fillId="0" borderId="78" xfId="0" applyNumberFormat="1" applyFont="1" applyBorder="1" applyAlignment="1" applyProtection="1">
      <alignment horizontal="center" vertical="center" wrapText="1"/>
      <protection locked="0"/>
    </xf>
    <xf numFmtId="164" fontId="5" fillId="0" borderId="80" xfId="0" applyNumberFormat="1" applyFont="1" applyBorder="1" applyAlignment="1" applyProtection="1">
      <alignment horizontal="center" vertical="center" wrapText="1"/>
      <protection locked="0"/>
    </xf>
    <xf numFmtId="164" fontId="5" fillId="0" borderId="81" xfId="0" applyNumberFormat="1" applyFont="1" applyBorder="1" applyAlignment="1" applyProtection="1">
      <alignment horizontal="center" vertical="center" wrapText="1"/>
      <protection locked="0"/>
    </xf>
    <xf numFmtId="164" fontId="5" fillId="0" borderId="82" xfId="0" applyNumberFormat="1" applyFont="1" applyBorder="1" applyAlignment="1" applyProtection="1">
      <alignment horizontal="center" vertical="center" wrapText="1"/>
      <protection locked="0"/>
    </xf>
    <xf numFmtId="164" fontId="5" fillId="0" borderId="83" xfId="0" applyNumberFormat="1" applyFont="1" applyBorder="1" applyAlignment="1" applyProtection="1">
      <alignment horizontal="center" vertical="center" wrapText="1"/>
      <protection locked="0"/>
    </xf>
    <xf numFmtId="164" fontId="5" fillId="0" borderId="85" xfId="0" applyNumberFormat="1" applyFont="1" applyBorder="1" applyAlignment="1" applyProtection="1">
      <alignment horizontal="center" vertical="center" wrapText="1"/>
      <protection locked="0"/>
    </xf>
    <xf numFmtId="9" fontId="0" fillId="4" borderId="56" xfId="1" applyFont="1" applyFill="1" applyBorder="1" applyAlignment="1" applyProtection="1">
      <alignment horizontal="center" vertical="center"/>
    </xf>
    <xf numFmtId="164" fontId="0" fillId="4" borderId="1" xfId="1" applyNumberFormat="1" applyFont="1" applyFill="1" applyBorder="1" applyAlignment="1" applyProtection="1">
      <alignment horizontal="right" vertical="center"/>
    </xf>
    <xf numFmtId="164" fontId="0" fillId="4" borderId="52" xfId="1" applyNumberFormat="1" applyFont="1" applyFill="1" applyBorder="1" applyAlignment="1" applyProtection="1">
      <alignment horizontal="right" vertical="center"/>
    </xf>
    <xf numFmtId="164" fontId="0" fillId="4" borderId="32" xfId="1" applyNumberFormat="1" applyFont="1" applyFill="1" applyBorder="1" applyAlignment="1" applyProtection="1">
      <alignment horizontal="right" vertical="center"/>
    </xf>
    <xf numFmtId="1" fontId="0" fillId="6" borderId="2" xfId="0" applyNumberFormat="1" applyFill="1" applyBorder="1" applyAlignment="1" applyProtection="1">
      <alignment horizontal="center" vertical="center" wrapText="1"/>
      <protection locked="0"/>
    </xf>
    <xf numFmtId="9" fontId="5" fillId="0" borderId="1" xfId="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10" borderId="14"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29"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9" xfId="0" applyFont="1" applyBorder="1" applyAlignment="1" applyProtection="1">
      <alignment horizontal="center" vertical="center"/>
      <protection locked="0"/>
    </xf>
    <xf numFmtId="0" fontId="53" fillId="0" borderId="107"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5" fillId="6" borderId="70" xfId="0" applyFont="1" applyFill="1" applyBorder="1" applyAlignment="1" applyProtection="1">
      <alignment horizontal="center" vertical="center" wrapText="1"/>
      <protection locked="0"/>
    </xf>
    <xf numFmtId="0" fontId="5" fillId="8" borderId="16" xfId="0" applyFont="1" applyFill="1" applyBorder="1" applyAlignment="1">
      <alignment horizontal="center" vertical="center" wrapText="1"/>
    </xf>
    <xf numFmtId="164" fontId="53" fillId="2" borderId="32" xfId="0" applyNumberFormat="1" applyFont="1" applyFill="1" applyBorder="1" applyAlignment="1">
      <alignment vertical="center" wrapText="1"/>
    </xf>
    <xf numFmtId="164" fontId="53" fillId="2" borderId="33" xfId="0" applyNumberFormat="1" applyFont="1" applyFill="1" applyBorder="1" applyAlignment="1">
      <alignment vertical="center" wrapText="1"/>
    </xf>
    <xf numFmtId="0" fontId="5" fillId="4" borderId="16" xfId="0" applyFont="1" applyFill="1" applyBorder="1" applyAlignment="1">
      <alignment horizontal="center" vertical="center" wrapText="1"/>
    </xf>
    <xf numFmtId="1" fontId="5" fillId="0" borderId="1" xfId="0" applyNumberFormat="1" applyFont="1" applyBorder="1" applyAlignment="1" applyProtection="1">
      <alignment horizontal="center" vertical="center" wrapText="1"/>
      <protection locked="0"/>
    </xf>
    <xf numFmtId="1" fontId="5" fillId="0" borderId="2"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3" fillId="10" borderId="117" xfId="0" applyFont="1" applyFill="1" applyBorder="1" applyAlignment="1">
      <alignment horizontal="center" vertical="center" wrapText="1"/>
    </xf>
    <xf numFmtId="0" fontId="53" fillId="9" borderId="118" xfId="0" applyFont="1" applyFill="1" applyBorder="1" applyAlignment="1">
      <alignment horizontal="center" vertical="center" wrapText="1"/>
    </xf>
    <xf numFmtId="0" fontId="53" fillId="9" borderId="14"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xf>
    <xf numFmtId="0" fontId="5" fillId="6" borderId="14" xfId="102" applyFont="1" applyFill="1" applyBorder="1" applyAlignment="1" applyProtection="1">
      <alignment horizontal="center" vertical="center" wrapText="1"/>
      <protection locked="0"/>
    </xf>
    <xf numFmtId="0" fontId="5" fillId="6" borderId="14" xfId="1" applyNumberFormat="1" applyFont="1" applyFill="1" applyBorder="1" applyAlignment="1" applyProtection="1">
      <alignment horizontal="right" vertical="center" wrapText="1"/>
      <protection locked="0"/>
    </xf>
    <xf numFmtId="1" fontId="0" fillId="6" borderId="1" xfId="0" applyNumberForma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3" fillId="10" borderId="14" xfId="0" applyFont="1" applyFill="1" applyBorder="1" applyAlignment="1">
      <alignment horizontal="center" vertical="center" wrapText="1"/>
    </xf>
    <xf numFmtId="0" fontId="59" fillId="9" borderId="32" xfId="0" applyFont="1" applyFill="1" applyBorder="1" applyAlignment="1" applyProtection="1">
      <alignment horizontal="center" vertical="center" wrapText="1"/>
      <protection hidden="1"/>
    </xf>
    <xf numFmtId="0" fontId="60" fillId="9" borderId="32" xfId="0" applyFont="1" applyFill="1" applyBorder="1" applyAlignment="1" applyProtection="1">
      <alignment horizontal="center" vertical="center" wrapText="1"/>
      <protection hidden="1"/>
    </xf>
    <xf numFmtId="0" fontId="0" fillId="0" borderId="7" xfId="0"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vertical="center"/>
    </xf>
    <xf numFmtId="0" fontId="0" fillId="0" borderId="22" xfId="0" applyBorder="1" applyAlignment="1" applyProtection="1">
      <alignment vertical="center"/>
    </xf>
    <xf numFmtId="0" fontId="20" fillId="0" borderId="8" xfId="0" applyFont="1" applyBorder="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horizontal="center" vertical="center"/>
    </xf>
    <xf numFmtId="0" fontId="20" fillId="0" borderId="22" xfId="0" applyFont="1" applyBorder="1" applyAlignment="1" applyProtection="1">
      <alignment vertical="center"/>
    </xf>
    <xf numFmtId="0" fontId="21" fillId="0" borderId="0" xfId="0" applyFont="1" applyAlignment="1" applyProtection="1">
      <alignment horizontal="center" vertical="center"/>
    </xf>
    <xf numFmtId="0" fontId="21" fillId="0" borderId="22" xfId="0" applyFont="1" applyBorder="1" applyAlignment="1" applyProtection="1">
      <alignment horizontal="center" vertical="center"/>
    </xf>
    <xf numFmtId="0" fontId="0" fillId="0" borderId="8" xfId="0" applyBorder="1" applyAlignment="1" applyProtection="1">
      <alignment vertical="center"/>
    </xf>
    <xf numFmtId="0" fontId="2" fillId="0" borderId="0" xfId="0" applyFont="1" applyAlignment="1" applyProtection="1">
      <alignment vertical="center"/>
    </xf>
    <xf numFmtId="0" fontId="0" fillId="0" borderId="4" xfId="0" applyBorder="1" applyAlignment="1" applyProtection="1">
      <alignment vertical="center"/>
    </xf>
    <xf numFmtId="0" fontId="19" fillId="0" borderId="4" xfId="0" applyFont="1" applyBorder="1" applyAlignment="1" applyProtection="1">
      <alignment vertical="center"/>
    </xf>
    <xf numFmtId="0" fontId="0" fillId="0" borderId="24" xfId="0" applyBorder="1" applyAlignment="1" applyProtection="1">
      <alignment vertical="center"/>
    </xf>
    <xf numFmtId="164" fontId="5" fillId="6" borderId="1" xfId="0" applyNumberFormat="1"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0" xfId="0" applyFont="1" applyFill="1" applyAlignment="1" applyProtection="1">
      <alignment wrapText="1"/>
      <protection locked="0"/>
    </xf>
    <xf numFmtId="0" fontId="0" fillId="0" borderId="0" xfId="0" applyProtection="1"/>
    <xf numFmtId="0" fontId="14" fillId="10" borderId="27" xfId="0" applyFont="1" applyFill="1" applyBorder="1" applyAlignment="1" applyProtection="1">
      <alignment horizontal="center" vertical="center" wrapText="1"/>
    </xf>
    <xf numFmtId="0" fontId="14" fillId="10" borderId="19" xfId="0" applyFont="1" applyFill="1" applyBorder="1" applyAlignment="1" applyProtection="1">
      <alignment horizontal="center" vertical="center" wrapText="1"/>
    </xf>
    <xf numFmtId="0" fontId="14" fillId="10" borderId="20" xfId="0" applyFont="1" applyFill="1" applyBorder="1" applyAlignment="1" applyProtection="1">
      <alignment horizontal="center" vertical="center" wrapText="1"/>
    </xf>
    <xf numFmtId="0" fontId="14" fillId="11" borderId="55" xfId="0" applyFont="1" applyFill="1" applyBorder="1" applyAlignment="1" applyProtection="1">
      <alignment horizontal="center" vertical="center" wrapText="1"/>
    </xf>
    <xf numFmtId="0" fontId="15" fillId="11" borderId="28" xfId="0" applyFont="1" applyFill="1" applyBorder="1" applyAlignment="1" applyProtection="1">
      <alignment horizontal="center" vertical="center" wrapText="1"/>
    </xf>
    <xf numFmtId="0" fontId="15" fillId="11" borderId="14" xfId="0" applyFont="1" applyFill="1" applyBorder="1" applyAlignment="1" applyProtection="1">
      <alignment horizontal="center" vertical="center" wrapText="1"/>
    </xf>
    <xf numFmtId="0" fontId="15" fillId="11" borderId="35" xfId="0" applyFont="1" applyFill="1" applyBorder="1" applyAlignment="1" applyProtection="1">
      <alignment horizontal="center" vertical="center" wrapText="1"/>
    </xf>
    <xf numFmtId="0" fontId="0" fillId="0" borderId="1" xfId="0" applyBorder="1" applyAlignment="1" applyProtection="1">
      <alignment horizontal="center" vertical="center"/>
    </xf>
    <xf numFmtId="0" fontId="14" fillId="11" borderId="3" xfId="0" applyFont="1" applyFill="1" applyBorder="1" applyAlignment="1" applyProtection="1">
      <alignment horizontal="center" vertical="center" wrapText="1"/>
    </xf>
    <xf numFmtId="0" fontId="15" fillId="11" borderId="1" xfId="0" applyFont="1" applyFill="1" applyBorder="1" applyAlignment="1" applyProtection="1">
      <alignment horizontal="center" vertical="center" wrapText="1"/>
    </xf>
    <xf numFmtId="0" fontId="15" fillId="11" borderId="15" xfId="0" applyFont="1" applyFill="1" applyBorder="1" applyAlignment="1" applyProtection="1">
      <alignment horizontal="center" vertical="center" wrapText="1"/>
    </xf>
    <xf numFmtId="0" fontId="15" fillId="11" borderId="3" xfId="0" applyFont="1" applyFill="1" applyBorder="1" applyAlignment="1" applyProtection="1">
      <alignment horizontal="center" vertical="top" wrapText="1"/>
    </xf>
    <xf numFmtId="0" fontId="15" fillId="11" borderId="3" xfId="0" applyFont="1" applyFill="1" applyBorder="1" applyAlignment="1" applyProtection="1">
      <alignment horizontal="center" vertical="center" wrapText="1"/>
    </xf>
    <xf numFmtId="0" fontId="15" fillId="11" borderId="40" xfId="0" applyFont="1" applyFill="1" applyBorder="1" applyAlignment="1" applyProtection="1">
      <alignment horizontal="center" vertical="center" wrapText="1"/>
    </xf>
    <xf numFmtId="0" fontId="15" fillId="11" borderId="11" xfId="0" applyFont="1" applyFill="1" applyBorder="1" applyAlignment="1" applyProtection="1">
      <alignment horizontal="center" vertical="center" wrapText="1"/>
    </xf>
    <xf numFmtId="0" fontId="15" fillId="11" borderId="18" xfId="0" applyFont="1" applyFill="1" applyBorder="1" applyAlignment="1" applyProtection="1">
      <alignment horizontal="center" vertical="center" wrapText="1"/>
    </xf>
    <xf numFmtId="0" fontId="15" fillId="11" borderId="52" xfId="0" applyFont="1" applyFill="1" applyBorder="1" applyAlignment="1" applyProtection="1">
      <alignment horizontal="center" vertical="center" wrapText="1"/>
    </xf>
    <xf numFmtId="0" fontId="15" fillId="11" borderId="56" xfId="0" applyFont="1" applyFill="1" applyBorder="1" applyAlignment="1" applyProtection="1">
      <alignment horizontal="center" vertical="center" wrapText="1"/>
    </xf>
    <xf numFmtId="0" fontId="0" fillId="0" borderId="0" xfId="0" applyAlignment="1" applyProtection="1">
      <alignment horizontal="center" vertical="center"/>
    </xf>
    <xf numFmtId="0" fontId="15" fillId="11" borderId="58" xfId="0" applyFont="1" applyFill="1" applyBorder="1" applyAlignment="1" applyProtection="1">
      <alignment horizontal="center" vertical="center" wrapText="1"/>
    </xf>
    <xf numFmtId="0" fontId="15" fillId="11" borderId="32" xfId="0" applyFont="1" applyFill="1" applyBorder="1" applyAlignment="1" applyProtection="1">
      <alignment horizontal="center" vertical="center" wrapText="1"/>
    </xf>
    <xf numFmtId="0" fontId="15" fillId="11" borderId="91"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32" xfId="0" applyFont="1" applyFill="1" applyBorder="1" applyAlignment="1" applyProtection="1">
      <alignment horizontal="center" vertical="center" wrapText="1"/>
    </xf>
    <xf numFmtId="0" fontId="53" fillId="10" borderId="14" xfId="0" applyFont="1" applyFill="1" applyBorder="1" applyAlignment="1" applyProtection="1">
      <alignment horizontal="center" vertical="center" wrapText="1"/>
    </xf>
    <xf numFmtId="0" fontId="53" fillId="10" borderId="5" xfId="0" applyFont="1" applyFill="1" applyBorder="1" applyAlignment="1" applyProtection="1">
      <alignment horizontal="center" vertical="center" wrapText="1"/>
    </xf>
    <xf numFmtId="0" fontId="53" fillId="10" borderId="108" xfId="0" applyFont="1" applyFill="1" applyBorder="1" applyAlignment="1" applyProtection="1">
      <alignment horizontal="center" vertical="center" wrapText="1"/>
    </xf>
    <xf numFmtId="0" fontId="53" fillId="10" borderId="109" xfId="0" applyFont="1" applyFill="1" applyBorder="1" applyAlignment="1" applyProtection="1">
      <alignment horizontal="center" vertical="center" wrapText="1"/>
    </xf>
    <xf numFmtId="0" fontId="53" fillId="10" borderId="110" xfId="0" applyFont="1" applyFill="1" applyBorder="1" applyAlignment="1" applyProtection="1">
      <alignment horizontal="center" vertical="center" wrapText="1"/>
    </xf>
    <xf numFmtId="0" fontId="53" fillId="10" borderId="111" xfId="0" applyFont="1" applyFill="1" applyBorder="1" applyAlignment="1" applyProtection="1">
      <alignment horizontal="center" vertical="center" wrapText="1"/>
    </xf>
    <xf numFmtId="0" fontId="53" fillId="10" borderId="25" xfId="0" applyFont="1" applyFill="1" applyBorder="1" applyAlignment="1" applyProtection="1">
      <alignment horizontal="center" vertical="center" wrapText="1"/>
    </xf>
    <xf numFmtId="0" fontId="53" fillId="10" borderId="112" xfId="0" applyFont="1" applyFill="1" applyBorder="1" applyAlignment="1" applyProtection="1">
      <alignment horizontal="center" vertical="center" wrapText="1"/>
    </xf>
    <xf numFmtId="0" fontId="53" fillId="10" borderId="113" xfId="0" applyFont="1" applyFill="1" applyBorder="1" applyAlignment="1" applyProtection="1">
      <alignment horizontal="center" vertical="center" wrapText="1"/>
    </xf>
    <xf numFmtId="0" fontId="53" fillId="10" borderId="114" xfId="0" applyFont="1" applyFill="1" applyBorder="1" applyAlignment="1" applyProtection="1">
      <alignment horizontal="center" vertical="center" wrapText="1"/>
    </xf>
    <xf numFmtId="0" fontId="53" fillId="9" borderId="28" xfId="0" applyFont="1" applyFill="1" applyBorder="1" applyAlignment="1" applyProtection="1">
      <alignment horizontal="center" vertical="center" wrapText="1"/>
    </xf>
    <xf numFmtId="0" fontId="53" fillId="9" borderId="14" xfId="0" applyFont="1" applyFill="1" applyBorder="1" applyAlignment="1" applyProtection="1">
      <alignment horizontal="center" vertical="center" wrapText="1"/>
    </xf>
    <xf numFmtId="0" fontId="53" fillId="9" borderId="5" xfId="0" applyFont="1" applyFill="1" applyBorder="1" applyAlignment="1" applyProtection="1">
      <alignment horizontal="center" vertical="center" wrapText="1"/>
    </xf>
    <xf numFmtId="0" fontId="53" fillId="9" borderId="108" xfId="0" applyFont="1" applyFill="1" applyBorder="1" applyAlignment="1" applyProtection="1">
      <alignment horizontal="center" vertical="center" wrapText="1"/>
    </xf>
    <xf numFmtId="0" fontId="53" fillId="9" borderId="109" xfId="0" applyFont="1" applyFill="1" applyBorder="1" applyAlignment="1" applyProtection="1">
      <alignment horizontal="center" vertical="center" wrapText="1"/>
    </xf>
    <xf numFmtId="0" fontId="53" fillId="9" borderId="110" xfId="0" applyFont="1" applyFill="1" applyBorder="1" applyAlignment="1" applyProtection="1">
      <alignment horizontal="center" vertical="center" wrapText="1"/>
    </xf>
    <xf numFmtId="0" fontId="53" fillId="9" borderId="111" xfId="0" applyFont="1" applyFill="1" applyBorder="1" applyAlignment="1" applyProtection="1">
      <alignment horizontal="center" vertical="center" wrapText="1"/>
    </xf>
    <xf numFmtId="0" fontId="5" fillId="0" borderId="0" xfId="0" applyFont="1" applyAlignment="1" applyProtection="1">
      <alignment vertical="center"/>
    </xf>
    <xf numFmtId="0" fontId="16" fillId="10" borderId="1" xfId="0" applyFont="1" applyFill="1" applyBorder="1" applyAlignment="1" applyProtection="1">
      <alignment horizontal="center" vertical="center" wrapText="1"/>
    </xf>
    <xf numFmtId="0" fontId="16" fillId="10" borderId="2" xfId="0" applyFont="1" applyFill="1" applyBorder="1" applyAlignment="1" applyProtection="1">
      <alignment horizontal="center" vertical="center" wrapText="1"/>
    </xf>
    <xf numFmtId="0" fontId="16" fillId="10" borderId="75"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16" fillId="10" borderId="83" xfId="0" applyFont="1" applyFill="1" applyBorder="1" applyAlignment="1" applyProtection="1">
      <alignment horizontal="center" vertical="center" wrapText="1"/>
    </xf>
    <xf numFmtId="0" fontId="16" fillId="10" borderId="84" xfId="0" applyFont="1" applyFill="1" applyBorder="1" applyAlignment="1" applyProtection="1">
      <alignment horizontal="center" vertical="center" wrapText="1"/>
    </xf>
    <xf numFmtId="0" fontId="16" fillId="10" borderId="9" xfId="0" applyFont="1" applyFill="1" applyBorder="1" applyAlignment="1" applyProtection="1">
      <alignment horizontal="center" vertical="center" wrapText="1"/>
    </xf>
    <xf numFmtId="0" fontId="16" fillId="10" borderId="100" xfId="0" applyFont="1" applyFill="1" applyBorder="1" applyAlignment="1" applyProtection="1">
      <alignment horizontal="center" vertical="center" wrapText="1"/>
    </xf>
    <xf numFmtId="0" fontId="16" fillId="10" borderId="101" xfId="0" applyFont="1" applyFill="1" applyBorder="1" applyAlignment="1" applyProtection="1">
      <alignment horizontal="center" vertical="center" wrapText="1"/>
    </xf>
    <xf numFmtId="0" fontId="16" fillId="10" borderId="107"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6" fillId="9" borderId="75" xfId="0" applyFont="1" applyFill="1" applyBorder="1" applyAlignment="1" applyProtection="1">
      <alignment horizontal="center" vertical="center" wrapText="1"/>
    </xf>
    <xf numFmtId="0" fontId="16" fillId="9" borderId="80" xfId="0" applyFont="1" applyFill="1" applyBorder="1" applyAlignment="1" applyProtection="1">
      <alignment horizontal="center" vertical="center" wrapText="1"/>
    </xf>
    <xf numFmtId="0" fontId="16" fillId="9" borderId="83" xfId="0" applyFont="1" applyFill="1" applyBorder="1" applyAlignment="1" applyProtection="1">
      <alignment horizontal="center" vertical="center" wrapText="1"/>
    </xf>
    <xf numFmtId="0" fontId="16" fillId="9" borderId="84" xfId="0" applyFont="1" applyFill="1" applyBorder="1" applyAlignment="1" applyProtection="1">
      <alignment horizontal="center" vertical="center" wrapText="1"/>
    </xf>
    <xf numFmtId="0" fontId="5" fillId="0" borderId="0" xfId="0" applyFont="1" applyProtection="1"/>
    <xf numFmtId="0" fontId="16" fillId="11" borderId="11" xfId="0" applyFont="1" applyFill="1" applyBorder="1" applyAlignment="1" applyProtection="1">
      <alignment horizontal="center" vertical="center" wrapText="1"/>
    </xf>
    <xf numFmtId="9" fontId="16" fillId="11" borderId="11" xfId="0" applyNumberFormat="1"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1" fontId="16" fillId="11" borderId="11" xfId="0" applyNumberFormat="1" applyFont="1" applyFill="1" applyBorder="1" applyAlignment="1" applyProtection="1">
      <alignment horizontal="center" vertical="center" wrapText="1"/>
    </xf>
    <xf numFmtId="2" fontId="16" fillId="11" borderId="11" xfId="0" applyNumberFormat="1" applyFont="1" applyFill="1" applyBorder="1" applyAlignment="1" applyProtection="1">
      <alignment horizontal="center" vertical="center" wrapText="1"/>
    </xf>
    <xf numFmtId="0" fontId="16" fillId="11" borderId="61" xfId="0" applyFont="1" applyFill="1" applyBorder="1" applyAlignment="1" applyProtection="1">
      <alignment horizontal="center" vertical="center" wrapText="1"/>
    </xf>
    <xf numFmtId="164" fontId="16" fillId="11" borderId="76" xfId="0" applyNumberFormat="1" applyFont="1" applyFill="1" applyBorder="1" applyAlignment="1" applyProtection="1">
      <alignment horizontal="center" vertical="center"/>
    </xf>
    <xf numFmtId="164" fontId="16" fillId="11" borderId="11" xfId="0" applyNumberFormat="1" applyFont="1" applyFill="1" applyBorder="1" applyAlignment="1" applyProtection="1">
      <alignment horizontal="center" vertical="center" wrapText="1"/>
    </xf>
    <xf numFmtId="164" fontId="5" fillId="11" borderId="2" xfId="0" applyNumberFormat="1" applyFont="1" applyFill="1" applyBorder="1" applyAlignment="1" applyProtection="1">
      <alignment horizontal="center" vertical="center" wrapText="1"/>
    </xf>
    <xf numFmtId="164" fontId="16" fillId="11" borderId="64" xfId="0" applyNumberFormat="1" applyFont="1" applyFill="1" applyBorder="1" applyAlignment="1" applyProtection="1">
      <alignment horizontal="center" vertical="center" wrapText="1"/>
    </xf>
    <xf numFmtId="164" fontId="16" fillId="11" borderId="69" xfId="0" applyNumberFormat="1" applyFont="1" applyFill="1" applyBorder="1" applyAlignment="1" applyProtection="1">
      <alignment horizontal="center" vertical="center" wrapText="1"/>
    </xf>
    <xf numFmtId="164" fontId="0" fillId="11" borderId="84" xfId="0" applyNumberFormat="1" applyFill="1" applyBorder="1" applyAlignment="1" applyProtection="1">
      <alignment horizontal="center" vertical="center"/>
    </xf>
    <xf numFmtId="164" fontId="16" fillId="11" borderId="59" xfId="0" applyNumberFormat="1" applyFont="1" applyFill="1" applyBorder="1" applyAlignment="1" applyProtection="1">
      <alignment horizontal="center" vertical="center"/>
    </xf>
    <xf numFmtId="164" fontId="16" fillId="11" borderId="115" xfId="0" applyNumberFormat="1" applyFont="1" applyFill="1" applyBorder="1" applyAlignment="1" applyProtection="1">
      <alignment horizontal="center" vertical="center"/>
    </xf>
    <xf numFmtId="164" fontId="16" fillId="11" borderId="1" xfId="0" applyNumberFormat="1" applyFont="1" applyFill="1" applyBorder="1" applyAlignment="1" applyProtection="1">
      <alignment horizontal="center" vertical="center"/>
    </xf>
    <xf numFmtId="164" fontId="56" fillId="11" borderId="101" xfId="0" applyNumberFormat="1" applyFont="1" applyFill="1" applyBorder="1" applyAlignment="1" applyProtection="1">
      <alignment horizontal="center" vertical="center"/>
    </xf>
    <xf numFmtId="49" fontId="16" fillId="11" borderId="106" xfId="0" applyNumberFormat="1" applyFont="1" applyFill="1" applyBorder="1" applyAlignment="1" applyProtection="1">
      <alignment horizontal="center" vertical="center" wrapText="1"/>
    </xf>
    <xf numFmtId="0" fontId="5" fillId="11" borderId="3" xfId="0" applyFont="1" applyFill="1" applyBorder="1" applyAlignment="1" applyProtection="1">
      <alignment horizontal="center" vertical="center" wrapText="1"/>
    </xf>
    <xf numFmtId="10" fontId="5" fillId="11" borderId="1" xfId="0" applyNumberFormat="1" applyFont="1" applyFill="1" applyBorder="1" applyAlignment="1" applyProtection="1">
      <alignment horizontal="center" vertical="center" wrapText="1"/>
    </xf>
    <xf numFmtId="2" fontId="5" fillId="11" borderId="1" xfId="0" applyNumberFormat="1" applyFont="1" applyFill="1" applyBorder="1" applyAlignment="1" applyProtection="1">
      <alignment horizontal="center" vertical="center" wrapText="1"/>
    </xf>
    <xf numFmtId="0" fontId="5" fillId="11" borderId="2" xfId="0" applyFont="1" applyFill="1" applyBorder="1" applyAlignment="1" applyProtection="1">
      <alignment horizontal="center" vertical="center" wrapText="1"/>
    </xf>
    <xf numFmtId="164" fontId="5" fillId="11" borderId="75" xfId="0" applyNumberFormat="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wrapText="1"/>
    </xf>
    <xf numFmtId="164" fontId="5" fillId="11" borderId="80" xfId="0" applyNumberFormat="1" applyFont="1" applyFill="1" applyBorder="1" applyAlignment="1" applyProtection="1">
      <alignment horizontal="center" vertical="center" wrapText="1"/>
    </xf>
    <xf numFmtId="164" fontId="5" fillId="11" borderId="83" xfId="0" applyNumberFormat="1" applyFont="1" applyFill="1" applyBorder="1" applyAlignment="1" applyProtection="1">
      <alignment horizontal="center" vertical="center" wrapText="1"/>
    </xf>
    <xf numFmtId="164" fontId="5" fillId="11" borderId="84" xfId="0" applyNumberFormat="1" applyFont="1" applyFill="1" applyBorder="1" applyAlignment="1" applyProtection="1">
      <alignment horizontal="center" vertical="center" wrapText="1"/>
    </xf>
    <xf numFmtId="164" fontId="5" fillId="11" borderId="1" xfId="0" applyNumberFormat="1" applyFont="1" applyFill="1" applyBorder="1" applyAlignment="1" applyProtection="1">
      <alignment horizontal="center" vertical="center"/>
    </xf>
    <xf numFmtId="164" fontId="11" fillId="11" borderId="1" xfId="0" applyNumberFormat="1" applyFont="1" applyFill="1" applyBorder="1" applyAlignment="1" applyProtection="1">
      <alignment horizontal="center" vertical="center" wrapText="1"/>
    </xf>
    <xf numFmtId="0" fontId="53" fillId="11" borderId="1" xfId="0" applyFont="1" applyFill="1" applyBorder="1" applyAlignment="1" applyProtection="1">
      <alignment horizontal="center" vertical="center" wrapText="1"/>
    </xf>
    <xf numFmtId="0" fontId="16" fillId="0" borderId="0" xfId="0" applyFont="1" applyProtection="1"/>
    <xf numFmtId="0" fontId="5" fillId="0" borderId="1" xfId="0" applyFont="1" applyBorder="1" applyAlignment="1" applyProtection="1">
      <alignment horizontal="center" vertical="center" wrapText="1"/>
    </xf>
    <xf numFmtId="164" fontId="5" fillId="0" borderId="1" xfId="0" applyNumberFormat="1" applyFont="1" applyBorder="1" applyAlignment="1" applyProtection="1">
      <alignment horizontal="center" vertical="center" wrapText="1"/>
    </xf>
    <xf numFmtId="164" fontId="5" fillId="4" borderId="2" xfId="0" applyNumberFormat="1" applyFont="1" applyFill="1" applyBorder="1" applyAlignment="1" applyProtection="1">
      <alignment horizontal="center" vertical="center" wrapText="1"/>
    </xf>
    <xf numFmtId="164" fontId="0" fillId="4" borderId="84" xfId="0" applyNumberFormat="1" applyFill="1" applyBorder="1" applyAlignment="1" applyProtection="1">
      <alignment horizontal="center" vertical="center"/>
    </xf>
    <xf numFmtId="164" fontId="16" fillId="4" borderId="115" xfId="0" applyNumberFormat="1" applyFont="1" applyFill="1" applyBorder="1" applyAlignment="1" applyProtection="1">
      <alignment horizontal="center" vertical="center"/>
    </xf>
    <xf numFmtId="164" fontId="16" fillId="4" borderId="1" xfId="0" applyNumberFormat="1" applyFont="1" applyFill="1" applyBorder="1" applyAlignment="1" applyProtection="1">
      <alignment horizontal="center" vertical="center"/>
    </xf>
    <xf numFmtId="164" fontId="56" fillId="4" borderId="101" xfId="0"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wrapText="1"/>
    </xf>
    <xf numFmtId="10"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2" fontId="5" fillId="4" borderId="1"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164" fontId="5" fillId="4" borderId="75"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164" fontId="5" fillId="4" borderId="80" xfId="0" applyNumberFormat="1" applyFont="1" applyFill="1" applyBorder="1" applyAlignment="1" applyProtection="1">
      <alignment horizontal="center" vertical="center" wrapText="1"/>
    </xf>
    <xf numFmtId="164" fontId="5" fillId="4" borderId="83" xfId="0" applyNumberFormat="1" applyFont="1" applyFill="1" applyBorder="1" applyAlignment="1" applyProtection="1">
      <alignment horizontal="center" vertical="center" wrapText="1"/>
    </xf>
    <xf numFmtId="164" fontId="5" fillId="4" borderId="84"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xf>
    <xf numFmtId="164" fontId="11" fillId="4" borderId="1" xfId="0" applyNumberFormat="1" applyFont="1" applyFill="1" applyBorder="1" applyAlignment="1" applyProtection="1">
      <alignment horizontal="center" vertical="center" wrapText="1"/>
    </xf>
    <xf numFmtId="0" fontId="53" fillId="4" borderId="1" xfId="0" applyFont="1" applyFill="1" applyBorder="1" applyAlignment="1" applyProtection="1">
      <alignment horizontal="center" vertical="center" wrapText="1"/>
    </xf>
    <xf numFmtId="0" fontId="5" fillId="0" borderId="0" xfId="0" applyFont="1" applyAlignment="1" applyProtection="1">
      <alignment wrapText="1"/>
    </xf>
    <xf numFmtId="0" fontId="0" fillId="0" borderId="1" xfId="0" applyBorder="1" applyAlignment="1" applyProtection="1">
      <alignment horizontal="center" vertical="center" wrapText="1"/>
    </xf>
    <xf numFmtId="0" fontId="0" fillId="0" borderId="0" xfId="0" applyAlignment="1" applyProtection="1">
      <alignment wrapText="1"/>
    </xf>
    <xf numFmtId="0" fontId="18" fillId="0" borderId="0" xfId="0" applyFont="1" applyAlignment="1" applyProtection="1">
      <alignment vertical="center"/>
    </xf>
    <xf numFmtId="164" fontId="5" fillId="4" borderId="82" xfId="0" applyNumberFormat="1" applyFont="1" applyFill="1" applyBorder="1" applyAlignment="1" applyProtection="1">
      <alignment horizontal="center" vertical="center" wrapText="1"/>
    </xf>
    <xf numFmtId="164" fontId="5" fillId="0" borderId="85" xfId="0" applyNumberFormat="1" applyFont="1" applyBorder="1" applyAlignment="1" applyProtection="1">
      <alignment horizontal="center" vertical="center" wrapText="1"/>
    </xf>
    <xf numFmtId="164" fontId="5" fillId="0" borderId="86" xfId="0" applyNumberFormat="1" applyFont="1" applyBorder="1" applyAlignment="1" applyProtection="1">
      <alignment horizontal="center" vertical="center" wrapText="1"/>
    </xf>
    <xf numFmtId="164" fontId="5" fillId="4" borderId="86" xfId="0" applyNumberFormat="1" applyFont="1" applyFill="1" applyBorder="1" applyAlignment="1" applyProtection="1">
      <alignment horizontal="center" vertical="center" wrapText="1"/>
    </xf>
    <xf numFmtId="164" fontId="5" fillId="4" borderId="77" xfId="0" applyNumberFormat="1" applyFont="1" applyFill="1" applyBorder="1" applyAlignment="1" applyProtection="1">
      <alignment horizontal="center" vertical="center" wrapText="1"/>
    </xf>
    <xf numFmtId="164" fontId="5" fillId="4" borderId="78" xfId="0" applyNumberFormat="1" applyFont="1" applyFill="1" applyBorder="1" applyAlignment="1" applyProtection="1">
      <alignment horizontal="center" vertical="center" wrapText="1"/>
    </xf>
    <xf numFmtId="2" fontId="5" fillId="4" borderId="78" xfId="0" applyNumberFormat="1" applyFont="1" applyFill="1" applyBorder="1" applyAlignment="1" applyProtection="1">
      <alignment horizontal="center" vertical="center" wrapText="1"/>
    </xf>
    <xf numFmtId="164" fontId="5" fillId="4" borderId="81" xfId="0" applyNumberFormat="1" applyFont="1" applyFill="1" applyBorder="1" applyAlignment="1" applyProtection="1">
      <alignment horizontal="center" vertical="center" wrapText="1"/>
    </xf>
    <xf numFmtId="2" fontId="5" fillId="4" borderId="82" xfId="0" applyNumberFormat="1" applyFont="1" applyFill="1" applyBorder="1" applyAlignment="1" applyProtection="1">
      <alignment horizontal="center" vertical="center" wrapText="1"/>
    </xf>
    <xf numFmtId="164" fontId="5" fillId="4" borderId="85" xfId="0" applyNumberFormat="1" applyFont="1" applyFill="1" applyBorder="1" applyAlignment="1" applyProtection="1">
      <alignment horizontal="center" vertical="center" wrapText="1"/>
    </xf>
    <xf numFmtId="164" fontId="49" fillId="2" borderId="14" xfId="0" applyNumberFormat="1" applyFont="1" applyFill="1" applyBorder="1" applyAlignment="1" applyProtection="1">
      <alignment vertical="center"/>
    </xf>
    <xf numFmtId="0" fontId="3" fillId="2" borderId="71" xfId="0" applyFont="1" applyFill="1" applyBorder="1" applyAlignment="1" applyProtection="1">
      <alignment horizontal="right" vertical="center"/>
    </xf>
    <xf numFmtId="164" fontId="3" fillId="2" borderId="2" xfId="0" applyNumberFormat="1" applyFont="1" applyFill="1" applyBorder="1" applyAlignment="1" applyProtection="1">
      <alignment vertical="center"/>
    </xf>
    <xf numFmtId="164" fontId="3" fillId="2" borderId="9" xfId="0" applyNumberFormat="1" applyFont="1" applyFill="1" applyBorder="1" applyAlignment="1" applyProtection="1">
      <alignment vertical="center"/>
    </xf>
    <xf numFmtId="0" fontId="53" fillId="10" borderId="1" xfId="0" applyFont="1" applyFill="1" applyBorder="1" applyAlignment="1" applyProtection="1">
      <alignment horizontal="center" vertical="center" wrapText="1"/>
    </xf>
    <xf numFmtId="0" fontId="53" fillId="10" borderId="2" xfId="0" applyFont="1" applyFill="1" applyBorder="1" applyAlignment="1" applyProtection="1">
      <alignment horizontal="center" vertical="center" wrapText="1"/>
    </xf>
    <xf numFmtId="0" fontId="53" fillId="10" borderId="73" xfId="0" applyFont="1" applyFill="1" applyBorder="1" applyAlignment="1" applyProtection="1">
      <alignment horizontal="center" vertical="center" wrapText="1"/>
    </xf>
    <xf numFmtId="0" fontId="53" fillId="10" borderId="74" xfId="0" applyFont="1" applyFill="1" applyBorder="1" applyAlignment="1" applyProtection="1">
      <alignment horizontal="center" vertical="center" wrapText="1"/>
    </xf>
    <xf numFmtId="0" fontId="53" fillId="10" borderId="79" xfId="0" applyFont="1" applyFill="1" applyBorder="1" applyAlignment="1" applyProtection="1">
      <alignment horizontal="center" vertical="center" wrapText="1"/>
    </xf>
    <xf numFmtId="0" fontId="53" fillId="10" borderId="62" xfId="0" applyFont="1" applyFill="1" applyBorder="1" applyAlignment="1" applyProtection="1">
      <alignment horizontal="center" vertical="center" wrapText="1"/>
    </xf>
    <xf numFmtId="0" fontId="53" fillId="10" borderId="63" xfId="0" applyFont="1" applyFill="1" applyBorder="1" applyAlignment="1" applyProtection="1">
      <alignment horizontal="center" vertical="center" wrapText="1"/>
    </xf>
    <xf numFmtId="0" fontId="53" fillId="10" borderId="65" xfId="0" applyFont="1" applyFill="1" applyBorder="1" applyAlignment="1" applyProtection="1">
      <alignment horizontal="center" vertical="center" wrapText="1"/>
    </xf>
    <xf numFmtId="0" fontId="53" fillId="10" borderId="66" xfId="0" applyFont="1" applyFill="1" applyBorder="1" applyAlignment="1" applyProtection="1">
      <alignment horizontal="center" vertical="center" wrapText="1"/>
    </xf>
    <xf numFmtId="0" fontId="53" fillId="10" borderId="67" xfId="0" applyFont="1" applyFill="1" applyBorder="1" applyAlignment="1" applyProtection="1">
      <alignment horizontal="center" vertical="center" wrapText="1"/>
    </xf>
    <xf numFmtId="0" fontId="53" fillId="10" borderId="68" xfId="0" applyFont="1" applyFill="1" applyBorder="1" applyAlignment="1" applyProtection="1">
      <alignment horizontal="center" vertical="center" wrapText="1"/>
    </xf>
    <xf numFmtId="0" fontId="53" fillId="10" borderId="95" xfId="0" applyFont="1" applyFill="1" applyBorder="1" applyAlignment="1" applyProtection="1">
      <alignment horizontal="center" vertical="center" wrapText="1"/>
    </xf>
    <xf numFmtId="0" fontId="53" fillId="10" borderId="96" xfId="0" applyFont="1" applyFill="1" applyBorder="1" applyAlignment="1" applyProtection="1">
      <alignment horizontal="center" vertical="center" wrapText="1"/>
    </xf>
    <xf numFmtId="0" fontId="53" fillId="10" borderId="97" xfId="0" applyFont="1" applyFill="1" applyBorder="1" applyAlignment="1" applyProtection="1">
      <alignment horizontal="center" vertical="center" wrapText="1"/>
    </xf>
    <xf numFmtId="0" fontId="53" fillId="9" borderId="1" xfId="0" applyFont="1" applyFill="1" applyBorder="1" applyAlignment="1" applyProtection="1">
      <alignment horizontal="center" vertical="center" wrapText="1"/>
    </xf>
    <xf numFmtId="0" fontId="53" fillId="9" borderId="2" xfId="0" applyFont="1" applyFill="1" applyBorder="1" applyAlignment="1" applyProtection="1">
      <alignment horizontal="center" vertical="center" wrapText="1"/>
    </xf>
    <xf numFmtId="0" fontId="53" fillId="9" borderId="73" xfId="0" applyFont="1" applyFill="1" applyBorder="1" applyAlignment="1" applyProtection="1">
      <alignment horizontal="center" vertical="center" wrapText="1"/>
    </xf>
    <xf numFmtId="0" fontId="53" fillId="9" borderId="74" xfId="0" applyFont="1" applyFill="1" applyBorder="1" applyAlignment="1" applyProtection="1">
      <alignment horizontal="center" vertical="center" wrapText="1"/>
    </xf>
    <xf numFmtId="0" fontId="53" fillId="9" borderId="79" xfId="0" applyFont="1" applyFill="1" applyBorder="1" applyAlignment="1" applyProtection="1">
      <alignment horizontal="center" vertical="center" wrapText="1"/>
    </xf>
    <xf numFmtId="0" fontId="53" fillId="9" borderId="62" xfId="0" applyFont="1" applyFill="1" applyBorder="1" applyAlignment="1" applyProtection="1">
      <alignment horizontal="center" vertical="center" wrapText="1"/>
    </xf>
    <xf numFmtId="0" fontId="53" fillId="9" borderId="63" xfId="0" applyFont="1" applyFill="1" applyBorder="1" applyAlignment="1" applyProtection="1">
      <alignment horizontal="center" vertical="center" wrapText="1"/>
    </xf>
    <xf numFmtId="0" fontId="53" fillId="9" borderId="65" xfId="0" applyFont="1" applyFill="1" applyBorder="1" applyAlignment="1" applyProtection="1">
      <alignment horizontal="center" vertical="center" wrapText="1"/>
    </xf>
    <xf numFmtId="0" fontId="53" fillId="9" borderId="66" xfId="0" applyFont="1" applyFill="1" applyBorder="1" applyAlignment="1" applyProtection="1">
      <alignment horizontal="center" vertical="center" wrapText="1"/>
    </xf>
    <xf numFmtId="0" fontId="53" fillId="9" borderId="67" xfId="0" applyFont="1" applyFill="1" applyBorder="1" applyAlignment="1" applyProtection="1">
      <alignment horizontal="center" vertical="center" wrapText="1"/>
    </xf>
    <xf numFmtId="0" fontId="53" fillId="9" borderId="68" xfId="0" applyFont="1" applyFill="1" applyBorder="1" applyAlignment="1" applyProtection="1">
      <alignment horizontal="center" vertical="center" wrapText="1"/>
    </xf>
    <xf numFmtId="0" fontId="53" fillId="9" borderId="3" xfId="0" applyFont="1" applyFill="1" applyBorder="1" applyAlignment="1" applyProtection="1">
      <alignment horizontal="center" vertical="center" wrapText="1"/>
    </xf>
    <xf numFmtId="0" fontId="16" fillId="10" borderId="14" xfId="0" applyFont="1" applyFill="1" applyBorder="1" applyAlignment="1" applyProtection="1">
      <alignment horizontal="center" vertical="center" wrapText="1"/>
    </xf>
    <xf numFmtId="0" fontId="16" fillId="10" borderId="5" xfId="0" applyFont="1" applyFill="1" applyBorder="1" applyAlignment="1" applyProtection="1">
      <alignment horizontal="center" vertical="center" wrapText="1"/>
    </xf>
    <xf numFmtId="0" fontId="16" fillId="10" borderId="98" xfId="0" applyFont="1" applyFill="1" applyBorder="1" applyAlignment="1" applyProtection="1">
      <alignment horizontal="center" vertical="center" wrapText="1"/>
    </xf>
    <xf numFmtId="0" fontId="16" fillId="10" borderId="60" xfId="0" applyFont="1" applyFill="1" applyBorder="1" applyAlignment="1" applyProtection="1">
      <alignment horizontal="center" vertical="center" wrapText="1"/>
    </xf>
    <xf numFmtId="0" fontId="16" fillId="10" borderId="99"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16" fillId="11" borderId="1" xfId="0" applyFont="1" applyFill="1" applyBorder="1" applyAlignment="1" applyProtection="1">
      <alignment horizontal="center" vertical="center" wrapText="1"/>
    </xf>
    <xf numFmtId="10" fontId="16" fillId="11" borderId="1" xfId="0" applyNumberFormat="1" applyFont="1" applyFill="1" applyBorder="1" applyAlignment="1" applyProtection="1">
      <alignment horizontal="center" vertical="center" wrapText="1"/>
    </xf>
    <xf numFmtId="49" fontId="5" fillId="11" borderId="1" xfId="0" applyNumberFormat="1" applyFont="1" applyFill="1" applyBorder="1" applyAlignment="1" applyProtection="1">
      <alignment horizontal="center" vertical="center" wrapText="1"/>
    </xf>
    <xf numFmtId="2" fontId="16" fillId="11" borderId="1" xfId="0" applyNumberFormat="1" applyFont="1" applyFill="1" applyBorder="1" applyAlignment="1" applyProtection="1">
      <alignment horizontal="center" vertical="center" wrapText="1"/>
    </xf>
    <xf numFmtId="1" fontId="16" fillId="11" borderId="2" xfId="0" applyNumberFormat="1" applyFont="1" applyFill="1" applyBorder="1" applyAlignment="1" applyProtection="1">
      <alignment horizontal="center" vertical="center" wrapText="1"/>
    </xf>
    <xf numFmtId="164" fontId="16" fillId="11" borderId="61" xfId="0" applyNumberFormat="1" applyFont="1" applyFill="1" applyBorder="1" applyAlignment="1" applyProtection="1">
      <alignment horizontal="center" vertical="center" wrapText="1"/>
    </xf>
    <xf numFmtId="0" fontId="5" fillId="11" borderId="70" xfId="0" applyFont="1" applyFill="1" applyBorder="1" applyAlignment="1" applyProtection="1">
      <alignment horizontal="center" vertical="center" wrapText="1"/>
    </xf>
    <xf numFmtId="164" fontId="16" fillId="11" borderId="100" xfId="0" applyNumberFormat="1" applyFont="1" applyFill="1" applyBorder="1" applyAlignment="1" applyProtection="1">
      <alignment horizontal="center" vertical="center"/>
    </xf>
    <xf numFmtId="9" fontId="5" fillId="11" borderId="103" xfId="0" applyNumberFormat="1" applyFont="1" applyFill="1" applyBorder="1" applyAlignment="1" applyProtection="1">
      <alignment horizontal="center" vertical="center" wrapText="1"/>
    </xf>
    <xf numFmtId="0" fontId="5" fillId="11" borderId="102" xfId="0" applyFont="1" applyFill="1" applyBorder="1" applyAlignment="1" applyProtection="1">
      <alignment horizontal="center" vertical="center" wrapText="1"/>
    </xf>
    <xf numFmtId="1" fontId="5" fillId="11" borderId="2" xfId="0" applyNumberFormat="1" applyFont="1" applyFill="1" applyBorder="1" applyAlignment="1" applyProtection="1">
      <alignment horizontal="center" vertical="center" wrapText="1"/>
    </xf>
    <xf numFmtId="0" fontId="5" fillId="11" borderId="1" xfId="0" applyFont="1" applyFill="1" applyBorder="1" applyProtection="1"/>
    <xf numFmtId="164" fontId="5" fillId="11" borderId="1" xfId="102" applyNumberFormat="1" applyFont="1" applyFill="1" applyBorder="1" applyAlignment="1" applyProtection="1">
      <alignment horizontal="center" vertical="center" wrapText="1"/>
    </xf>
    <xf numFmtId="164" fontId="16" fillId="4" borderId="100" xfId="0" applyNumberFormat="1" applyFont="1" applyFill="1" applyBorder="1" applyAlignment="1" applyProtection="1">
      <alignment horizontal="center" vertical="center"/>
    </xf>
    <xf numFmtId="9" fontId="5" fillId="4" borderId="103" xfId="0" applyNumberFormat="1" applyFont="1" applyFill="1" applyBorder="1" applyAlignment="1" applyProtection="1">
      <alignment horizontal="center" vertical="center" wrapText="1"/>
    </xf>
    <xf numFmtId="0" fontId="5" fillId="4" borderId="102" xfId="0" applyFont="1" applyFill="1" applyBorder="1" applyAlignment="1" applyProtection="1">
      <alignment horizontal="center" vertical="center" wrapText="1"/>
    </xf>
    <xf numFmtId="1" fontId="5" fillId="4" borderId="2" xfId="0" applyNumberFormat="1" applyFont="1" applyFill="1" applyBorder="1" applyAlignment="1" applyProtection="1">
      <alignment horizontal="center" vertical="center" wrapText="1"/>
    </xf>
    <xf numFmtId="0" fontId="5" fillId="0" borderId="1" xfId="0" applyFont="1" applyBorder="1" applyProtection="1"/>
    <xf numFmtId="164" fontId="5" fillId="6" borderId="1" xfId="102" applyNumberFormat="1" applyFont="1" applyFill="1" applyBorder="1" applyAlignment="1" applyProtection="1">
      <alignment horizontal="center" vertical="center" wrapText="1"/>
    </xf>
    <xf numFmtId="0" fontId="53" fillId="8" borderId="1" xfId="0" applyFont="1" applyFill="1" applyBorder="1" applyAlignment="1" applyProtection="1">
      <alignment horizontal="center" vertical="center" wrapText="1"/>
    </xf>
    <xf numFmtId="9" fontId="5" fillId="4" borderId="104" xfId="0" applyNumberFormat="1" applyFont="1" applyFill="1" applyBorder="1" applyAlignment="1" applyProtection="1">
      <alignment horizontal="center" vertical="center" wrapText="1"/>
    </xf>
    <xf numFmtId="9" fontId="5" fillId="4" borderId="105" xfId="0" applyNumberFormat="1" applyFont="1" applyFill="1" applyBorder="1" applyAlignment="1" applyProtection="1">
      <alignment horizontal="center" vertical="center" wrapText="1"/>
    </xf>
    <xf numFmtId="164" fontId="49" fillId="2" borderId="1" xfId="0" applyNumberFormat="1" applyFont="1" applyFill="1" applyBorder="1" applyAlignment="1" applyProtection="1">
      <alignment vertical="center"/>
    </xf>
    <xf numFmtId="0" fontId="0" fillId="2" borderId="59" xfId="0" applyFill="1" applyBorder="1" applyAlignment="1" applyProtection="1">
      <alignment horizontal="center"/>
    </xf>
    <xf numFmtId="9" fontId="16" fillId="11" borderId="1" xfId="0" applyNumberFormat="1" applyFont="1" applyFill="1" applyBorder="1" applyAlignment="1" applyProtection="1">
      <alignment horizontal="center" vertical="center" wrapText="1"/>
    </xf>
    <xf numFmtId="164" fontId="16" fillId="11"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164" fontId="16" fillId="4" borderId="1" xfId="1" applyNumberFormat="1" applyFont="1" applyFill="1" applyBorder="1" applyAlignment="1" applyProtection="1">
      <alignment horizontal="right" vertical="center" wrapText="1"/>
    </xf>
    <xf numFmtId="0" fontId="3" fillId="2" borderId="25" xfId="0" applyFont="1" applyFill="1" applyBorder="1" applyAlignment="1" applyProtection="1">
      <alignment vertical="center"/>
    </xf>
    <xf numFmtId="0" fontId="3" fillId="2" borderId="2" xfId="0" applyFont="1" applyFill="1" applyBorder="1" applyAlignment="1" applyProtection="1">
      <alignment horizontal="right" vertical="center"/>
    </xf>
    <xf numFmtId="0" fontId="3" fillId="2" borderId="28" xfId="0" applyFont="1" applyFill="1" applyBorder="1" applyAlignment="1" applyProtection="1">
      <alignment vertical="center"/>
    </xf>
    <xf numFmtId="164" fontId="49" fillId="2" borderId="14" xfId="0" applyNumberFormat="1" applyFont="1" applyFill="1" applyBorder="1" applyAlignment="1" applyProtection="1">
      <alignment horizontal="center" vertical="center"/>
    </xf>
    <xf numFmtId="44" fontId="3" fillId="2" borderId="25" xfId="0" applyNumberFormat="1" applyFont="1" applyFill="1" applyBorder="1" applyAlignment="1" applyProtection="1">
      <alignment horizontal="center" vertical="center"/>
    </xf>
    <xf numFmtId="0" fontId="3" fillId="2" borderId="71" xfId="0" applyFont="1" applyFill="1" applyBorder="1" applyAlignment="1" applyProtection="1">
      <alignment horizontal="center" vertical="center"/>
    </xf>
    <xf numFmtId="0" fontId="0" fillId="0" borderId="0" xfId="0" applyAlignment="1" applyProtection="1">
      <alignment horizontal="center"/>
    </xf>
    <xf numFmtId="0" fontId="16" fillId="11" borderId="51" xfId="0" applyFont="1" applyFill="1" applyBorder="1" applyAlignment="1" applyProtection="1">
      <alignment horizontal="center" vertical="center" wrapText="1"/>
    </xf>
    <xf numFmtId="49" fontId="5" fillId="11" borderId="32" xfId="0" applyNumberFormat="1" applyFont="1" applyFill="1" applyBorder="1" applyAlignment="1" applyProtection="1">
      <alignment horizontal="center" vertical="center" wrapText="1"/>
    </xf>
    <xf numFmtId="49" fontId="16" fillId="11" borderId="58" xfId="102" applyNumberFormat="1" applyFont="1" applyFill="1" applyBorder="1" applyAlignment="1" applyProtection="1">
      <alignment horizontal="center" vertical="center" wrapText="1"/>
    </xf>
    <xf numFmtId="9" fontId="16" fillId="11" borderId="58" xfId="102" applyNumberFormat="1" applyFont="1" applyFill="1" applyBorder="1" applyAlignment="1" applyProtection="1">
      <alignment horizontal="center" vertical="center" wrapText="1"/>
    </xf>
    <xf numFmtId="0" fontId="16" fillId="11" borderId="1" xfId="102" applyFont="1" applyFill="1" applyBorder="1" applyAlignment="1" applyProtection="1">
      <alignment horizontal="center" vertical="center" wrapText="1"/>
    </xf>
    <xf numFmtId="1" fontId="16" fillId="11" borderId="1" xfId="102" applyNumberFormat="1" applyFont="1" applyFill="1" applyBorder="1" applyAlignment="1" applyProtection="1">
      <alignment horizontal="center" vertical="center" wrapText="1"/>
    </xf>
    <xf numFmtId="164" fontId="16" fillId="11" borderId="1" xfId="102" applyNumberFormat="1" applyFont="1" applyFill="1" applyBorder="1" applyAlignment="1" applyProtection="1">
      <alignment horizontal="center" vertical="center" wrapText="1"/>
    </xf>
    <xf numFmtId="164" fontId="49" fillId="11" borderId="1" xfId="0" applyNumberFormat="1" applyFont="1" applyFill="1" applyBorder="1" applyAlignment="1" applyProtection="1">
      <alignment horizontal="right" vertical="center" wrapText="1"/>
    </xf>
    <xf numFmtId="0" fontId="56" fillId="11" borderId="1" xfId="0" applyFont="1" applyFill="1" applyBorder="1" applyAlignment="1" applyProtection="1">
      <alignment horizontal="center" vertical="center" wrapText="1"/>
    </xf>
    <xf numFmtId="0" fontId="56" fillId="11" borderId="1" xfId="0" quotePrefix="1" applyFont="1" applyFill="1" applyBorder="1" applyAlignment="1" applyProtection="1">
      <alignment horizontal="center" vertical="center" wrapText="1"/>
    </xf>
    <xf numFmtId="164" fontId="16" fillId="4" borderId="1" xfId="101" applyNumberFormat="1" applyFont="1" applyFill="1" applyBorder="1" applyAlignment="1" applyProtection="1">
      <alignment horizontal="right" vertical="center" wrapText="1"/>
    </xf>
    <xf numFmtId="14" fontId="5" fillId="4" borderId="1" xfId="0" applyNumberFormat="1" applyFont="1" applyFill="1" applyBorder="1" applyAlignment="1" applyProtection="1">
      <alignment horizontal="center" vertical="center" wrapText="1"/>
    </xf>
    <xf numFmtId="164" fontId="3" fillId="2" borderId="25" xfId="0" applyNumberFormat="1" applyFont="1" applyFill="1" applyBorder="1" applyAlignment="1" applyProtection="1">
      <alignment vertical="center"/>
    </xf>
    <xf numFmtId="0" fontId="3" fillId="2" borderId="25" xfId="0" applyFont="1" applyFill="1" applyBorder="1" applyAlignment="1" applyProtection="1">
      <alignment horizontal="right" vertical="center"/>
    </xf>
    <xf numFmtId="49" fontId="5" fillId="4" borderId="1" xfId="0" applyNumberFormat="1" applyFont="1" applyFill="1" applyBorder="1" applyAlignment="1" applyProtection="1">
      <alignment horizontal="center" vertical="center" wrapText="1"/>
    </xf>
    <xf numFmtId="164" fontId="16" fillId="4" borderId="1" xfId="1" applyNumberFormat="1" applyFont="1" applyFill="1" applyBorder="1" applyAlignment="1" applyProtection="1">
      <alignment horizontal="center" vertical="center" wrapText="1"/>
    </xf>
    <xf numFmtId="164" fontId="11" fillId="4" borderId="1" xfId="1" applyNumberFormat="1" applyFont="1" applyFill="1" applyBorder="1" applyAlignment="1" applyProtection="1">
      <alignment horizontal="right" vertical="center" wrapText="1"/>
    </xf>
    <xf numFmtId="0" fontId="3" fillId="2" borderId="9" xfId="0" applyFont="1" applyFill="1" applyBorder="1" applyAlignment="1" applyProtection="1">
      <alignment vertical="center" wrapText="1"/>
    </xf>
    <xf numFmtId="164" fontId="3" fillId="2" borderId="9" xfId="0" applyNumberFormat="1" applyFont="1" applyFill="1" applyBorder="1" applyAlignment="1" applyProtection="1">
      <alignment vertical="center" wrapText="1"/>
    </xf>
    <xf numFmtId="0" fontId="0" fillId="0" borderId="0" xfId="0" applyAlignment="1" applyProtection="1">
      <alignment horizontal="center" wrapText="1"/>
    </xf>
    <xf numFmtId="0" fontId="16" fillId="11" borderId="3" xfId="0" applyFont="1" applyFill="1" applyBorder="1" applyAlignment="1" applyProtection="1">
      <alignment horizontal="center" vertical="center" wrapText="1"/>
    </xf>
    <xf numFmtId="2" fontId="5" fillId="4" borderId="1" xfId="1" applyNumberFormat="1" applyFont="1" applyFill="1" applyBorder="1" applyAlignment="1" applyProtection="1">
      <alignment horizontal="center" vertical="center" wrapText="1"/>
    </xf>
    <xf numFmtId="164" fontId="5" fillId="4" borderId="1" xfId="1" applyNumberFormat="1" applyFont="1" applyFill="1" applyBorder="1" applyAlignment="1" applyProtection="1">
      <alignment horizontal="center" vertical="center" wrapText="1"/>
    </xf>
    <xf numFmtId="164" fontId="5" fillId="0" borderId="1" xfId="0" applyNumberFormat="1" applyFont="1" applyBorder="1" applyAlignment="1" applyProtection="1">
      <alignment horizontal="center" vertical="center"/>
    </xf>
    <xf numFmtId="0" fontId="10" fillId="0" borderId="0" xfId="6" quotePrefix="1" applyBorder="1" applyAlignment="1" applyProtection="1">
      <alignment vertical="center"/>
    </xf>
    <xf numFmtId="0" fontId="18" fillId="0" borderId="0" xfId="0" applyFont="1" applyProtection="1"/>
    <xf numFmtId="164" fontId="18" fillId="4" borderId="5" xfId="0" applyNumberFormat="1" applyFont="1" applyFill="1" applyBorder="1" applyAlignment="1" applyProtection="1">
      <alignment vertical="center" wrapText="1"/>
    </xf>
    <xf numFmtId="164" fontId="18" fillId="4" borderId="61" xfId="0" applyNumberFormat="1" applyFont="1" applyFill="1" applyBorder="1" applyAlignment="1" applyProtection="1">
      <alignment vertical="center" wrapText="1"/>
    </xf>
    <xf numFmtId="0" fontId="0" fillId="0" borderId="0" xfId="0" quotePrefix="1" applyProtection="1"/>
    <xf numFmtId="7" fontId="17" fillId="2" borderId="33" xfId="0" applyNumberFormat="1" applyFont="1" applyFill="1" applyBorder="1" applyAlignment="1" applyProtection="1">
      <alignment horizontal="right" vertical="center"/>
    </xf>
    <xf numFmtId="164" fontId="18" fillId="4" borderId="45" xfId="0" applyNumberFormat="1" applyFont="1" applyFill="1" applyBorder="1" applyAlignment="1" applyProtection="1">
      <alignment vertical="center" wrapText="1"/>
    </xf>
    <xf numFmtId="0" fontId="27" fillId="4" borderId="15" xfId="0" applyFont="1" applyFill="1" applyBorder="1" applyAlignment="1" applyProtection="1">
      <alignment horizontal="center" vertical="center" wrapText="1"/>
    </xf>
    <xf numFmtId="7" fontId="67" fillId="29" borderId="92" xfId="0" applyNumberFormat="1" applyFont="1" applyFill="1" applyBorder="1" applyAlignment="1" applyProtection="1">
      <alignment horizontal="right" vertical="center" wrapText="1"/>
    </xf>
    <xf numFmtId="0" fontId="27" fillId="4" borderId="18" xfId="0" applyFont="1" applyFill="1" applyBorder="1" applyAlignment="1" applyProtection="1">
      <alignment horizontal="center" vertical="center" wrapText="1"/>
    </xf>
    <xf numFmtId="0" fontId="63" fillId="10" borderId="32" xfId="0" applyFont="1" applyFill="1" applyBorder="1" applyAlignment="1" applyProtection="1">
      <alignment horizontal="center" vertical="center" wrapText="1"/>
    </xf>
    <xf numFmtId="0" fontId="63" fillId="10" borderId="33" xfId="0" applyFont="1" applyFill="1" applyBorder="1" applyAlignment="1" applyProtection="1">
      <alignment horizontal="center" vertical="center" wrapText="1"/>
    </xf>
    <xf numFmtId="7" fontId="67" fillId="29" borderId="20" xfId="0" applyNumberFormat="1" applyFont="1" applyFill="1" applyBorder="1" applyAlignment="1" applyProtection="1">
      <alignment horizontal="right" vertical="center" wrapText="1"/>
    </xf>
    <xf numFmtId="0" fontId="9" fillId="27" borderId="27" xfId="0" applyFont="1" applyFill="1" applyBorder="1" applyAlignment="1" applyProtection="1">
      <alignment horizontal="center" vertical="center" wrapText="1"/>
    </xf>
    <xf numFmtId="7" fontId="0" fillId="4" borderId="19" xfId="0" applyNumberFormat="1" applyFill="1" applyBorder="1" applyAlignment="1" applyProtection="1">
      <alignment horizontal="center" vertical="center"/>
    </xf>
    <xf numFmtId="7" fontId="0" fillId="4" borderId="20" xfId="0" applyNumberFormat="1" applyFill="1" applyBorder="1" applyAlignment="1" applyProtection="1">
      <alignment horizontal="center" vertical="center"/>
    </xf>
    <xf numFmtId="7" fontId="67" fillId="4" borderId="5" xfId="0" applyNumberFormat="1" applyFont="1" applyFill="1" applyBorder="1" applyAlignment="1" applyProtection="1">
      <alignment horizontal="right" vertical="center" wrapText="1"/>
    </xf>
    <xf numFmtId="7" fontId="67" fillId="4" borderId="2" xfId="0" applyNumberFormat="1" applyFont="1" applyFill="1" applyBorder="1" applyAlignment="1" applyProtection="1">
      <alignment horizontal="right" vertical="center" wrapText="1"/>
    </xf>
    <xf numFmtId="7" fontId="67" fillId="4" borderId="33" xfId="0" applyNumberFormat="1" applyFont="1" applyFill="1" applyBorder="1" applyAlignment="1" applyProtection="1">
      <alignment horizontal="right" vertical="center" wrapText="1"/>
    </xf>
    <xf numFmtId="0" fontId="27" fillId="4" borderId="33" xfId="0" applyFont="1" applyFill="1" applyBorder="1" applyAlignment="1" applyProtection="1">
      <alignment horizontal="center" vertical="center" wrapText="1"/>
    </xf>
    <xf numFmtId="0" fontId="59" fillId="10" borderId="52" xfId="0" applyFont="1" applyFill="1" applyBorder="1" applyAlignment="1" applyProtection="1">
      <alignment horizontal="center" vertical="center" wrapText="1"/>
    </xf>
    <xf numFmtId="0" fontId="59" fillId="10" borderId="56" xfId="0" applyFont="1" applyFill="1" applyBorder="1" applyAlignment="1" applyProtection="1">
      <alignment horizontal="center" vertical="center" wrapText="1"/>
    </xf>
    <xf numFmtId="0" fontId="3" fillId="0" borderId="0" xfId="0" applyFont="1" applyAlignment="1" applyProtection="1">
      <alignment vertical="center" wrapText="1"/>
    </xf>
    <xf numFmtId="0" fontId="60" fillId="10" borderId="11" xfId="0" applyFont="1" applyFill="1" applyBorder="1" applyAlignment="1" applyProtection="1">
      <alignment horizontal="center" vertical="center" wrapText="1"/>
    </xf>
    <xf numFmtId="0" fontId="59" fillId="10" borderId="11" xfId="0" applyFont="1" applyFill="1" applyBorder="1" applyAlignment="1" applyProtection="1">
      <alignment horizontal="center" vertical="center" wrapText="1"/>
    </xf>
    <xf numFmtId="0" fontId="59" fillId="10" borderId="18" xfId="0" applyFont="1" applyFill="1" applyBorder="1" applyAlignment="1" applyProtection="1">
      <alignment horizontal="center" vertical="center" wrapText="1"/>
    </xf>
    <xf numFmtId="10" fontId="0" fillId="4" borderId="52" xfId="1" applyNumberFormat="1" applyFont="1" applyFill="1" applyBorder="1" applyAlignment="1" applyProtection="1">
      <alignment horizontal="center" vertical="center"/>
    </xf>
    <xf numFmtId="7" fontId="0" fillId="4" borderId="52" xfId="0" applyNumberFormat="1" applyFill="1" applyBorder="1" applyAlignment="1" applyProtection="1">
      <alignment horizontal="center" vertical="center"/>
    </xf>
    <xf numFmtId="164" fontId="0" fillId="4" borderId="52" xfId="0" applyNumberFormat="1" applyFill="1" applyBorder="1" applyAlignment="1" applyProtection="1">
      <alignment vertical="center"/>
    </xf>
    <xf numFmtId="164" fontId="0" fillId="4" borderId="1" xfId="1" applyNumberFormat="1" applyFont="1" applyFill="1" applyBorder="1" applyAlignment="1" applyProtection="1">
      <alignment horizontal="center" vertical="center"/>
    </xf>
    <xf numFmtId="10" fontId="0" fillId="4" borderId="1" xfId="1" applyNumberFormat="1" applyFont="1" applyFill="1" applyBorder="1" applyAlignment="1" applyProtection="1">
      <alignment horizontal="center" vertical="center"/>
    </xf>
    <xf numFmtId="7" fontId="0" fillId="4" borderId="1" xfId="0" applyNumberFormat="1" applyFill="1" applyBorder="1" applyAlignment="1" applyProtection="1">
      <alignment horizontal="center" vertical="center"/>
    </xf>
    <xf numFmtId="164" fontId="0" fillId="4" borderId="1" xfId="0" applyNumberFormat="1" applyFill="1" applyBorder="1" applyAlignment="1" applyProtection="1">
      <alignment vertical="center"/>
    </xf>
    <xf numFmtId="9" fontId="0" fillId="4" borderId="15" xfId="1" applyFont="1" applyFill="1" applyBorder="1" applyAlignment="1" applyProtection="1">
      <alignment horizontal="center" vertical="center"/>
    </xf>
    <xf numFmtId="10" fontId="0" fillId="4" borderId="32" xfId="1" applyNumberFormat="1" applyFont="1" applyFill="1" applyBorder="1" applyAlignment="1" applyProtection="1">
      <alignment horizontal="center" vertical="center"/>
    </xf>
    <xf numFmtId="7" fontId="0" fillId="4" borderId="32" xfId="0" applyNumberFormat="1" applyFill="1" applyBorder="1" applyAlignment="1" applyProtection="1">
      <alignment horizontal="center" vertical="center"/>
    </xf>
    <xf numFmtId="164" fontId="0" fillId="4" borderId="32" xfId="0" applyNumberFormat="1" applyFill="1" applyBorder="1" applyAlignment="1" applyProtection="1">
      <alignment vertical="center"/>
    </xf>
    <xf numFmtId="9" fontId="0" fillId="4" borderId="33" xfId="1"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7" fontId="3" fillId="3" borderId="58" xfId="0" applyNumberFormat="1" applyFont="1" applyFill="1" applyBorder="1" applyAlignment="1" applyProtection="1">
      <alignment horizontal="right" vertical="center"/>
    </xf>
    <xf numFmtId="9" fontId="3" fillId="3" borderId="91" xfId="1" applyFont="1" applyFill="1" applyBorder="1" applyAlignment="1" applyProtection="1">
      <alignment vertical="center"/>
    </xf>
    <xf numFmtId="164" fontId="3" fillId="3" borderId="91" xfId="1" applyNumberFormat="1" applyFont="1" applyFill="1" applyBorder="1" applyAlignment="1" applyProtection="1">
      <alignment vertical="center"/>
    </xf>
    <xf numFmtId="164" fontId="3" fillId="3" borderId="58" xfId="0" applyNumberFormat="1" applyFont="1" applyFill="1" applyBorder="1" applyAlignment="1" applyProtection="1">
      <alignment horizontal="right" vertical="center"/>
    </xf>
    <xf numFmtId="9" fontId="3" fillId="3" borderId="91" xfId="1" applyFont="1" applyFill="1" applyBorder="1" applyAlignment="1" applyProtection="1">
      <alignment horizontal="center" vertical="center"/>
    </xf>
    <xf numFmtId="7" fontId="0" fillId="0" borderId="0" xfId="0" applyNumberFormat="1" applyProtection="1"/>
    <xf numFmtId="7" fontId="0" fillId="0" borderId="0" xfId="0" applyNumberFormat="1" applyAlignment="1" applyProtection="1">
      <alignment vertical="center"/>
    </xf>
    <xf numFmtId="10" fontId="0" fillId="0" borderId="52" xfId="1" applyNumberFormat="1" applyFont="1" applyFill="1" applyBorder="1" applyAlignment="1" applyProtection="1">
      <alignment vertical="center"/>
      <protection locked="0"/>
    </xf>
    <xf numFmtId="10" fontId="0" fillId="0" borderId="1" xfId="1" applyNumberFormat="1" applyFont="1" applyFill="1" applyBorder="1" applyAlignment="1" applyProtection="1">
      <alignment vertical="center"/>
      <protection locked="0"/>
    </xf>
    <xf numFmtId="10" fontId="0" fillId="0" borderId="32" xfId="1" applyNumberFormat="1" applyFont="1" applyFill="1" applyBorder="1" applyAlignment="1" applyProtection="1">
      <alignment vertical="center"/>
      <protection locked="0"/>
    </xf>
    <xf numFmtId="0" fontId="5" fillId="4" borderId="55" xfId="0" applyFont="1" applyFill="1" applyBorder="1" applyAlignment="1" applyProtection="1">
      <alignment horizontal="center" vertical="center" wrapText="1"/>
    </xf>
    <xf numFmtId="0" fontId="5" fillId="4" borderId="16"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0" fillId="0" borderId="0" xfId="0" applyProtection="1">
      <protection hidden="1"/>
    </xf>
    <xf numFmtId="0" fontId="17" fillId="2" borderId="58"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center" vertical="center" wrapText="1"/>
      <protection hidden="1"/>
    </xf>
    <xf numFmtId="0" fontId="10" fillId="0" borderId="0" xfId="6" quotePrefix="1" applyBorder="1" applyAlignment="1" applyProtection="1">
      <alignment vertical="center"/>
      <protection hidden="1"/>
    </xf>
    <xf numFmtId="0" fontId="18" fillId="0" borderId="0" xfId="0" applyFont="1" applyProtection="1">
      <protection hidden="1"/>
    </xf>
    <xf numFmtId="0" fontId="18" fillId="0" borderId="0" xfId="0" applyFont="1" applyAlignment="1" applyProtection="1">
      <alignment vertical="center"/>
      <protection hidden="1"/>
    </xf>
    <xf numFmtId="164" fontId="18" fillId="4" borderId="14" xfId="0" applyNumberFormat="1" applyFont="1" applyFill="1" applyBorder="1" applyAlignment="1" applyProtection="1">
      <alignment horizontal="right" vertical="center" wrapText="1"/>
      <protection hidden="1"/>
    </xf>
    <xf numFmtId="164" fontId="18" fillId="4" borderId="35" xfId="0" applyNumberFormat="1" applyFont="1" applyFill="1" applyBorder="1" applyAlignment="1" applyProtection="1">
      <alignment horizontal="right" vertical="center" wrapText="1"/>
      <protection hidden="1"/>
    </xf>
    <xf numFmtId="164" fontId="18" fillId="4" borderId="11" xfId="0" applyNumberFormat="1" applyFont="1" applyFill="1" applyBorder="1" applyAlignment="1" applyProtection="1">
      <alignment horizontal="right" vertical="center" wrapText="1"/>
      <protection hidden="1"/>
    </xf>
    <xf numFmtId="164" fontId="18" fillId="4" borderId="18" xfId="0" applyNumberFormat="1" applyFont="1" applyFill="1" applyBorder="1" applyAlignment="1" applyProtection="1">
      <alignment horizontal="right" vertical="center" wrapText="1"/>
      <protection hidden="1"/>
    </xf>
    <xf numFmtId="164" fontId="17" fillId="2" borderId="32" xfId="0" applyNumberFormat="1" applyFont="1" applyFill="1" applyBorder="1" applyAlignment="1" applyProtection="1">
      <alignment horizontal="right" vertical="center"/>
      <protection hidden="1"/>
    </xf>
    <xf numFmtId="164" fontId="17" fillId="2" borderId="33" xfId="0" applyNumberFormat="1" applyFont="1" applyFill="1" applyBorder="1" applyAlignment="1" applyProtection="1">
      <alignment horizontal="right" vertical="center"/>
      <protection hidden="1"/>
    </xf>
    <xf numFmtId="164" fontId="18" fillId="4" borderId="52" xfId="0" applyNumberFormat="1" applyFont="1" applyFill="1" applyBorder="1" applyAlignment="1" applyProtection="1">
      <alignment horizontal="right" vertical="center" wrapText="1"/>
      <protection hidden="1"/>
    </xf>
    <xf numFmtId="164" fontId="18" fillId="4" borderId="56" xfId="0" applyNumberFormat="1" applyFont="1" applyFill="1" applyBorder="1" applyAlignment="1" applyProtection="1">
      <alignment horizontal="right"/>
      <protection hidden="1"/>
    </xf>
    <xf numFmtId="0" fontId="27" fillId="4" borderId="15" xfId="0" applyFont="1" applyFill="1" applyBorder="1" applyAlignment="1" applyProtection="1">
      <alignment horizontal="center" vertical="center" wrapText="1"/>
      <protection hidden="1"/>
    </xf>
    <xf numFmtId="164" fontId="67" fillId="29" borderId="92" xfId="0" applyNumberFormat="1" applyFont="1" applyFill="1" applyBorder="1" applyAlignment="1" applyProtection="1">
      <alignment horizontal="right" vertical="center" wrapText="1"/>
      <protection hidden="1"/>
    </xf>
    <xf numFmtId="164" fontId="67" fillId="29" borderId="56" xfId="0" applyNumberFormat="1" applyFont="1" applyFill="1" applyBorder="1" applyAlignment="1" applyProtection="1">
      <alignment horizontal="right" vertical="center" wrapText="1"/>
      <protection hidden="1"/>
    </xf>
    <xf numFmtId="0" fontId="27" fillId="4" borderId="18" xfId="0" applyFont="1" applyFill="1" applyBorder="1" applyAlignment="1" applyProtection="1">
      <alignment horizontal="center" vertical="center" wrapText="1"/>
      <protection hidden="1"/>
    </xf>
    <xf numFmtId="164" fontId="67" fillId="29" borderId="19" xfId="0" applyNumberFormat="1" applyFont="1" applyFill="1" applyBorder="1" applyAlignment="1" applyProtection="1">
      <alignment horizontal="right" vertical="center" wrapText="1"/>
      <protection hidden="1"/>
    </xf>
    <xf numFmtId="164" fontId="67" fillId="29" borderId="54" xfId="0" applyNumberFormat="1" applyFont="1" applyFill="1" applyBorder="1" applyAlignment="1" applyProtection="1">
      <alignment horizontal="right" vertical="center" wrapText="1"/>
      <protection hidden="1"/>
    </xf>
    <xf numFmtId="0" fontId="63" fillId="8" borderId="32" xfId="0" applyFont="1" applyFill="1" applyBorder="1" applyAlignment="1" applyProtection="1">
      <alignment horizontal="center" vertical="center" wrapText="1"/>
      <protection hidden="1"/>
    </xf>
    <xf numFmtId="0" fontId="63" fillId="8" borderId="33" xfId="0" applyFont="1" applyFill="1" applyBorder="1" applyAlignment="1" applyProtection="1">
      <alignment horizontal="center" vertical="center" wrapText="1"/>
      <protection hidden="1"/>
    </xf>
    <xf numFmtId="164" fontId="67" fillId="9" borderId="35" xfId="0" applyNumberFormat="1" applyFont="1" applyFill="1" applyBorder="1" applyAlignment="1" applyProtection="1">
      <alignment horizontal="right" vertical="center" wrapText="1"/>
      <protection hidden="1"/>
    </xf>
    <xf numFmtId="164" fontId="67" fillId="9" borderId="124" xfId="0" applyNumberFormat="1" applyFont="1" applyFill="1" applyBorder="1" applyAlignment="1" applyProtection="1">
      <alignment horizontal="right" vertical="center" wrapText="1"/>
      <protection hidden="1"/>
    </xf>
    <xf numFmtId="0" fontId="9" fillId="9" borderId="116" xfId="0" applyFont="1" applyFill="1" applyBorder="1" applyAlignment="1" applyProtection="1">
      <alignment horizontal="center" vertical="center" wrapText="1"/>
      <protection hidden="1"/>
    </xf>
    <xf numFmtId="7" fontId="0" fillId="4" borderId="27" xfId="0" applyNumberFormat="1" applyFill="1" applyBorder="1" applyAlignment="1" applyProtection="1">
      <alignment horizontal="center" vertical="center"/>
      <protection hidden="1"/>
    </xf>
    <xf numFmtId="7" fontId="0" fillId="4" borderId="19" xfId="0" applyNumberFormat="1" applyFill="1" applyBorder="1" applyAlignment="1" applyProtection="1">
      <alignment horizontal="center" vertical="center"/>
      <protection hidden="1"/>
    </xf>
    <xf numFmtId="7" fontId="0" fillId="4" borderId="20" xfId="0" applyNumberFormat="1" applyFill="1" applyBorder="1" applyAlignment="1" applyProtection="1">
      <alignment horizontal="center" vertical="center"/>
      <protection hidden="1"/>
    </xf>
    <xf numFmtId="164" fontId="67" fillId="9" borderId="15" xfId="0" applyNumberFormat="1" applyFont="1" applyFill="1" applyBorder="1" applyAlignment="1" applyProtection="1">
      <alignment horizontal="right" vertical="center" wrapText="1"/>
      <protection hidden="1"/>
    </xf>
    <xf numFmtId="164" fontId="67" fillId="9" borderId="33" xfId="0" applyNumberFormat="1" applyFont="1" applyFill="1" applyBorder="1" applyAlignment="1" applyProtection="1">
      <alignment horizontal="right" vertical="center" wrapText="1"/>
      <protection hidden="1"/>
    </xf>
    <xf numFmtId="0" fontId="27" fillId="4" borderId="33" xfId="0" applyFont="1" applyFill="1" applyBorder="1" applyAlignment="1" applyProtection="1">
      <alignment horizontal="center" vertical="center" wrapText="1"/>
      <protection hidden="1"/>
    </xf>
    <xf numFmtId="0" fontId="3" fillId="9" borderId="52" xfId="0" applyFont="1" applyFill="1" applyBorder="1" applyAlignment="1" applyProtection="1">
      <alignment horizontal="center" vertical="center" wrapText="1"/>
      <protection hidden="1"/>
    </xf>
    <xf numFmtId="0" fontId="3" fillId="9" borderId="53" xfId="0" applyFont="1" applyFill="1" applyBorder="1" applyAlignment="1" applyProtection="1">
      <alignment horizontal="center" vertical="center" wrapText="1"/>
      <protection hidden="1"/>
    </xf>
    <xf numFmtId="0" fontId="3" fillId="9" borderId="90" xfId="0" applyFont="1" applyFill="1" applyBorder="1" applyAlignment="1" applyProtection="1">
      <alignment horizontal="center" vertical="center" wrapText="1"/>
      <protection hidden="1"/>
    </xf>
    <xf numFmtId="0" fontId="3" fillId="9" borderId="56" xfId="0" applyFont="1" applyFill="1" applyBorder="1" applyAlignment="1" applyProtection="1">
      <alignment horizontal="center" vertical="center" wrapText="1"/>
      <protection hidden="1"/>
    </xf>
    <xf numFmtId="0" fontId="3" fillId="0" borderId="0" xfId="0" applyFont="1" applyAlignment="1" applyProtection="1">
      <alignment vertical="center" wrapText="1"/>
      <protection hidden="1"/>
    </xf>
    <xf numFmtId="0" fontId="3" fillId="9" borderId="32" xfId="0" applyFont="1" applyFill="1" applyBorder="1" applyAlignment="1" applyProtection="1">
      <alignment horizontal="center" vertical="center" wrapText="1"/>
      <protection hidden="1"/>
    </xf>
    <xf numFmtId="0" fontId="49" fillId="9" borderId="32" xfId="0" quotePrefix="1" applyFont="1" applyFill="1" applyBorder="1" applyAlignment="1" applyProtection="1">
      <alignment horizontal="center" vertical="center" wrapText="1"/>
      <protection hidden="1"/>
    </xf>
    <xf numFmtId="0" fontId="49" fillId="9" borderId="32" xfId="0" applyFont="1" applyFill="1" applyBorder="1" applyAlignment="1" applyProtection="1">
      <alignment horizontal="center" vertical="center" wrapText="1"/>
      <protection hidden="1"/>
    </xf>
    <xf numFmtId="0" fontId="3" fillId="9" borderId="57" xfId="0" applyFont="1" applyFill="1" applyBorder="1" applyAlignment="1" applyProtection="1">
      <alignment horizontal="center" vertical="center" wrapText="1"/>
      <protection hidden="1"/>
    </xf>
    <xf numFmtId="0" fontId="3" fillId="9" borderId="33"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164" fontId="0" fillId="4" borderId="14" xfId="1" applyNumberFormat="1" applyFont="1" applyFill="1" applyBorder="1" applyAlignment="1" applyProtection="1">
      <alignment horizontal="center" vertical="center"/>
      <protection hidden="1"/>
    </xf>
    <xf numFmtId="10" fontId="0" fillId="4" borderId="14" xfId="1" applyNumberFormat="1" applyFont="1" applyFill="1" applyBorder="1" applyAlignment="1" applyProtection="1">
      <alignment horizontal="center" vertical="center"/>
      <protection hidden="1"/>
    </xf>
    <xf numFmtId="10" fontId="0" fillId="4" borderId="5" xfId="1" applyNumberFormat="1" applyFont="1" applyFill="1" applyBorder="1" applyAlignment="1" applyProtection="1">
      <alignment horizontal="center" vertical="center"/>
      <protection hidden="1"/>
    </xf>
    <xf numFmtId="7" fontId="0" fillId="4" borderId="14" xfId="0" applyNumberFormat="1" applyFill="1" applyBorder="1" applyAlignment="1" applyProtection="1">
      <alignment horizontal="center" vertical="center"/>
      <protection hidden="1"/>
    </xf>
    <xf numFmtId="164" fontId="0" fillId="4" borderId="14" xfId="0" applyNumberFormat="1" applyFill="1" applyBorder="1" applyAlignment="1" applyProtection="1">
      <alignment vertical="center"/>
      <protection hidden="1"/>
    </xf>
    <xf numFmtId="164" fontId="0" fillId="4" borderId="14" xfId="1" applyNumberFormat="1" applyFont="1" applyFill="1" applyBorder="1" applyAlignment="1" applyProtection="1">
      <alignment horizontal="right" vertical="center"/>
      <protection hidden="1"/>
    </xf>
    <xf numFmtId="164" fontId="0" fillId="4" borderId="5" xfId="0" applyNumberFormat="1" applyFill="1" applyBorder="1" applyAlignment="1" applyProtection="1">
      <alignment vertical="center"/>
      <protection hidden="1"/>
    </xf>
    <xf numFmtId="10" fontId="0" fillId="4" borderId="5" xfId="0" applyNumberFormat="1" applyFill="1" applyBorder="1" applyAlignment="1" applyProtection="1">
      <alignment horizontal="center" vertical="center"/>
      <protection hidden="1"/>
    </xf>
    <xf numFmtId="0" fontId="0" fillId="6" borderId="14" xfId="0" applyFill="1" applyBorder="1" applyAlignment="1" applyProtection="1">
      <alignment vertical="center"/>
      <protection hidden="1"/>
    </xf>
    <xf numFmtId="0" fontId="5" fillId="4" borderId="1" xfId="0" applyFont="1" applyFill="1" applyBorder="1" applyAlignment="1" applyProtection="1">
      <alignment horizontal="center" vertical="center" wrapText="1"/>
      <protection hidden="1"/>
    </xf>
    <xf numFmtId="10" fontId="0" fillId="4" borderId="1" xfId="1" applyNumberFormat="1" applyFont="1" applyFill="1" applyBorder="1" applyAlignment="1" applyProtection="1">
      <alignment horizontal="center" vertical="center"/>
      <protection hidden="1"/>
    </xf>
    <xf numFmtId="164" fontId="0" fillId="4" borderId="1" xfId="0" applyNumberFormat="1" applyFill="1" applyBorder="1" applyAlignment="1" applyProtection="1">
      <alignment vertical="center"/>
      <protection hidden="1"/>
    </xf>
    <xf numFmtId="164" fontId="0" fillId="4" borderId="1" xfId="1" applyNumberFormat="1" applyFont="1" applyFill="1" applyBorder="1" applyAlignment="1" applyProtection="1">
      <alignment horizontal="right" vertical="center"/>
      <protection hidden="1"/>
    </xf>
    <xf numFmtId="164" fontId="0" fillId="4" borderId="2" xfId="0" applyNumberFormat="1" applyFill="1" applyBorder="1" applyAlignment="1" applyProtection="1">
      <alignment vertical="center"/>
      <protection hidden="1"/>
    </xf>
    <xf numFmtId="10" fontId="0" fillId="4" borderId="2" xfId="0" applyNumberFormat="1" applyFill="1" applyBorder="1" applyAlignment="1" applyProtection="1">
      <alignment horizontal="center" vertical="center"/>
      <protection hidden="1"/>
    </xf>
    <xf numFmtId="0" fontId="0" fillId="6" borderId="1" xfId="0" applyFill="1" applyBorder="1" applyAlignment="1" applyProtection="1">
      <alignment vertical="center"/>
      <protection hidden="1"/>
    </xf>
    <xf numFmtId="10" fontId="0" fillId="4" borderId="11" xfId="1" applyNumberFormat="1" applyFont="1" applyFill="1" applyBorder="1" applyAlignment="1" applyProtection="1">
      <alignment horizontal="center" vertical="center"/>
      <protection hidden="1"/>
    </xf>
    <xf numFmtId="164" fontId="0" fillId="4" borderId="32" xfId="0" applyNumberFormat="1" applyFill="1" applyBorder="1" applyAlignment="1" applyProtection="1">
      <alignment vertical="center"/>
      <protection hidden="1"/>
    </xf>
    <xf numFmtId="164" fontId="0" fillId="4" borderId="32" xfId="1" applyNumberFormat="1" applyFont="1" applyFill="1" applyBorder="1" applyAlignment="1" applyProtection="1">
      <alignment horizontal="right" vertical="center"/>
      <protection hidden="1"/>
    </xf>
    <xf numFmtId="164" fontId="0" fillId="4" borderId="57" xfId="0" applyNumberFormat="1" applyFill="1" applyBorder="1" applyAlignment="1" applyProtection="1">
      <alignment vertical="center"/>
      <protection hidden="1"/>
    </xf>
    <xf numFmtId="10" fontId="0" fillId="4" borderId="57" xfId="0" applyNumberFormat="1" applyFill="1" applyBorder="1" applyAlignment="1" applyProtection="1">
      <alignment horizontal="center" vertical="center"/>
      <protection hidden="1"/>
    </xf>
    <xf numFmtId="0" fontId="0" fillId="6" borderId="11" xfId="0" applyFill="1" applyBorder="1" applyAlignment="1" applyProtection="1">
      <alignment vertical="center"/>
      <protection hidden="1"/>
    </xf>
    <xf numFmtId="0" fontId="3" fillId="3" borderId="27" xfId="0" applyFont="1" applyFill="1" applyBorder="1" applyAlignment="1" applyProtection="1">
      <alignment vertical="center"/>
      <protection hidden="1"/>
    </xf>
    <xf numFmtId="7" fontId="3" fillId="3" borderId="19" xfId="0" applyNumberFormat="1" applyFont="1" applyFill="1" applyBorder="1" applyAlignment="1" applyProtection="1">
      <alignment horizontal="right" vertical="center"/>
      <protection hidden="1"/>
    </xf>
    <xf numFmtId="9" fontId="3" fillId="3" borderId="20" xfId="1" applyFont="1" applyFill="1" applyBorder="1" applyAlignment="1" applyProtection="1">
      <alignment vertical="center"/>
      <protection hidden="1"/>
    </xf>
    <xf numFmtId="164" fontId="3" fillId="3" borderId="20" xfId="1" applyNumberFormat="1" applyFont="1" applyFill="1" applyBorder="1" applyAlignment="1" applyProtection="1">
      <alignment vertical="center"/>
      <protection hidden="1"/>
    </xf>
    <xf numFmtId="164" fontId="3" fillId="3" borderId="19" xfId="0" applyNumberFormat="1" applyFont="1" applyFill="1" applyBorder="1" applyAlignment="1" applyProtection="1">
      <alignment horizontal="right" vertical="center"/>
      <protection hidden="1"/>
    </xf>
    <xf numFmtId="9" fontId="3" fillId="3" borderId="20" xfId="1" applyFont="1" applyFill="1" applyBorder="1" applyAlignment="1" applyProtection="1">
      <alignment horizontal="center" vertical="center"/>
      <protection hidden="1"/>
    </xf>
    <xf numFmtId="164" fontId="3" fillId="3" borderId="20" xfId="0" applyNumberFormat="1" applyFont="1" applyFill="1" applyBorder="1" applyAlignment="1" applyProtection="1">
      <alignment horizontal="right" vertical="center"/>
      <protection hidden="1"/>
    </xf>
    <xf numFmtId="0" fontId="5" fillId="4" borderId="3" xfId="1" applyNumberFormat="1" applyFont="1" applyFill="1" applyBorder="1" applyAlignment="1" applyProtection="1">
      <alignment horizontal="center" vertical="center" wrapText="1"/>
    </xf>
    <xf numFmtId="0" fontId="53" fillId="10" borderId="35" xfId="0" applyFont="1" applyFill="1" applyBorder="1" applyAlignment="1" applyProtection="1">
      <alignment horizontal="center" vertical="center" wrapText="1"/>
    </xf>
    <xf numFmtId="0" fontId="16" fillId="10" borderId="15" xfId="0" applyFont="1" applyFill="1" applyBorder="1" applyAlignment="1" applyProtection="1">
      <alignment horizontal="center" vertical="center" wrapText="1"/>
    </xf>
    <xf numFmtId="0" fontId="53" fillId="11" borderId="16" xfId="0" applyFont="1" applyFill="1" applyBorder="1" applyAlignment="1" applyProtection="1">
      <alignment horizontal="center" vertical="center"/>
    </xf>
    <xf numFmtId="0" fontId="16" fillId="11" borderId="15" xfId="0"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xf>
    <xf numFmtId="0" fontId="5" fillId="0" borderId="15" xfId="0" applyFont="1" applyBorder="1" applyAlignment="1" applyProtection="1">
      <alignment horizontal="center" vertical="center"/>
      <protection locked="0"/>
    </xf>
    <xf numFmtId="0" fontId="3" fillId="2" borderId="23"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4" xfId="0" applyFont="1" applyFill="1" applyBorder="1" applyAlignment="1" applyProtection="1">
      <alignment horizontal="right" vertical="center"/>
    </xf>
    <xf numFmtId="164" fontId="3" fillId="2" borderId="4" xfId="0" applyNumberFormat="1" applyFont="1" applyFill="1" applyBorder="1" applyAlignment="1" applyProtection="1">
      <alignment vertical="center"/>
    </xf>
    <xf numFmtId="0" fontId="3" fillId="2" borderId="24" xfId="0" applyFont="1" applyFill="1" applyBorder="1" applyAlignment="1" applyProtection="1">
      <alignment vertical="center"/>
    </xf>
    <xf numFmtId="0" fontId="53" fillId="9" borderId="121" xfId="0" applyFont="1" applyFill="1" applyBorder="1" applyAlignment="1" applyProtection="1">
      <alignment horizontal="center" vertical="center" wrapText="1"/>
    </xf>
    <xf numFmtId="49" fontId="5" fillId="11" borderId="3" xfId="0" applyNumberFormat="1" applyFont="1" applyFill="1" applyBorder="1" applyAlignment="1" applyProtection="1">
      <alignment horizontal="center" vertical="center" wrapText="1"/>
    </xf>
    <xf numFmtId="164" fontId="5" fillId="4" borderId="3" xfId="1" applyNumberFormat="1" applyFont="1" applyFill="1" applyBorder="1" applyAlignment="1" applyProtection="1">
      <alignment horizontal="right" vertical="center" wrapText="1"/>
    </xf>
    <xf numFmtId="0" fontId="53" fillId="11" borderId="16" xfId="0" applyFont="1" applyFill="1" applyBorder="1" applyAlignment="1" applyProtection="1">
      <alignment horizontal="center" vertical="center" wrapText="1"/>
    </xf>
    <xf numFmtId="2" fontId="16" fillId="11" borderId="15" xfId="0" applyNumberFormat="1"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wrapText="1"/>
    </xf>
    <xf numFmtId="164" fontId="5" fillId="0" borderId="15" xfId="0" applyNumberFormat="1" applyFont="1" applyBorder="1" applyAlignment="1" applyProtection="1">
      <alignment horizontal="center" vertical="center" wrapText="1"/>
      <protection locked="0"/>
    </xf>
    <xf numFmtId="0" fontId="3" fillId="2" borderId="38" xfId="0" applyFont="1" applyFill="1" applyBorder="1" applyAlignment="1" applyProtection="1">
      <alignment vertical="center" wrapText="1"/>
    </xf>
    <xf numFmtId="0" fontId="3" fillId="2" borderId="39" xfId="0" applyFont="1" applyFill="1" applyBorder="1" applyAlignment="1" applyProtection="1">
      <alignment vertical="center" wrapText="1"/>
    </xf>
    <xf numFmtId="164" fontId="3" fillId="2" borderId="39" xfId="0" applyNumberFormat="1" applyFont="1" applyFill="1" applyBorder="1" applyAlignment="1" applyProtection="1">
      <alignment vertical="center" wrapText="1"/>
    </xf>
    <xf numFmtId="0" fontId="3" fillId="2" borderId="125" xfId="0" applyFont="1" applyFill="1" applyBorder="1" applyAlignment="1" applyProtection="1">
      <alignment vertical="center" wrapText="1"/>
    </xf>
    <xf numFmtId="0" fontId="16" fillId="9" borderId="28" xfId="0" applyFont="1" applyFill="1" applyBorder="1" applyAlignment="1" applyProtection="1">
      <alignment horizontal="center" vertical="center" wrapText="1"/>
    </xf>
    <xf numFmtId="0" fontId="16" fillId="11" borderId="3" xfId="102" applyFont="1" applyFill="1" applyBorder="1" applyAlignment="1" applyProtection="1">
      <alignment horizontal="center" vertical="center" wrapText="1"/>
    </xf>
    <xf numFmtId="14" fontId="5" fillId="4" borderId="3" xfId="0" applyNumberFormat="1" applyFont="1" applyFill="1" applyBorder="1" applyAlignment="1" applyProtection="1">
      <alignment horizontal="center" vertical="center" wrapText="1"/>
    </xf>
    <xf numFmtId="0" fontId="53" fillId="10" borderId="15" xfId="0" applyFont="1" applyFill="1" applyBorder="1" applyAlignment="1" applyProtection="1">
      <alignment horizontal="center" vertical="center" wrapText="1"/>
    </xf>
    <xf numFmtId="0" fontId="5" fillId="0" borderId="15" xfId="0" applyFont="1" applyBorder="1" applyAlignment="1" applyProtection="1">
      <alignment horizontal="center" vertical="center" wrapText="1"/>
      <protection locked="0"/>
    </xf>
    <xf numFmtId="0" fontId="0" fillId="8" borderId="16" xfId="0" applyFill="1" applyBorder="1" applyAlignment="1" applyProtection="1">
      <alignment horizontal="center" vertical="center"/>
    </xf>
    <xf numFmtId="164" fontId="5" fillId="11" borderId="3" xfId="0" applyNumberFormat="1" applyFont="1" applyFill="1" applyBorder="1" applyAlignment="1" applyProtection="1">
      <alignment horizontal="center" vertical="center" wrapText="1"/>
    </xf>
    <xf numFmtId="164" fontId="5" fillId="4" borderId="3" xfId="0" applyNumberFormat="1" applyFont="1" applyFill="1" applyBorder="1" applyAlignment="1" applyProtection="1">
      <alignment horizontal="center" vertical="center" wrapText="1"/>
    </xf>
    <xf numFmtId="0" fontId="16" fillId="11" borderId="15" xfId="0" applyFont="1" applyFill="1" applyBorder="1" applyAlignment="1" applyProtection="1">
      <alignment horizontal="center" vertical="center"/>
    </xf>
    <xf numFmtId="0" fontId="5" fillId="8" borderId="88" xfId="0" applyFont="1" applyFill="1" applyBorder="1" applyAlignment="1" applyProtection="1">
      <alignment horizontal="center" vertical="center"/>
    </xf>
    <xf numFmtId="0" fontId="0" fillId="8" borderId="88" xfId="0" applyFill="1" applyBorder="1" applyAlignment="1" applyProtection="1">
      <alignment horizontal="center"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57" xfId="0" applyFont="1" applyFill="1" applyBorder="1" applyAlignment="1" applyProtection="1">
      <alignment horizontal="right" vertical="center"/>
    </xf>
    <xf numFmtId="164" fontId="49" fillId="2" borderId="58" xfId="0" applyNumberFormat="1" applyFont="1" applyFill="1" applyBorder="1" applyAlignment="1" applyProtection="1">
      <alignment vertical="center"/>
    </xf>
    <xf numFmtId="44" fontId="3" fillId="2" borderId="29" xfId="0" applyNumberFormat="1" applyFont="1" applyFill="1" applyBorder="1" applyAlignment="1" applyProtection="1">
      <alignment vertical="center"/>
    </xf>
    <xf numFmtId="0" fontId="53" fillId="10" borderId="17" xfId="0" applyFont="1" applyFill="1" applyBorder="1" applyAlignment="1" applyProtection="1">
      <alignment horizontal="center" vertical="center" wrapText="1"/>
    </xf>
    <xf numFmtId="0" fontId="53" fillId="10" borderId="107" xfId="0" applyFont="1" applyFill="1" applyBorder="1" applyAlignment="1" applyProtection="1">
      <alignment horizontal="center" vertical="center" wrapText="1"/>
    </xf>
    <xf numFmtId="0" fontId="53" fillId="10" borderId="34" xfId="0" applyFont="1" applyFill="1" applyBorder="1" applyAlignment="1" applyProtection="1">
      <alignment horizontal="center" vertical="center" wrapText="1"/>
    </xf>
    <xf numFmtId="0" fontId="16" fillId="10" borderId="114" xfId="0" applyFont="1" applyFill="1" applyBorder="1" applyAlignment="1" applyProtection="1">
      <alignment horizontal="center" vertical="center" wrapText="1"/>
    </xf>
    <xf numFmtId="164" fontId="16" fillId="11" borderId="107" xfId="0" applyNumberFormat="1" applyFont="1" applyFill="1" applyBorder="1" applyAlignment="1" applyProtection="1">
      <alignment horizontal="center" vertical="center"/>
    </xf>
    <xf numFmtId="0" fontId="5" fillId="6" borderId="114" xfId="102" applyFont="1" applyFill="1" applyBorder="1" applyAlignment="1" applyProtection="1">
      <alignment horizontal="center" vertical="center" wrapText="1"/>
      <protection locked="0"/>
    </xf>
    <xf numFmtId="44" fontId="3" fillId="2" borderId="33" xfId="0" applyNumberFormat="1" applyFont="1" applyFill="1" applyBorder="1" applyAlignment="1" applyProtection="1">
      <alignment vertical="center"/>
    </xf>
    <xf numFmtId="0" fontId="53" fillId="9" borderId="35" xfId="0" applyFont="1" applyFill="1" applyBorder="1" applyAlignment="1" applyProtection="1">
      <alignment horizontal="center" vertical="center" wrapText="1"/>
    </xf>
    <xf numFmtId="0" fontId="16" fillId="9" borderId="15" xfId="0" applyFont="1" applyFill="1" applyBorder="1" applyAlignment="1" applyProtection="1">
      <alignment horizontal="center" vertical="center" wrapText="1"/>
    </xf>
    <xf numFmtId="0" fontId="53" fillId="11" borderId="17" xfId="0" applyFont="1" applyFill="1" applyBorder="1" applyAlignment="1" applyProtection="1">
      <alignment horizontal="center" vertical="center"/>
    </xf>
    <xf numFmtId="164" fontId="5" fillId="11" borderId="15" xfId="0" applyNumberFormat="1" applyFont="1" applyFill="1" applyBorder="1" applyAlignment="1" applyProtection="1">
      <alignment horizontal="center" vertical="center"/>
    </xf>
    <xf numFmtId="164" fontId="5" fillId="4" borderId="15" xfId="0" applyNumberFormat="1" applyFont="1" applyFill="1" applyBorder="1" applyAlignment="1" applyProtection="1">
      <alignment horizontal="center" vertical="center"/>
    </xf>
    <xf numFmtId="164" fontId="49" fillId="2" borderId="35" xfId="0" applyNumberFormat="1" applyFont="1" applyFill="1" applyBorder="1" applyAlignment="1" applyProtection="1">
      <alignment vertical="center"/>
    </xf>
    <xf numFmtId="164" fontId="49" fillId="28" borderId="32" xfId="0" applyNumberFormat="1" applyFont="1" applyFill="1" applyBorder="1" applyAlignment="1" applyProtection="1">
      <alignment vertical="center"/>
    </xf>
    <xf numFmtId="164" fontId="49" fillId="28" borderId="33" xfId="0" applyNumberFormat="1" applyFont="1" applyFill="1" applyBorder="1" applyAlignment="1" applyProtection="1">
      <alignment vertical="center"/>
    </xf>
    <xf numFmtId="0" fontId="5" fillId="0" borderId="15" xfId="0" applyNumberFormat="1" applyFont="1" applyBorder="1" applyAlignment="1" applyProtection="1">
      <alignment horizontal="center" vertical="center"/>
      <protection locked="0"/>
    </xf>
    <xf numFmtId="0" fontId="3" fillId="2" borderId="120" xfId="0" applyFont="1" applyFill="1" applyBorder="1" applyAlignment="1" applyProtection="1">
      <alignment vertical="center"/>
    </xf>
    <xf numFmtId="164" fontId="3" fillId="2" borderId="4" xfId="0" applyNumberFormat="1" applyFont="1" applyFill="1" applyBorder="1" applyAlignment="1" applyProtection="1">
      <alignment horizontal="center" vertical="center"/>
    </xf>
    <xf numFmtId="0" fontId="53" fillId="9" borderId="34" xfId="0" applyFont="1" applyFill="1" applyBorder="1" applyAlignment="1" applyProtection="1">
      <alignment horizontal="center" vertical="center" wrapText="1"/>
    </xf>
    <xf numFmtId="164" fontId="16" fillId="11" borderId="15" xfId="0" applyNumberFormat="1" applyFont="1" applyFill="1" applyBorder="1" applyAlignment="1" applyProtection="1">
      <alignment horizontal="center" vertical="center" wrapText="1"/>
    </xf>
    <xf numFmtId="164" fontId="5" fillId="4" borderId="15" xfId="0" applyNumberFormat="1" applyFont="1" applyFill="1" applyBorder="1" applyAlignment="1" applyProtection="1">
      <alignment horizontal="center" vertical="center" wrapText="1"/>
    </xf>
    <xf numFmtId="164" fontId="3" fillId="2" borderId="4" xfId="0" applyNumberFormat="1" applyFont="1" applyFill="1" applyBorder="1" applyAlignment="1" applyProtection="1">
      <alignment horizontal="right" vertical="center"/>
    </xf>
    <xf numFmtId="164" fontId="3" fillId="2" borderId="24" xfId="0" applyNumberFormat="1" applyFont="1" applyFill="1" applyBorder="1" applyAlignment="1" applyProtection="1">
      <alignment horizontal="center" vertical="center"/>
    </xf>
    <xf numFmtId="0" fontId="5" fillId="0" borderId="1" xfId="0" applyNumberFormat="1" applyFont="1" applyBorder="1" applyAlignment="1" applyProtection="1">
      <alignment horizontal="center" vertical="center" wrapText="1"/>
      <protection locked="0"/>
    </xf>
    <xf numFmtId="2" fontId="16" fillId="11" borderId="16" xfId="0" applyNumberFormat="1" applyFont="1" applyFill="1" applyBorder="1" applyAlignment="1" applyProtection="1">
      <alignment horizontal="center" vertical="center" wrapText="1"/>
    </xf>
    <xf numFmtId="0" fontId="3" fillId="2" borderId="120" xfId="0" applyFont="1" applyFill="1" applyBorder="1" applyAlignment="1" applyProtection="1">
      <alignment horizontal="right" vertical="center"/>
    </xf>
    <xf numFmtId="164" fontId="3" fillId="2" borderId="24" xfId="0" applyNumberFormat="1" applyFont="1" applyFill="1" applyBorder="1" applyAlignment="1" applyProtection="1">
      <alignment vertical="center"/>
    </xf>
    <xf numFmtId="0" fontId="16" fillId="11" borderId="3" xfId="0" applyNumberFormat="1" applyFont="1" applyFill="1" applyBorder="1" applyAlignment="1" applyProtection="1">
      <alignment horizontal="center" vertical="center" wrapText="1"/>
    </xf>
    <xf numFmtId="0" fontId="5" fillId="4" borderId="88" xfId="1" applyNumberFormat="1" applyFont="1" applyFill="1" applyBorder="1" applyAlignment="1" applyProtection="1">
      <alignment horizontal="center" vertical="center" wrapText="1"/>
    </xf>
    <xf numFmtId="0" fontId="5" fillId="4" borderId="1" xfId="1" applyNumberFormat="1" applyFont="1" applyFill="1" applyBorder="1" applyAlignment="1" applyProtection="1">
      <alignment horizontal="center" vertical="center" wrapText="1"/>
    </xf>
    <xf numFmtId="0" fontId="3" fillId="2" borderId="51" xfId="0" applyFont="1" applyFill="1" applyBorder="1" applyAlignment="1" applyProtection="1">
      <alignment horizontal="right" vertical="center"/>
    </xf>
    <xf numFmtId="0" fontId="16" fillId="9" borderId="88" xfId="0" applyFont="1" applyFill="1" applyBorder="1" applyAlignment="1" applyProtection="1">
      <alignment horizontal="center" vertical="center" wrapText="1"/>
    </xf>
    <xf numFmtId="0" fontId="16" fillId="11" borderId="88" xfId="0" applyFont="1" applyFill="1" applyBorder="1" applyAlignment="1" applyProtection="1">
      <alignment horizontal="center" vertical="center" wrapText="1"/>
    </xf>
    <xf numFmtId="0" fontId="5" fillId="4" borderId="9" xfId="1" applyNumberFormat="1" applyFont="1" applyFill="1" applyBorder="1" applyAlignment="1" applyProtection="1">
      <alignment horizontal="center" vertical="center" wrapText="1"/>
    </xf>
    <xf numFmtId="164" fontId="0" fillId="4" borderId="53" xfId="1" applyNumberFormat="1" applyFont="1" applyFill="1" applyBorder="1" applyAlignment="1" applyProtection="1">
      <alignment horizontal="center" vertical="center"/>
    </xf>
    <xf numFmtId="164" fontId="0" fillId="4" borderId="14" xfId="1" applyNumberFormat="1" applyFont="1" applyFill="1" applyBorder="1" applyAlignment="1" applyProtection="1">
      <alignment horizontal="center" vertical="center"/>
    </xf>
    <xf numFmtId="164" fontId="11" fillId="11" borderId="1" xfId="0" applyNumberFormat="1" applyFont="1" applyFill="1" applyBorder="1" applyAlignment="1" applyProtection="1">
      <alignment horizontal="right" vertical="center" wrapText="1"/>
    </xf>
    <xf numFmtId="164" fontId="11" fillId="4" borderId="1" xfId="0" applyNumberFormat="1" applyFont="1" applyFill="1" applyBorder="1" applyAlignment="1" applyProtection="1">
      <alignment horizontal="right" vertical="center"/>
    </xf>
    <xf numFmtId="164" fontId="11" fillId="11" borderId="1" xfId="0" applyNumberFormat="1" applyFont="1" applyFill="1" applyBorder="1" applyAlignment="1" applyProtection="1">
      <alignment horizontal="right" vertical="center"/>
    </xf>
    <xf numFmtId="164" fontId="11" fillId="4" borderId="1" xfId="0" applyNumberFormat="1" applyFont="1" applyFill="1" applyBorder="1" applyAlignment="1" applyProtection="1">
      <alignment horizontal="center" vertical="center"/>
    </xf>
    <xf numFmtId="164" fontId="11" fillId="11" borderId="1" xfId="0" applyNumberFormat="1" applyFont="1" applyFill="1" applyBorder="1" applyAlignment="1" applyProtection="1">
      <alignment horizontal="center" vertical="center"/>
    </xf>
    <xf numFmtId="0" fontId="1" fillId="12" borderId="0" xfId="0" applyFont="1" applyFill="1" applyAlignment="1" applyProtection="1">
      <alignment horizontal="left" vertical="top" wrapText="1"/>
    </xf>
    <xf numFmtId="0" fontId="0" fillId="0" borderId="0" xfId="0" applyAlignment="1" applyProtection="1">
      <alignment horizontal="center" vertical="center"/>
    </xf>
    <xf numFmtId="0" fontId="2" fillId="12" borderId="0" xfId="0" applyFont="1" applyFill="1" applyAlignment="1" applyProtection="1">
      <alignment horizontal="left" vertical="top" wrapText="1"/>
    </xf>
    <xf numFmtId="0" fontId="17" fillId="0" borderId="0" xfId="0" applyFont="1" applyAlignment="1" applyProtection="1">
      <alignment horizontal="left" vertical="center"/>
    </xf>
    <xf numFmtId="0" fontId="22" fillId="0" borderId="0" xfId="0" applyFont="1" applyAlignment="1" applyProtection="1">
      <alignment horizontal="left" vertical="center"/>
    </xf>
    <xf numFmtId="0" fontId="21" fillId="0" borderId="8" xfId="0" applyFont="1" applyBorder="1" applyAlignment="1" applyProtection="1">
      <alignment horizontal="center" vertical="center"/>
    </xf>
    <xf numFmtId="0" fontId="21" fillId="0" borderId="0" xfId="0" applyFont="1" applyAlignment="1" applyProtection="1">
      <alignment horizontal="center" vertical="center"/>
    </xf>
    <xf numFmtId="0" fontId="21" fillId="0" borderId="22" xfId="0" applyFont="1" applyBorder="1" applyAlignment="1" applyProtection="1">
      <alignment horizontal="center" vertical="center"/>
    </xf>
    <xf numFmtId="0" fontId="54" fillId="7" borderId="8" xfId="0" applyFont="1" applyFill="1" applyBorder="1" applyAlignment="1" applyProtection="1">
      <alignment horizontal="center" vertical="center"/>
      <protection locked="0"/>
    </xf>
    <xf numFmtId="0" fontId="54" fillId="7" borderId="0" xfId="0" applyFont="1" applyFill="1" applyAlignment="1" applyProtection="1">
      <alignment horizontal="center" vertical="center"/>
      <protection locked="0"/>
    </xf>
    <xf numFmtId="0" fontId="54" fillId="7" borderId="22" xfId="0" applyFont="1" applyFill="1" applyBorder="1" applyAlignment="1" applyProtection="1">
      <alignment horizontal="center" vertical="center"/>
      <protection locked="0"/>
    </xf>
    <xf numFmtId="0" fontId="24" fillId="0" borderId="8"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22" xfId="0" applyFont="1" applyBorder="1" applyAlignment="1" applyProtection="1">
      <alignment horizontal="center" vertical="center"/>
    </xf>
    <xf numFmtId="0" fontId="22" fillId="0" borderId="0" xfId="0" applyFont="1" applyAlignment="1" applyProtection="1">
      <alignment horizontal="center" vertical="center" wrapText="1"/>
    </xf>
    <xf numFmtId="0" fontId="25" fillId="12" borderId="0" xfId="0" applyFont="1" applyFill="1" applyAlignment="1" applyProtection="1">
      <alignment horizontal="left" vertical="center" wrapText="1"/>
    </xf>
    <xf numFmtId="0" fontId="25" fillId="12" borderId="0" xfId="0" applyFont="1" applyFill="1" applyAlignment="1" applyProtection="1">
      <alignment horizontal="left" vertical="center"/>
    </xf>
    <xf numFmtId="0" fontId="28" fillId="0" borderId="8"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2" xfId="0" applyFont="1" applyBorder="1" applyAlignment="1" applyProtection="1">
      <alignment horizontal="center" vertical="center"/>
    </xf>
    <xf numFmtId="0" fontId="25" fillId="0" borderId="0" xfId="0" applyFont="1" applyAlignment="1" applyProtection="1">
      <alignment horizontal="center" vertical="center"/>
    </xf>
    <xf numFmtId="0" fontId="53" fillId="10" borderId="26" xfId="0" applyFont="1" applyFill="1" applyBorder="1" applyAlignment="1">
      <alignment horizontal="center" vertical="center" wrapText="1"/>
    </xf>
    <xf numFmtId="0" fontId="53" fillId="10" borderId="14" xfId="0" applyFont="1" applyFill="1" applyBorder="1" applyAlignment="1">
      <alignment horizontal="center" vertical="center" wrapText="1"/>
    </xf>
    <xf numFmtId="0" fontId="53" fillId="2" borderId="31" xfId="0" applyFont="1" applyFill="1" applyBorder="1" applyAlignment="1">
      <alignment horizontal="right" vertical="center" wrapText="1"/>
    </xf>
    <xf numFmtId="0" fontId="53" fillId="2" borderId="32" xfId="0" applyFont="1" applyFill="1" applyBorder="1" applyAlignment="1">
      <alignment horizontal="right" vertical="center" wrapText="1"/>
    </xf>
    <xf numFmtId="164" fontId="53" fillId="2" borderId="57" xfId="0" applyNumberFormat="1" applyFont="1" applyFill="1" applyBorder="1" applyAlignment="1">
      <alignment horizontal="center" vertical="center" wrapText="1"/>
    </xf>
    <xf numFmtId="164" fontId="53" fillId="2" borderId="51" xfId="0" applyNumberFormat="1" applyFont="1" applyFill="1" applyBorder="1" applyAlignment="1">
      <alignment horizontal="center" vertical="center" wrapText="1"/>
    </xf>
    <xf numFmtId="0" fontId="54" fillId="12" borderId="10" xfId="0" applyFont="1" applyFill="1" applyBorder="1" applyAlignment="1">
      <alignment horizontal="center" vertical="center" wrapText="1"/>
    </xf>
    <xf numFmtId="0" fontId="54" fillId="12" borderId="12" xfId="0" applyFont="1" applyFill="1" applyBorder="1" applyAlignment="1">
      <alignment horizontal="center" vertical="center" wrapText="1"/>
    </xf>
    <xf numFmtId="0" fontId="54" fillId="12" borderId="13" xfId="0" applyFont="1" applyFill="1" applyBorder="1" applyAlignment="1">
      <alignment horizontal="center" vertical="center" wrapText="1"/>
    </xf>
    <xf numFmtId="0" fontId="54" fillId="26" borderId="27" xfId="0" applyFont="1" applyFill="1" applyBorder="1" applyAlignment="1">
      <alignment horizontal="center" vertical="center" wrapText="1"/>
    </xf>
    <xf numFmtId="0" fontId="54" fillId="26" borderId="19" xfId="0" applyFont="1" applyFill="1" applyBorder="1" applyAlignment="1">
      <alignment horizontal="center" vertical="center" wrapText="1"/>
    </xf>
    <xf numFmtId="0" fontId="54" fillId="26" borderId="20" xfId="0" applyFont="1" applyFill="1" applyBorder="1" applyAlignment="1">
      <alignment horizontal="center" vertical="center" wrapText="1"/>
    </xf>
    <xf numFmtId="0" fontId="14" fillId="11" borderId="87" xfId="0" applyFont="1" applyFill="1" applyBorder="1" applyAlignment="1" applyProtection="1">
      <alignment horizontal="center" vertical="center" wrapText="1"/>
    </xf>
    <xf numFmtId="0" fontId="14" fillId="11" borderId="36" xfId="0" applyFont="1" applyFill="1" applyBorder="1" applyAlignment="1" applyProtection="1">
      <alignment horizontal="center" vertical="center" wrapText="1"/>
    </xf>
    <xf numFmtId="0" fontId="14" fillId="11" borderId="94" xfId="0" applyFont="1" applyFill="1" applyBorder="1" applyAlignment="1" applyProtection="1">
      <alignment horizontal="center" vertical="center" wrapText="1"/>
    </xf>
    <xf numFmtId="0" fontId="26" fillId="12" borderId="27" xfId="0" applyFont="1" applyFill="1" applyBorder="1" applyAlignment="1" applyProtection="1">
      <alignment horizontal="center" vertical="center" wrapText="1"/>
    </xf>
    <xf numFmtId="0" fontId="26" fillId="12" borderId="19" xfId="0" applyFont="1" applyFill="1" applyBorder="1" applyAlignment="1" applyProtection="1">
      <alignment horizontal="center" vertical="center" wrapText="1"/>
    </xf>
    <xf numFmtId="0" fontId="26" fillId="12" borderId="20" xfId="0" applyFont="1" applyFill="1" applyBorder="1" applyAlignment="1" applyProtection="1">
      <alignment horizontal="center" vertical="center" wrapText="1"/>
    </xf>
    <xf numFmtId="0" fontId="14" fillId="11" borderId="87" xfId="0" applyFont="1" applyFill="1" applyBorder="1" applyAlignment="1" applyProtection="1">
      <alignment horizontal="center" vertical="top" wrapText="1"/>
    </xf>
    <xf numFmtId="0" fontId="14" fillId="11" borderId="36" xfId="0" applyFont="1" applyFill="1" applyBorder="1" applyAlignment="1" applyProtection="1">
      <alignment horizontal="center" vertical="top" wrapText="1"/>
    </xf>
    <xf numFmtId="0" fontId="14" fillId="11" borderId="94" xfId="0" applyFont="1" applyFill="1" applyBorder="1" applyAlignment="1" applyProtection="1">
      <alignment horizontal="center" vertical="top" wrapText="1"/>
    </xf>
    <xf numFmtId="0" fontId="12" fillId="12" borderId="10" xfId="0" applyFont="1" applyFill="1" applyBorder="1" applyAlignment="1" applyProtection="1">
      <alignment horizontal="center" vertical="center"/>
    </xf>
    <xf numFmtId="0" fontId="12" fillId="12" borderId="12" xfId="0" applyFont="1" applyFill="1" applyBorder="1" applyAlignment="1" applyProtection="1">
      <alignment horizontal="center" vertical="center"/>
    </xf>
    <xf numFmtId="0" fontId="12" fillId="12" borderId="13" xfId="0" applyFont="1" applyFill="1" applyBorder="1" applyAlignment="1" applyProtection="1">
      <alignment horizontal="center" vertical="center"/>
    </xf>
    <xf numFmtId="0" fontId="12" fillId="26" borderId="12" xfId="0" applyFont="1" applyFill="1" applyBorder="1" applyAlignment="1" applyProtection="1">
      <alignment horizontal="center" vertical="center"/>
    </xf>
    <xf numFmtId="0" fontId="12" fillId="26" borderId="13" xfId="0" applyFont="1" applyFill="1" applyBorder="1" applyAlignment="1" applyProtection="1">
      <alignment horizontal="center" vertical="center"/>
    </xf>
    <xf numFmtId="0" fontId="53" fillId="10" borderId="34" xfId="0" applyFont="1" applyFill="1" applyBorder="1" applyAlignment="1" applyProtection="1">
      <alignment horizontal="center" vertical="center" wrapText="1"/>
    </xf>
    <xf numFmtId="0" fontId="53" fillId="10" borderId="16" xfId="0" applyFont="1" applyFill="1" applyBorder="1" applyAlignment="1" applyProtection="1">
      <alignment horizontal="center" vertical="center" wrapText="1"/>
    </xf>
    <xf numFmtId="0" fontId="3" fillId="2" borderId="119" xfId="0" applyFont="1" applyFill="1" applyBorder="1" applyAlignment="1" applyProtection="1">
      <alignment horizontal="right" vertical="center"/>
    </xf>
    <xf numFmtId="0" fontId="3" fillId="2" borderId="25" xfId="0" applyFont="1" applyFill="1" applyBorder="1" applyAlignment="1" applyProtection="1">
      <alignment horizontal="right" vertical="center"/>
    </xf>
    <xf numFmtId="0" fontId="3" fillId="2" borderId="28" xfId="0" applyFont="1" applyFill="1" applyBorder="1" applyAlignment="1" applyProtection="1">
      <alignment horizontal="right" vertical="center"/>
    </xf>
    <xf numFmtId="0" fontId="3" fillId="28" borderId="38" xfId="0" applyFont="1" applyFill="1" applyBorder="1" applyAlignment="1" applyProtection="1">
      <alignment horizontal="right" vertical="center"/>
    </xf>
    <xf numFmtId="0" fontId="3" fillId="28" borderId="39" xfId="0" applyFont="1" applyFill="1" applyBorder="1" applyAlignment="1" applyProtection="1">
      <alignment horizontal="right" vertical="center"/>
    </xf>
    <xf numFmtId="0" fontId="3" fillId="28" borderId="4" xfId="0" applyFont="1" applyFill="1" applyBorder="1" applyAlignment="1" applyProtection="1">
      <alignment horizontal="right" vertical="center"/>
    </xf>
    <xf numFmtId="0" fontId="3" fillId="28" borderId="51" xfId="0" applyFont="1" applyFill="1" applyBorder="1" applyAlignment="1" applyProtection="1">
      <alignment horizontal="right" vertical="center"/>
    </xf>
    <xf numFmtId="0" fontId="3" fillId="28" borderId="120" xfId="0" applyFont="1" applyFill="1" applyBorder="1" applyAlignment="1" applyProtection="1">
      <alignment horizontal="right" vertical="center"/>
    </xf>
    <xf numFmtId="164" fontId="3" fillId="28" borderId="57" xfId="0" applyNumberFormat="1" applyFont="1" applyFill="1" applyBorder="1" applyAlignment="1" applyProtection="1">
      <alignment horizontal="center" vertical="center"/>
    </xf>
    <xf numFmtId="164" fontId="3" fillId="28" borderId="39" xfId="0" applyNumberFormat="1" applyFont="1" applyFill="1" applyBorder="1" applyAlignment="1" applyProtection="1">
      <alignment horizontal="center" vertical="center"/>
    </xf>
    <xf numFmtId="164" fontId="3" fillId="28" borderId="51" xfId="0" applyNumberFormat="1" applyFont="1" applyFill="1" applyBorder="1" applyAlignment="1" applyProtection="1">
      <alignment horizontal="center" vertical="center"/>
    </xf>
    <xf numFmtId="44" fontId="3" fillId="2" borderId="45" xfId="0" applyNumberFormat="1" applyFont="1" applyFill="1" applyBorder="1" applyAlignment="1" applyProtection="1">
      <alignment horizontal="center" vertical="center"/>
    </xf>
    <xf numFmtId="44" fontId="3" fillId="2" borderId="0" xfId="0" applyNumberFormat="1" applyFont="1" applyFill="1" applyBorder="1" applyAlignment="1" applyProtection="1">
      <alignment horizontal="center" vertical="center"/>
    </xf>
    <xf numFmtId="44" fontId="3" fillId="2" borderId="41" xfId="0" applyNumberFormat="1" applyFont="1" applyFill="1" applyBorder="1" applyAlignment="1" applyProtection="1">
      <alignment horizontal="center" vertical="center"/>
    </xf>
    <xf numFmtId="0" fontId="12" fillId="12" borderId="42" xfId="0" applyFont="1" applyFill="1" applyBorder="1" applyAlignment="1" applyProtection="1">
      <alignment horizontal="center" vertical="center"/>
    </xf>
    <xf numFmtId="0" fontId="12" fillId="12" borderId="43" xfId="0" applyFont="1" applyFill="1" applyBorder="1" applyAlignment="1" applyProtection="1">
      <alignment horizontal="center" vertical="center"/>
    </xf>
    <xf numFmtId="0" fontId="12" fillId="12" borderId="7" xfId="0" applyFont="1" applyFill="1" applyBorder="1" applyAlignment="1" applyProtection="1">
      <alignment horizontal="center" vertical="center"/>
    </xf>
    <xf numFmtId="0" fontId="12" fillId="12" borderId="44" xfId="0" applyFont="1" applyFill="1" applyBorder="1" applyAlignment="1" applyProtection="1">
      <alignment horizontal="center" vertical="center"/>
    </xf>
    <xf numFmtId="0" fontId="12" fillId="26" borderId="9" xfId="0" applyFont="1" applyFill="1" applyBorder="1" applyAlignment="1" applyProtection="1">
      <alignment horizontal="center" vertical="center"/>
    </xf>
    <xf numFmtId="0" fontId="12" fillId="26" borderId="59" xfId="0" applyFont="1" applyFill="1" applyBorder="1" applyAlignment="1" applyProtection="1">
      <alignment horizontal="center" vertical="center"/>
    </xf>
    <xf numFmtId="0" fontId="12" fillId="26" borderId="3" xfId="0" applyFont="1" applyFill="1" applyBorder="1" applyAlignment="1" applyProtection="1">
      <alignment horizontal="center" vertical="center"/>
    </xf>
    <xf numFmtId="0" fontId="3" fillId="2" borderId="23" xfId="0" applyFont="1" applyFill="1" applyBorder="1" applyAlignment="1" applyProtection="1">
      <alignment horizontal="right" vertical="center"/>
    </xf>
    <xf numFmtId="0" fontId="3" fillId="2" borderId="4" xfId="0" applyFont="1" applyFill="1" applyBorder="1" applyAlignment="1" applyProtection="1">
      <alignment horizontal="right" vertical="center"/>
    </xf>
    <xf numFmtId="0" fontId="3" fillId="2" borderId="72" xfId="0" applyFont="1" applyFill="1" applyBorder="1" applyAlignment="1" applyProtection="1">
      <alignment horizontal="right" vertical="center"/>
    </xf>
    <xf numFmtId="0" fontId="3" fillId="2" borderId="0" xfId="0" applyFont="1" applyFill="1" applyAlignment="1" applyProtection="1">
      <alignment horizontal="right" vertical="center"/>
    </xf>
    <xf numFmtId="0" fontId="0" fillId="2" borderId="59" xfId="0" applyFill="1" applyBorder="1" applyAlignment="1" applyProtection="1">
      <alignment horizontal="center"/>
    </xf>
    <xf numFmtId="0" fontId="12" fillId="12" borderId="27" xfId="0" applyFont="1" applyFill="1" applyBorder="1" applyAlignment="1" applyProtection="1">
      <alignment horizontal="center" vertical="center" wrapText="1"/>
    </xf>
    <xf numFmtId="0" fontId="12" fillId="12" borderId="19" xfId="0" applyFont="1" applyFill="1" applyBorder="1" applyAlignment="1" applyProtection="1">
      <alignment horizontal="center" vertical="center" wrapText="1"/>
    </xf>
    <xf numFmtId="0" fontId="12" fillId="12" borderId="20" xfId="0" applyFont="1" applyFill="1" applyBorder="1" applyAlignment="1" applyProtection="1">
      <alignment horizontal="center" vertical="center" wrapText="1"/>
    </xf>
    <xf numFmtId="0" fontId="53" fillId="10" borderId="36" xfId="0" applyFont="1" applyFill="1" applyBorder="1" applyAlignment="1" applyProtection="1">
      <alignment horizontal="center" vertical="center" wrapText="1"/>
    </xf>
    <xf numFmtId="0" fontId="12" fillId="26" borderId="12" xfId="0" applyFont="1" applyFill="1" applyBorder="1" applyAlignment="1" applyProtection="1">
      <alignment horizontal="center" vertical="center" wrapText="1"/>
    </xf>
    <xf numFmtId="0" fontId="12" fillId="26" borderId="13" xfId="0" applyFont="1" applyFill="1" applyBorder="1" applyAlignment="1" applyProtection="1">
      <alignment horizontal="center" vertical="center" wrapText="1"/>
    </xf>
    <xf numFmtId="0" fontId="12" fillId="26" borderId="0" xfId="0" applyFont="1" applyFill="1" applyAlignment="1" applyProtection="1">
      <alignment horizontal="center" vertical="center" wrapText="1"/>
    </xf>
    <xf numFmtId="0" fontId="53" fillId="9" borderId="1" xfId="0" applyFont="1" applyFill="1" applyBorder="1" applyAlignment="1" applyProtection="1">
      <alignment horizontal="center" vertical="center" wrapText="1"/>
    </xf>
    <xf numFmtId="0" fontId="53" fillId="10" borderId="2" xfId="0" applyFont="1" applyFill="1" applyBorder="1" applyAlignment="1" applyProtection="1">
      <alignment horizontal="center" vertical="center" wrapText="1"/>
    </xf>
    <xf numFmtId="0" fontId="53" fillId="10" borderId="3" xfId="0" applyFont="1" applyFill="1" applyBorder="1" applyAlignment="1" applyProtection="1">
      <alignment horizontal="center" vertical="center" wrapText="1"/>
    </xf>
    <xf numFmtId="0" fontId="3" fillId="2" borderId="38" xfId="0" applyFont="1" applyFill="1" applyBorder="1" applyAlignment="1" applyProtection="1">
      <alignment horizontal="right" vertical="center"/>
    </xf>
    <xf numFmtId="0" fontId="3" fillId="2" borderId="39" xfId="0" applyFont="1" applyFill="1" applyBorder="1" applyAlignment="1" applyProtection="1">
      <alignment horizontal="right" vertical="center"/>
    </xf>
    <xf numFmtId="0" fontId="53" fillId="10" borderId="17" xfId="0" applyFont="1" applyFill="1" applyBorder="1" applyAlignment="1" applyProtection="1">
      <alignment horizontal="center" vertical="center" wrapText="1"/>
    </xf>
    <xf numFmtId="0" fontId="12" fillId="12" borderId="42" xfId="0" applyFont="1" applyFill="1" applyBorder="1" applyAlignment="1" applyProtection="1">
      <alignment horizontal="center" vertical="center" wrapText="1"/>
    </xf>
    <xf numFmtId="0" fontId="12" fillId="12" borderId="43" xfId="0" applyFont="1" applyFill="1" applyBorder="1" applyAlignment="1" applyProtection="1">
      <alignment horizontal="center" vertical="center" wrapText="1"/>
    </xf>
    <xf numFmtId="0" fontId="12" fillId="12" borderId="44" xfId="0" applyFont="1" applyFill="1" applyBorder="1" applyAlignment="1" applyProtection="1">
      <alignment horizontal="center" vertical="center" wrapText="1"/>
    </xf>
    <xf numFmtId="0" fontId="12" fillId="26" borderId="4" xfId="0" applyFont="1" applyFill="1" applyBorder="1" applyAlignment="1" applyProtection="1">
      <alignment horizontal="center" vertical="center" wrapText="1"/>
    </xf>
    <xf numFmtId="0" fontId="12" fillId="26" borderId="24" xfId="0" applyFont="1" applyFill="1" applyBorder="1" applyAlignment="1" applyProtection="1">
      <alignment horizontal="center" vertical="center" wrapText="1"/>
    </xf>
    <xf numFmtId="0" fontId="12" fillId="26" borderId="7" xfId="0" applyFont="1" applyFill="1" applyBorder="1" applyAlignment="1" applyProtection="1">
      <alignment horizontal="center" vertical="center" wrapText="1"/>
    </xf>
    <xf numFmtId="0" fontId="12" fillId="26" borderId="21" xfId="0" applyFont="1" applyFill="1" applyBorder="1" applyAlignment="1" applyProtection="1">
      <alignment horizontal="center" vertical="center" wrapText="1"/>
    </xf>
    <xf numFmtId="0" fontId="26" fillId="12" borderId="89" xfId="0" applyFont="1" applyFill="1" applyBorder="1" applyAlignment="1" applyProtection="1">
      <alignment horizontal="center" vertical="center" wrapText="1"/>
    </xf>
    <xf numFmtId="0" fontId="26" fillId="12" borderId="59" xfId="0" applyFont="1" applyFill="1" applyBorder="1" applyAlignment="1" applyProtection="1">
      <alignment horizontal="center" vertical="center" wrapText="1"/>
    </xf>
    <xf numFmtId="0" fontId="26" fillId="12" borderId="106" xfId="0" applyFont="1" applyFill="1" applyBorder="1" applyAlignment="1" applyProtection="1">
      <alignment horizontal="center" vertical="center" wrapText="1"/>
    </xf>
    <xf numFmtId="0" fontId="53" fillId="10" borderId="87" xfId="0" applyFont="1" applyFill="1" applyBorder="1" applyAlignment="1" applyProtection="1">
      <alignment horizontal="center" vertical="center" wrapText="1"/>
    </xf>
    <xf numFmtId="0" fontId="12" fillId="26" borderId="10" xfId="0" applyFont="1" applyFill="1" applyBorder="1" applyAlignment="1" applyProtection="1">
      <alignment horizontal="center" vertical="center" wrapText="1"/>
    </xf>
    <xf numFmtId="0" fontId="12" fillId="12" borderId="10" xfId="0" applyFont="1" applyFill="1" applyBorder="1" applyAlignment="1" applyProtection="1">
      <alignment horizontal="center" vertical="center" wrapText="1"/>
    </xf>
    <xf numFmtId="0" fontId="12" fillId="12" borderId="12" xfId="0" applyFont="1" applyFill="1" applyBorder="1" applyAlignment="1" applyProtection="1">
      <alignment horizontal="center" vertical="center" wrapText="1"/>
    </xf>
    <xf numFmtId="0" fontId="12" fillId="12" borderId="13" xfId="0" applyFont="1" applyFill="1" applyBorder="1" applyAlignment="1" applyProtection="1">
      <alignment horizontal="center" vertical="center" wrapText="1"/>
    </xf>
    <xf numFmtId="0" fontId="0" fillId="0" borderId="5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67" fillId="30" borderId="6" xfId="0" applyFont="1" applyFill="1" applyBorder="1" applyAlignment="1" applyProtection="1">
      <alignment horizontal="center" vertical="center"/>
    </xf>
    <xf numFmtId="0" fontId="67" fillId="30" borderId="123" xfId="0" applyFont="1" applyFill="1" applyBorder="1" applyAlignment="1" applyProtection="1">
      <alignment horizontal="center" vertical="center"/>
    </xf>
    <xf numFmtId="0" fontId="67" fillId="30" borderId="119" xfId="0" applyFont="1" applyFill="1" applyBorder="1" applyAlignment="1" applyProtection="1">
      <alignment horizontal="center" vertical="center" wrapText="1"/>
    </xf>
    <xf numFmtId="0" fontId="67" fillId="30" borderId="28" xfId="0" applyFont="1" applyFill="1" applyBorder="1" applyAlignment="1" applyProtection="1">
      <alignment horizontal="center" vertical="center" wrapText="1"/>
    </xf>
    <xf numFmtId="0" fontId="17" fillId="29" borderId="42" xfId="0" applyFont="1" applyFill="1" applyBorder="1" applyAlignment="1" applyProtection="1">
      <alignment horizontal="center" vertical="center" wrapText="1"/>
    </xf>
    <xf numFmtId="0" fontId="17" fillId="29" borderId="121" xfId="0" applyFont="1" applyFill="1" applyBorder="1" applyAlignment="1" applyProtection="1">
      <alignment horizontal="center" vertical="center" wrapText="1"/>
    </xf>
    <xf numFmtId="0" fontId="17" fillId="8" borderId="34" xfId="0" applyFont="1" applyFill="1" applyBorder="1" applyAlignment="1" applyProtection="1">
      <alignment horizontal="center" vertical="center" wrapText="1"/>
    </xf>
    <xf numFmtId="0" fontId="17" fillId="8" borderId="14" xfId="0" applyFont="1" applyFill="1" applyBorder="1" applyAlignment="1" applyProtection="1">
      <alignment horizontal="center" vertical="center" wrapText="1"/>
    </xf>
    <xf numFmtId="0" fontId="17" fillId="8" borderId="17" xfId="0" applyFont="1" applyFill="1" applyBorder="1" applyAlignment="1" applyProtection="1">
      <alignment horizontal="center" vertical="center" wrapText="1"/>
    </xf>
    <xf numFmtId="0" fontId="17" fillId="8" borderId="11"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xf>
    <xf numFmtId="0" fontId="17" fillId="2" borderId="32" xfId="0" applyFont="1" applyFill="1" applyBorder="1" applyAlignment="1" applyProtection="1">
      <alignment horizontal="center" vertical="center"/>
    </xf>
    <xf numFmtId="0" fontId="0" fillId="27" borderId="10" xfId="0" applyFill="1" applyBorder="1" applyAlignment="1" applyProtection="1">
      <alignment horizontal="center" vertical="center" wrapText="1"/>
    </xf>
    <xf numFmtId="0" fontId="0" fillId="27" borderId="12" xfId="0" applyFill="1" applyBorder="1" applyAlignment="1" applyProtection="1">
      <alignment horizontal="center" vertical="center" wrapText="1"/>
    </xf>
    <xf numFmtId="0" fontId="0" fillId="27" borderId="13" xfId="0"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27" fillId="4" borderId="88" xfId="0" applyFont="1" applyFill="1" applyBorder="1" applyAlignment="1" applyProtection="1">
      <alignment horizontal="center" vertical="center" wrapText="1"/>
    </xf>
    <xf numFmtId="0" fontId="27" fillId="4" borderId="3" xfId="0" applyFont="1" applyFill="1" applyBorder="1" applyAlignment="1" applyProtection="1">
      <alignment horizontal="center" vertical="center" wrapText="1"/>
    </xf>
    <xf numFmtId="0" fontId="27" fillId="4" borderId="89" xfId="0" applyFont="1" applyFill="1" applyBorder="1" applyAlignment="1" applyProtection="1">
      <alignment horizontal="center" vertical="center" wrapText="1"/>
    </xf>
    <xf numFmtId="0" fontId="27" fillId="4" borderId="59" xfId="0" applyFont="1" applyFill="1" applyBorder="1" applyAlignment="1" applyProtection="1">
      <alignment horizontal="center" vertical="center" wrapText="1"/>
    </xf>
    <xf numFmtId="7" fontId="3" fillId="3" borderId="93" xfId="0" applyNumberFormat="1" applyFont="1" applyFill="1" applyBorder="1" applyAlignment="1" applyProtection="1">
      <alignment horizontal="center" vertical="center"/>
    </xf>
    <xf numFmtId="7" fontId="3" fillId="3" borderId="12" xfId="0" applyNumberFormat="1" applyFont="1" applyFill="1" applyBorder="1" applyAlignment="1" applyProtection="1">
      <alignment horizontal="center" vertical="center"/>
    </xf>
    <xf numFmtId="0" fontId="9" fillId="27" borderId="52" xfId="0" applyFont="1" applyFill="1" applyBorder="1" applyAlignment="1" applyProtection="1">
      <alignment horizontal="center" vertical="center" wrapText="1"/>
    </xf>
    <xf numFmtId="0" fontId="9" fillId="27" borderId="32" xfId="0" applyFont="1" applyFill="1" applyBorder="1" applyAlignment="1" applyProtection="1">
      <alignment horizontal="center" vertical="center" wrapText="1"/>
    </xf>
    <xf numFmtId="0" fontId="17" fillId="2" borderId="94" xfId="0" applyFont="1" applyFill="1" applyBorder="1" applyAlignment="1" applyProtection="1">
      <alignment horizontal="center" vertical="center"/>
    </xf>
    <xf numFmtId="0" fontId="17" fillId="2" borderId="58" xfId="0" applyFont="1" applyFill="1" applyBorder="1" applyAlignment="1" applyProtection="1">
      <alignment horizontal="center" vertical="center"/>
    </xf>
    <xf numFmtId="0" fontId="65" fillId="12" borderId="10" xfId="0" applyFont="1" applyFill="1" applyBorder="1" applyAlignment="1" applyProtection="1">
      <alignment horizontal="center" vertical="center" wrapText="1"/>
    </xf>
    <xf numFmtId="0" fontId="65" fillId="12" borderId="12" xfId="0" applyFont="1" applyFill="1" applyBorder="1" applyAlignment="1" applyProtection="1">
      <alignment horizontal="center" vertical="center" wrapText="1"/>
    </xf>
    <xf numFmtId="0" fontId="65" fillId="12" borderId="13" xfId="0" applyFont="1" applyFill="1" applyBorder="1" applyAlignment="1" applyProtection="1">
      <alignment horizontal="center" vertical="center" wrapText="1"/>
    </xf>
    <xf numFmtId="9" fontId="0" fillId="4" borderId="52" xfId="1" applyFont="1" applyFill="1" applyBorder="1" applyAlignment="1" applyProtection="1">
      <alignment horizontal="center" vertical="center"/>
    </xf>
    <xf numFmtId="9" fontId="0" fillId="4" borderId="1" xfId="1" applyFont="1" applyFill="1" applyBorder="1" applyAlignment="1" applyProtection="1">
      <alignment horizontal="center" vertical="center"/>
    </xf>
    <xf numFmtId="9" fontId="0" fillId="4" borderId="32" xfId="1" applyFont="1" applyFill="1" applyBorder="1" applyAlignment="1" applyProtection="1">
      <alignment horizontal="center" vertical="center"/>
    </xf>
    <xf numFmtId="0" fontId="17" fillId="8" borderId="10" xfId="0" applyFont="1" applyFill="1" applyBorder="1" applyAlignment="1" applyProtection="1">
      <alignment horizontal="center" vertical="center" wrapText="1"/>
    </xf>
    <xf numFmtId="0" fontId="17" fillId="8" borderId="122" xfId="0" applyFont="1" applyFill="1" applyBorder="1" applyAlignment="1" applyProtection="1">
      <alignment horizontal="center" vertical="center" wrapText="1"/>
    </xf>
    <xf numFmtId="0" fontId="17" fillId="29" borderId="10" xfId="0" applyFont="1" applyFill="1" applyBorder="1" applyAlignment="1" applyProtection="1">
      <alignment horizontal="center" vertical="center" wrapText="1"/>
    </xf>
    <xf numFmtId="0" fontId="17" fillId="29" borderId="122" xfId="0" applyFont="1" applyFill="1" applyBorder="1" applyAlignment="1" applyProtection="1">
      <alignment horizontal="center" vertical="center" wrapText="1"/>
    </xf>
    <xf numFmtId="0" fontId="67" fillId="30" borderId="88" xfId="0" applyFont="1" applyFill="1" applyBorder="1" applyAlignment="1" applyProtection="1">
      <alignment horizontal="center" vertical="center"/>
    </xf>
    <xf numFmtId="0" fontId="67" fillId="30" borderId="3" xfId="0" applyFont="1" applyFill="1" applyBorder="1" applyAlignment="1" applyProtection="1">
      <alignment horizontal="center" vertical="center"/>
    </xf>
    <xf numFmtId="0" fontId="59" fillId="10" borderId="53" xfId="0" applyFont="1" applyFill="1" applyBorder="1" applyAlignment="1" applyProtection="1">
      <alignment horizontal="center" vertical="center" wrapText="1"/>
    </xf>
    <xf numFmtId="0" fontId="59" fillId="10" borderId="26" xfId="0" applyFont="1" applyFill="1" applyBorder="1" applyAlignment="1" applyProtection="1">
      <alignment horizontal="center" vertical="center" wrapText="1"/>
    </xf>
    <xf numFmtId="0" fontId="27" fillId="4" borderId="38" xfId="0" applyFont="1" applyFill="1" applyBorder="1" applyAlignment="1" applyProtection="1">
      <alignment horizontal="center" vertical="center" wrapText="1"/>
    </xf>
    <xf numFmtId="0" fontId="27" fillId="4" borderId="39" xfId="0" applyFont="1" applyFill="1" applyBorder="1" applyAlignment="1" applyProtection="1">
      <alignment horizontal="center" vertical="center" wrapText="1"/>
    </xf>
    <xf numFmtId="0" fontId="54" fillId="12" borderId="10" xfId="0" applyFont="1" applyFill="1" applyBorder="1" applyAlignment="1" applyProtection="1">
      <alignment horizontal="center" vertical="center" wrapText="1"/>
    </xf>
    <xf numFmtId="0" fontId="54" fillId="12" borderId="12" xfId="0" applyFont="1" applyFill="1" applyBorder="1" applyAlignment="1" applyProtection="1">
      <alignment horizontal="center" vertical="center" wrapText="1"/>
    </xf>
    <xf numFmtId="0" fontId="54" fillId="12" borderId="21" xfId="0" applyFont="1" applyFill="1" applyBorder="1" applyAlignment="1" applyProtection="1">
      <alignment horizontal="center" vertical="center" wrapText="1"/>
    </xf>
    <xf numFmtId="164" fontId="0" fillId="0" borderId="52"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32" xfId="0" applyNumberFormat="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59" fillId="10" borderId="90" xfId="0" applyFont="1" applyFill="1" applyBorder="1" applyAlignment="1" applyProtection="1">
      <alignment horizontal="center" vertical="center" wrapText="1"/>
    </xf>
    <xf numFmtId="0" fontId="59" fillId="10" borderId="45" xfId="0" applyFont="1" applyFill="1" applyBorder="1" applyAlignment="1" applyProtection="1">
      <alignment horizontal="center" vertical="center" wrapText="1"/>
    </xf>
    <xf numFmtId="0" fontId="59" fillId="10" borderId="87" xfId="0" applyFont="1" applyFill="1" applyBorder="1" applyAlignment="1" applyProtection="1">
      <alignment horizontal="center" vertical="center" wrapText="1"/>
    </xf>
    <xf numFmtId="0" fontId="59" fillId="10" borderId="36" xfId="0" applyFont="1" applyFill="1" applyBorder="1" applyAlignment="1" applyProtection="1">
      <alignment horizontal="center" vertical="center" wrapText="1"/>
    </xf>
    <xf numFmtId="164" fontId="3" fillId="0" borderId="52"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64" fontId="3" fillId="0" borderId="32" xfId="0" applyNumberFormat="1" applyFont="1" applyBorder="1" applyAlignment="1" applyProtection="1">
      <alignment horizontal="center" vertical="center"/>
      <protection locked="0"/>
    </xf>
    <xf numFmtId="0" fontId="27" fillId="0" borderId="42" xfId="0" applyFont="1" applyBorder="1" applyAlignment="1" applyProtection="1">
      <alignment horizontal="center" vertical="center" wrapText="1"/>
    </xf>
    <xf numFmtId="0" fontId="27" fillId="0" borderId="88"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9" fillId="27" borderId="55" xfId="0" applyFont="1" applyFill="1" applyBorder="1" applyAlignment="1" applyProtection="1">
      <alignment horizontal="center" vertical="center" wrapText="1"/>
    </xf>
    <xf numFmtId="0" fontId="9" fillId="27" borderId="31" xfId="0" applyFont="1" applyFill="1" applyBorder="1" applyAlignment="1" applyProtection="1">
      <alignment horizontal="center" vertical="center" wrapText="1"/>
    </xf>
    <xf numFmtId="0" fontId="9" fillId="27" borderId="92" xfId="0" applyFont="1" applyFill="1" applyBorder="1" applyAlignment="1" applyProtection="1">
      <alignment horizontal="center" vertical="center" wrapText="1"/>
    </xf>
    <xf numFmtId="0" fontId="9" fillId="27" borderId="43" xfId="0" applyFont="1" applyFill="1" applyBorder="1" applyAlignment="1" applyProtection="1">
      <alignment horizontal="center" vertical="center" wrapText="1"/>
    </xf>
    <xf numFmtId="0" fontId="9" fillId="27" borderId="44" xfId="0" applyFont="1" applyFill="1" applyBorder="1" applyAlignment="1" applyProtection="1">
      <alignment horizontal="center" vertical="center" wrapText="1"/>
    </xf>
    <xf numFmtId="0" fontId="65" fillId="26" borderId="10" xfId="0" applyFont="1" applyFill="1" applyBorder="1" applyAlignment="1" applyProtection="1">
      <alignment horizontal="center" vertical="center" wrapText="1"/>
      <protection hidden="1"/>
    </xf>
    <xf numFmtId="0" fontId="65" fillId="26" borderId="12" xfId="0" applyFont="1" applyFill="1" applyBorder="1" applyAlignment="1" applyProtection="1">
      <alignment horizontal="center" vertical="center" wrapText="1"/>
      <protection hidden="1"/>
    </xf>
    <xf numFmtId="0" fontId="65" fillId="26"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9" fontId="0" fillId="4" borderId="14" xfId="1" applyFont="1" applyFill="1" applyBorder="1" applyAlignment="1" applyProtection="1">
      <alignment horizontal="center" vertical="center"/>
      <protection hidden="1"/>
    </xf>
    <xf numFmtId="9" fontId="0" fillId="4" borderId="1" xfId="1" applyFont="1" applyFill="1" applyBorder="1" applyAlignment="1" applyProtection="1">
      <alignment horizontal="center" vertical="center"/>
      <protection hidden="1"/>
    </xf>
    <xf numFmtId="9" fontId="0" fillId="4" borderId="11" xfId="1" applyFont="1" applyFill="1" applyBorder="1" applyAlignment="1" applyProtection="1">
      <alignment horizontal="center" vertical="center"/>
      <protection hidden="1"/>
    </xf>
    <xf numFmtId="0" fontId="3" fillId="4" borderId="53" xfId="0" applyNumberFormat="1" applyFont="1" applyFill="1" applyBorder="1" applyAlignment="1" applyProtection="1">
      <alignment horizontal="center" vertical="center"/>
      <protection hidden="1"/>
    </xf>
    <xf numFmtId="0" fontId="3" fillId="4" borderId="26" xfId="0" applyNumberFormat="1" applyFont="1" applyFill="1" applyBorder="1" applyAlignment="1" applyProtection="1">
      <alignment horizontal="center" vertical="center"/>
      <protection hidden="1"/>
    </xf>
    <xf numFmtId="0" fontId="3" fillId="4" borderId="58" xfId="0" applyNumberFormat="1" applyFont="1" applyFill="1" applyBorder="1" applyAlignment="1" applyProtection="1">
      <alignment horizontal="center" vertical="center"/>
      <protection hidden="1"/>
    </xf>
    <xf numFmtId="0" fontId="27" fillId="4" borderId="59" xfId="0" applyFont="1" applyFill="1" applyBorder="1" applyAlignment="1" applyProtection="1">
      <alignment horizontal="center" vertical="center" wrapText="1"/>
      <protection hidden="1"/>
    </xf>
    <xf numFmtId="0" fontId="12" fillId="26" borderId="10" xfId="0" applyFont="1" applyFill="1" applyBorder="1" applyAlignment="1" applyProtection="1">
      <alignment horizontal="center" vertical="center" wrapText="1"/>
      <protection hidden="1"/>
    </xf>
    <xf numFmtId="0" fontId="12" fillId="26" borderId="12" xfId="0" applyFont="1" applyFill="1" applyBorder="1" applyAlignment="1" applyProtection="1">
      <alignment horizontal="center" vertical="center" wrapText="1"/>
      <protection hidden="1"/>
    </xf>
    <xf numFmtId="0" fontId="12" fillId="26" borderId="13" xfId="0" applyFont="1" applyFill="1" applyBorder="1" applyAlignment="1" applyProtection="1">
      <alignment horizontal="center" vertical="center" wrapText="1"/>
      <protection hidden="1"/>
    </xf>
    <xf numFmtId="164" fontId="0" fillId="4" borderId="28" xfId="0" applyNumberFormat="1" applyFill="1" applyBorder="1" applyAlignment="1" applyProtection="1">
      <alignment horizontal="center" vertical="center"/>
      <protection hidden="1"/>
    </xf>
    <xf numFmtId="164" fontId="0" fillId="4" borderId="3" xfId="0" applyNumberFormat="1" applyFill="1" applyBorder="1" applyAlignment="1" applyProtection="1">
      <alignment horizontal="center" vertical="center"/>
      <protection hidden="1"/>
    </xf>
    <xf numFmtId="164" fontId="0" fillId="4" borderId="40" xfId="0" applyNumberFormat="1" applyFill="1" applyBorder="1" applyAlignment="1" applyProtection="1">
      <alignment horizontal="center" vertical="center"/>
      <protection hidden="1"/>
    </xf>
    <xf numFmtId="0" fontId="17" fillId="8" borderId="34" xfId="0" applyFont="1" applyFill="1" applyBorder="1" applyAlignment="1" applyProtection="1">
      <alignment horizontal="center" vertical="center" wrapText="1"/>
      <protection hidden="1"/>
    </xf>
    <xf numFmtId="0" fontId="17" fillId="8" borderId="14" xfId="0" applyFont="1" applyFill="1" applyBorder="1" applyAlignment="1" applyProtection="1">
      <alignment horizontal="center" vertical="center" wrapText="1"/>
      <protection hidden="1"/>
    </xf>
    <xf numFmtId="0" fontId="17" fillId="8" borderId="17" xfId="0" applyFont="1" applyFill="1" applyBorder="1" applyAlignment="1" applyProtection="1">
      <alignment horizontal="center" vertical="center" wrapText="1"/>
      <protection hidden="1"/>
    </xf>
    <xf numFmtId="0" fontId="17" fillId="8" borderId="11" xfId="0" applyFont="1" applyFill="1" applyBorder="1" applyAlignment="1" applyProtection="1">
      <alignment horizontal="center" vertical="center" wrapText="1"/>
      <protection hidden="1"/>
    </xf>
    <xf numFmtId="0" fontId="17" fillId="2" borderId="31" xfId="0" applyFont="1" applyFill="1" applyBorder="1" applyAlignment="1" applyProtection="1">
      <alignment horizontal="center" vertical="center"/>
      <protection hidden="1"/>
    </xf>
    <xf numFmtId="0" fontId="17" fillId="2" borderId="32" xfId="0" applyFont="1" applyFill="1" applyBorder="1" applyAlignment="1" applyProtection="1">
      <alignment horizontal="center" vertical="center"/>
      <protection hidden="1"/>
    </xf>
    <xf numFmtId="0" fontId="17" fillId="4" borderId="10" xfId="0" applyFont="1" applyFill="1" applyBorder="1" applyAlignment="1" applyProtection="1">
      <alignment horizontal="center" vertical="center" wrapText="1"/>
      <protection hidden="1"/>
    </xf>
    <xf numFmtId="0" fontId="17" fillId="4" borderId="122" xfId="0"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 vertical="center" wrapText="1"/>
      <protection hidden="1"/>
    </xf>
    <xf numFmtId="0" fontId="19" fillId="4" borderId="22" xfId="0" applyFont="1" applyFill="1" applyBorder="1" applyAlignment="1" applyProtection="1">
      <alignment horizontal="center" vertical="center" wrapText="1"/>
      <protection hidden="1"/>
    </xf>
    <xf numFmtId="0" fontId="19" fillId="4" borderId="0" xfId="0" applyFont="1" applyFill="1" applyAlignment="1" applyProtection="1">
      <alignment horizontal="center" vertical="center" wrapText="1"/>
      <protection hidden="1"/>
    </xf>
    <xf numFmtId="0" fontId="27" fillId="4" borderId="9" xfId="0" applyFont="1" applyFill="1" applyBorder="1" applyAlignment="1" applyProtection="1">
      <alignment horizontal="center" vertical="center" wrapText="1"/>
      <protection hidden="1"/>
    </xf>
    <xf numFmtId="0" fontId="27" fillId="4" borderId="3" xfId="0" applyFont="1" applyFill="1" applyBorder="1" applyAlignment="1" applyProtection="1">
      <alignment horizontal="center" vertical="center" wrapText="1"/>
      <protection hidden="1"/>
    </xf>
    <xf numFmtId="164" fontId="0" fillId="4" borderId="37" xfId="0" applyNumberFormat="1" applyFill="1" applyBorder="1" applyAlignment="1" applyProtection="1">
      <alignment horizontal="center" vertical="center"/>
      <protection hidden="1"/>
    </xf>
    <xf numFmtId="0" fontId="27" fillId="4" borderId="39" xfId="0" applyFont="1" applyFill="1" applyBorder="1" applyAlignment="1" applyProtection="1">
      <alignment horizontal="center" vertical="center" wrapText="1"/>
      <protection hidden="1"/>
    </xf>
    <xf numFmtId="0" fontId="9" fillId="9" borderId="53" xfId="0" applyFont="1" applyFill="1" applyBorder="1" applyAlignment="1" applyProtection="1">
      <alignment horizontal="center" vertical="center" wrapText="1"/>
      <protection hidden="1"/>
    </xf>
    <xf numFmtId="0" fontId="9" fillId="9" borderId="58" xfId="0" applyFont="1" applyFill="1" applyBorder="1" applyAlignment="1" applyProtection="1">
      <alignment horizontal="center" vertical="center" wrapText="1"/>
      <protection hidden="1"/>
    </xf>
    <xf numFmtId="0" fontId="3" fillId="9" borderId="87" xfId="0" applyFont="1" applyFill="1" applyBorder="1" applyAlignment="1" applyProtection="1">
      <alignment horizontal="center" vertical="center" wrapText="1"/>
      <protection hidden="1"/>
    </xf>
    <xf numFmtId="0" fontId="3" fillId="9" borderId="94" xfId="0" applyFont="1" applyFill="1" applyBorder="1" applyAlignment="1" applyProtection="1">
      <alignment horizontal="center" vertical="center" wrapText="1"/>
      <protection hidden="1"/>
    </xf>
    <xf numFmtId="0" fontId="59" fillId="9" borderId="53" xfId="0" applyFont="1" applyFill="1" applyBorder="1" applyAlignment="1" applyProtection="1">
      <alignment horizontal="center" vertical="center" wrapText="1"/>
      <protection hidden="1"/>
    </xf>
    <xf numFmtId="0" fontId="59" fillId="9" borderId="58" xfId="0" applyFont="1" applyFill="1" applyBorder="1" applyAlignment="1" applyProtection="1">
      <alignment horizontal="center" vertical="center" wrapText="1"/>
      <protection hidden="1"/>
    </xf>
    <xf numFmtId="9" fontId="3" fillId="9" borderId="90" xfId="1" applyFont="1" applyFill="1" applyBorder="1" applyAlignment="1" applyProtection="1">
      <alignment horizontal="center" vertical="center" wrapText="1"/>
      <protection hidden="1"/>
    </xf>
    <xf numFmtId="9" fontId="3" fillId="9" borderId="120" xfId="1" applyFont="1" applyFill="1" applyBorder="1" applyAlignment="1" applyProtection="1">
      <alignment horizontal="center" vertical="center" wrapText="1"/>
      <protection hidden="1"/>
    </xf>
    <xf numFmtId="0" fontId="17" fillId="29" borderId="10" xfId="0" applyFont="1" applyFill="1" applyBorder="1" applyAlignment="1" applyProtection="1">
      <alignment horizontal="center" vertical="center" wrapText="1"/>
      <protection hidden="1"/>
    </xf>
    <xf numFmtId="0" fontId="17" fillId="29" borderId="122" xfId="0" applyFont="1" applyFill="1" applyBorder="1" applyAlignment="1" applyProtection="1">
      <alignment horizontal="center" vertical="center" wrapText="1"/>
      <protection hidden="1"/>
    </xf>
    <xf numFmtId="0" fontId="67" fillId="30" borderId="42" xfId="0" applyFont="1" applyFill="1" applyBorder="1" applyAlignment="1" applyProtection="1">
      <alignment horizontal="center" vertical="center"/>
      <protection hidden="1"/>
    </xf>
    <xf numFmtId="0" fontId="67" fillId="30" borderId="121" xfId="0" applyFont="1" applyFill="1" applyBorder="1" applyAlignment="1" applyProtection="1">
      <alignment horizontal="center" vertical="center"/>
      <protection hidden="1"/>
    </xf>
    <xf numFmtId="0" fontId="67" fillId="30" borderId="88" xfId="0" applyFont="1" applyFill="1" applyBorder="1" applyAlignment="1" applyProtection="1">
      <alignment horizontal="center" vertical="center"/>
      <protection hidden="1"/>
    </xf>
    <xf numFmtId="0" fontId="67" fillId="30" borderId="3" xfId="0" applyFont="1" applyFill="1" applyBorder="1" applyAlignment="1" applyProtection="1">
      <alignment horizontal="center" vertical="center"/>
      <protection hidden="1"/>
    </xf>
    <xf numFmtId="0" fontId="67" fillId="30" borderId="38" xfId="0" applyFont="1" applyFill="1" applyBorder="1" applyAlignment="1" applyProtection="1">
      <alignment horizontal="center" vertical="center" wrapText="1"/>
      <protection hidden="1"/>
    </xf>
    <xf numFmtId="0" fontId="67" fillId="30" borderId="51" xfId="0" applyFont="1" applyFill="1" applyBorder="1" applyAlignment="1" applyProtection="1">
      <alignment horizontal="center" vertical="center" wrapText="1"/>
      <protection hidden="1"/>
    </xf>
    <xf numFmtId="0" fontId="9" fillId="9" borderId="92" xfId="0" applyFont="1" applyFill="1" applyBorder="1" applyAlignment="1" applyProtection="1">
      <alignment horizontal="center" vertical="center" wrapText="1"/>
      <protection hidden="1"/>
    </xf>
    <xf numFmtId="0" fontId="9" fillId="9" borderId="43" xfId="0" applyFont="1" applyFill="1" applyBorder="1" applyAlignment="1" applyProtection="1">
      <alignment horizontal="center" vertical="center" wrapText="1"/>
      <protection hidden="1"/>
    </xf>
    <xf numFmtId="0" fontId="9" fillId="9" borderId="44" xfId="0" applyFont="1" applyFill="1" applyBorder="1" applyAlignment="1" applyProtection="1">
      <alignment horizontal="center" vertical="center" wrapText="1"/>
      <protection hidden="1"/>
    </xf>
    <xf numFmtId="0" fontId="0" fillId="4" borderId="53" xfId="0"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0" fillId="4" borderId="58" xfId="0" applyFill="1" applyBorder="1" applyAlignment="1" applyProtection="1">
      <alignment horizontal="center" vertical="center"/>
      <protection hidden="1"/>
    </xf>
    <xf numFmtId="0" fontId="17" fillId="2" borderId="94" xfId="0" applyFont="1" applyFill="1" applyBorder="1" applyAlignment="1" applyProtection="1">
      <alignment horizontal="center" vertical="center"/>
      <protection hidden="1"/>
    </xf>
    <xf numFmtId="0" fontId="17" fillId="2" borderId="58" xfId="0" applyFont="1" applyFill="1" applyBorder="1" applyAlignment="1" applyProtection="1">
      <alignment horizontal="center" vertical="center"/>
      <protection hidden="1"/>
    </xf>
    <xf numFmtId="0" fontId="27" fillId="0" borderId="6"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23" xfId="0" applyFont="1" applyBorder="1" applyAlignment="1" applyProtection="1">
      <alignment horizontal="center" vertical="center" wrapText="1"/>
      <protection hidden="1"/>
    </xf>
    <xf numFmtId="0" fontId="9" fillId="9" borderId="87" xfId="0" applyFont="1" applyFill="1" applyBorder="1" applyAlignment="1" applyProtection="1">
      <alignment horizontal="center" vertical="center" wrapText="1"/>
      <protection hidden="1"/>
    </xf>
    <xf numFmtId="0" fontId="9" fillId="9" borderId="94" xfId="0" applyFont="1" applyFill="1" applyBorder="1" applyAlignment="1" applyProtection="1">
      <alignment horizontal="center" vertical="center" wrapText="1"/>
      <protection hidden="1"/>
    </xf>
    <xf numFmtId="7" fontId="3" fillId="3" borderId="12" xfId="0" applyNumberFormat="1" applyFont="1" applyFill="1" applyBorder="1" applyAlignment="1" applyProtection="1">
      <alignment horizontal="center" vertical="center"/>
      <protection hidden="1"/>
    </xf>
    <xf numFmtId="7" fontId="3" fillId="3" borderId="13" xfId="0" applyNumberFormat="1" applyFont="1" applyFill="1" applyBorder="1" applyAlignment="1" applyProtection="1">
      <alignment horizontal="center" vertical="center"/>
      <protection hidden="1"/>
    </xf>
  </cellXfs>
  <cellStyles count="103">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Normal_demande de subvention FSE yc forfaitisation des coûts indirects sans protection" xfId="102" xr:uid="{07C8730F-99AD-4E09-9EA5-701A4931A3D3}"/>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46">
    <dxf>
      <fill>
        <patternFill>
          <bgColor rgb="FF00B050"/>
        </patternFill>
      </fill>
    </dxf>
    <dxf>
      <fill>
        <patternFill>
          <bgColor rgb="FFFF0000"/>
        </patternFill>
      </fill>
    </dxf>
    <dxf>
      <fill>
        <patternFill>
          <bgColor rgb="FF00B050"/>
        </patternFill>
      </fill>
    </dxf>
    <dxf>
      <fill>
        <patternFill patternType="solid">
          <fgColor theme="0"/>
          <bgColor theme="9" tint="0.39994506668294322"/>
        </patternFill>
      </fill>
    </dxf>
    <dxf>
      <font>
        <color theme="0" tint="-0.24994659260841701"/>
      </font>
      <fill>
        <patternFill>
          <bgColor theme="0" tint="-0.24994659260841701"/>
        </patternFill>
      </fill>
      <border>
        <left/>
        <right/>
        <top/>
        <bottom/>
      </border>
    </dxf>
    <dxf>
      <fill>
        <patternFill>
          <bgColor rgb="FF00B050"/>
        </patternFill>
      </fill>
    </dxf>
    <dxf>
      <fill>
        <patternFill patternType="solid">
          <fgColor theme="0"/>
          <bgColor theme="9" tint="0.39994506668294322"/>
        </patternFill>
      </fill>
    </dxf>
    <dxf>
      <fill>
        <patternFill>
          <bgColor rgb="FFFF0000"/>
        </patternFill>
      </fill>
    </dxf>
    <dxf>
      <fill>
        <patternFill>
          <bgColor rgb="FF00B050"/>
        </patternFill>
      </fill>
    </dxf>
    <dxf>
      <font>
        <color theme="0" tint="-0.24994659260841701"/>
      </font>
      <fill>
        <patternFill>
          <bgColor theme="0" tint="-0.24994659260841701"/>
        </patternFill>
      </fill>
      <border>
        <left/>
        <right/>
        <top/>
        <bottom/>
      </border>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C00000"/>
      </font>
      <fill>
        <patternFill patternType="solid">
          <fgColor rgb="FFFFFF00"/>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FFFF00"/>
      <color rgb="FFF2D8CA"/>
      <color rgb="FFF5903D"/>
      <color rgb="FFEAC0A9"/>
      <color rgb="FFDB9065"/>
      <color rgb="FFDE9A73"/>
      <color rgb="FFE4AB8C"/>
      <color rgb="FFE1A380"/>
      <color rgb="FFE6B396"/>
      <color rgb="FFF8B1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160244</xdr:rowOff>
    </xdr:from>
    <xdr:to>
      <xdr:col>2</xdr:col>
      <xdr:colOff>296069</xdr:colOff>
      <xdr:row>7</xdr:row>
      <xdr:rowOff>201951</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7" y="160244"/>
          <a:ext cx="1889545" cy="128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312560</xdr:colOff>
      <xdr:row>0</xdr:row>
      <xdr:rowOff>12701</xdr:rowOff>
    </xdr:from>
    <xdr:to>
      <xdr:col>0</xdr:col>
      <xdr:colOff>1123950</xdr:colOff>
      <xdr:row>0</xdr:row>
      <xdr:rowOff>606991</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60" y="12701"/>
          <a:ext cx="811390" cy="594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948267</xdr:colOff>
      <xdr:row>1</xdr:row>
      <xdr:rowOff>598826</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323849</xdr:colOff>
      <xdr:row>0</xdr:row>
      <xdr:rowOff>890723</xdr:rowOff>
    </xdr:to>
    <xdr:pic>
      <xdr:nvPicPr>
        <xdr:cNvPr id="2" name="Image 1">
          <a:extLst>
            <a:ext uri="{FF2B5EF4-FFF2-40B4-BE49-F238E27FC236}">
              <a16:creationId xmlns:a16="http://schemas.microsoft.com/office/drawing/2014/main" id="{18C8985F-67E9-46E0-B1E3-C02AB0147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206499" cy="8875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380999</xdr:colOff>
      <xdr:row>0</xdr:row>
      <xdr:rowOff>890723</xdr:rowOff>
    </xdr:to>
    <xdr:pic>
      <xdr:nvPicPr>
        <xdr:cNvPr id="2" name="Image 1">
          <a:extLst>
            <a:ext uri="{FF2B5EF4-FFF2-40B4-BE49-F238E27FC236}">
              <a16:creationId xmlns:a16="http://schemas.microsoft.com/office/drawing/2014/main" id="{265D2F8C-3737-42B7-921E-4DB706C71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417634</xdr:colOff>
      <xdr:row>0</xdr:row>
      <xdr:rowOff>884373</xdr:rowOff>
    </xdr:to>
    <xdr:pic>
      <xdr:nvPicPr>
        <xdr:cNvPr id="2" name="Image 1">
          <a:extLst>
            <a:ext uri="{FF2B5EF4-FFF2-40B4-BE49-F238E27FC236}">
              <a16:creationId xmlns:a16="http://schemas.microsoft.com/office/drawing/2014/main" id="{41598730-48A6-4527-BC45-ECC870C34A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416717</xdr:colOff>
      <xdr:row>0</xdr:row>
      <xdr:rowOff>887548</xdr:rowOff>
    </xdr:to>
    <xdr:pic>
      <xdr:nvPicPr>
        <xdr:cNvPr id="2" name="Image 1">
          <a:extLst>
            <a:ext uri="{FF2B5EF4-FFF2-40B4-BE49-F238E27FC236}">
              <a16:creationId xmlns:a16="http://schemas.microsoft.com/office/drawing/2014/main" id="{2D4B40C2-42BB-4751-A406-02BDC4A81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52524" cy="8843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1159208</xdr:colOff>
      <xdr:row>0</xdr:row>
      <xdr:rowOff>890723</xdr:rowOff>
    </xdr:to>
    <xdr:pic>
      <xdr:nvPicPr>
        <xdr:cNvPr id="2" name="Image 1">
          <a:extLst>
            <a:ext uri="{FF2B5EF4-FFF2-40B4-BE49-F238E27FC236}">
              <a16:creationId xmlns:a16="http://schemas.microsoft.com/office/drawing/2014/main" id="{12F3138C-4DA7-4EA2-A7D1-710B55747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159208" cy="8907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1156033</xdr:colOff>
      <xdr:row>0</xdr:row>
      <xdr:rowOff>890723</xdr:rowOff>
    </xdr:to>
    <xdr:pic>
      <xdr:nvPicPr>
        <xdr:cNvPr id="2" name="Image 1">
          <a:extLst>
            <a:ext uri="{FF2B5EF4-FFF2-40B4-BE49-F238E27FC236}">
              <a16:creationId xmlns:a16="http://schemas.microsoft.com/office/drawing/2014/main" id="{57640A11-3394-499D-AC9C-5AFCF9D0F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1156033</xdr:colOff>
      <xdr:row>1</xdr:row>
      <xdr:rowOff>1723</xdr:rowOff>
    </xdr:to>
    <xdr:pic>
      <xdr:nvPicPr>
        <xdr:cNvPr id="2" name="Image 1">
          <a:extLst>
            <a:ext uri="{FF2B5EF4-FFF2-40B4-BE49-F238E27FC236}">
              <a16:creationId xmlns:a16="http://schemas.microsoft.com/office/drawing/2014/main" id="{2C85D8DF-5C96-4901-8151-6434B8520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twoCellAnchor editAs="oneCell">
    <xdr:from>
      <xdr:col>0</xdr:col>
      <xdr:colOff>0</xdr:colOff>
      <xdr:row>0</xdr:row>
      <xdr:rowOff>1</xdr:rowOff>
    </xdr:from>
    <xdr:to>
      <xdr:col>0</xdr:col>
      <xdr:colOff>1156033</xdr:colOff>
      <xdr:row>1</xdr:row>
      <xdr:rowOff>1723</xdr:rowOff>
    </xdr:to>
    <xdr:pic>
      <xdr:nvPicPr>
        <xdr:cNvPr id="3" name="Image 1">
          <a:extLst>
            <a:ext uri="{FF2B5EF4-FFF2-40B4-BE49-F238E27FC236}">
              <a16:creationId xmlns:a16="http://schemas.microsoft.com/office/drawing/2014/main" id="{FC99D8EA-450F-4999-93A4-2F2A880B7B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149683" cy="884372"/>
        </a:xfrm>
        <a:prstGeom prst="rect">
          <a:avLst/>
        </a:prstGeom>
      </xdr:spPr>
    </xdr:pic>
    <xdr:clientData/>
  </xdr:twoCellAnchor>
  <xdr:twoCellAnchor editAs="oneCell">
    <xdr:from>
      <xdr:col>0</xdr:col>
      <xdr:colOff>0</xdr:colOff>
      <xdr:row>0</xdr:row>
      <xdr:rowOff>0</xdr:rowOff>
    </xdr:from>
    <xdr:to>
      <xdr:col>1</xdr:col>
      <xdr:colOff>15669</xdr:colOff>
      <xdr:row>1</xdr:row>
      <xdr:rowOff>16974</xdr:rowOff>
    </xdr:to>
    <xdr:pic>
      <xdr:nvPicPr>
        <xdr:cNvPr id="4" name="Image 1">
          <a:extLst>
            <a:ext uri="{FF2B5EF4-FFF2-40B4-BE49-F238E27FC236}">
              <a16:creationId xmlns:a16="http://schemas.microsoft.com/office/drawing/2014/main" id="{136AD20F-F2EF-4F2E-9AAA-C5619D5C4B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4827" cy="912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1321784</xdr:colOff>
      <xdr:row>2</xdr:row>
      <xdr:rowOff>74708</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28134" cy="10128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1423714</xdr:colOff>
      <xdr:row>1</xdr:row>
      <xdr:rowOff>418</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60500" cy="11275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31"/>
  <sheetViews>
    <sheetView tabSelected="1" zoomScale="70" zoomScaleNormal="70" workbookViewId="0">
      <selection activeCell="A9" sqref="A9:X9"/>
    </sheetView>
  </sheetViews>
  <sheetFormatPr baseColWidth="10" defaultColWidth="11.453125" defaultRowHeight="14.5"/>
  <cols>
    <col min="1" max="9" width="11.453125" style="83"/>
    <col min="10" max="10" width="16.54296875" style="83" customWidth="1"/>
    <col min="11" max="16384" width="11.453125" style="83"/>
  </cols>
  <sheetData>
    <row r="1" spans="1:24">
      <c r="A1" s="81"/>
      <c r="B1" s="81"/>
      <c r="C1" s="81"/>
      <c r="D1" s="81"/>
      <c r="E1" s="81"/>
      <c r="F1" s="81"/>
      <c r="G1" s="81"/>
      <c r="H1" s="81"/>
      <c r="I1" s="81"/>
      <c r="J1" s="81"/>
      <c r="K1" s="81"/>
      <c r="L1" s="81"/>
      <c r="M1" s="81"/>
      <c r="N1" s="81"/>
      <c r="O1" s="81"/>
      <c r="P1" s="81"/>
      <c r="Q1" s="81"/>
      <c r="R1" s="81"/>
      <c r="S1" s="81"/>
      <c r="T1" s="81"/>
      <c r="U1" s="81"/>
      <c r="V1" s="81"/>
      <c r="W1" s="81"/>
      <c r="X1" s="82"/>
    </row>
    <row r="2" spans="1:24">
      <c r="X2" s="84"/>
    </row>
    <row r="3" spans="1:24">
      <c r="X3" s="84"/>
    </row>
    <row r="4" spans="1:24">
      <c r="X4" s="84"/>
    </row>
    <row r="5" spans="1:24">
      <c r="X5" s="84"/>
    </row>
    <row r="6" spans="1:24">
      <c r="X6" s="84"/>
    </row>
    <row r="7" spans="1:24">
      <c r="V7" s="526"/>
      <c r="W7" s="526"/>
      <c r="X7" s="84"/>
    </row>
    <row r="8" spans="1:24" ht="21">
      <c r="A8" s="536" t="s">
        <v>240</v>
      </c>
      <c r="B8" s="537"/>
      <c r="C8" s="537"/>
      <c r="D8" s="537"/>
      <c r="E8" s="537"/>
      <c r="F8" s="537"/>
      <c r="G8" s="537"/>
      <c r="H8" s="537"/>
      <c r="I8" s="537"/>
      <c r="J8" s="537"/>
      <c r="K8" s="537"/>
      <c r="L8" s="537"/>
      <c r="M8" s="537"/>
      <c r="N8" s="537"/>
      <c r="O8" s="537"/>
      <c r="P8" s="537"/>
      <c r="Q8" s="537"/>
      <c r="R8" s="537"/>
      <c r="S8" s="537"/>
      <c r="T8" s="537"/>
      <c r="U8" s="537"/>
      <c r="V8" s="537"/>
      <c r="W8" s="537"/>
      <c r="X8" s="538"/>
    </row>
    <row r="9" spans="1:24" ht="26">
      <c r="A9" s="533" t="s">
        <v>243</v>
      </c>
      <c r="B9" s="534"/>
      <c r="C9" s="534"/>
      <c r="D9" s="534"/>
      <c r="E9" s="534"/>
      <c r="F9" s="534"/>
      <c r="G9" s="534"/>
      <c r="H9" s="534"/>
      <c r="I9" s="534"/>
      <c r="J9" s="534"/>
      <c r="K9" s="534"/>
      <c r="L9" s="534"/>
      <c r="M9" s="534"/>
      <c r="N9" s="534"/>
      <c r="O9" s="534"/>
      <c r="P9" s="534"/>
      <c r="Q9" s="534"/>
      <c r="R9" s="534"/>
      <c r="S9" s="534"/>
      <c r="T9" s="534"/>
      <c r="U9" s="534"/>
      <c r="V9" s="534"/>
      <c r="W9" s="534"/>
      <c r="X9" s="535"/>
    </row>
    <row r="10" spans="1:24" ht="21">
      <c r="A10" s="542" t="s">
        <v>241</v>
      </c>
      <c r="B10" s="543"/>
      <c r="C10" s="543"/>
      <c r="D10" s="543"/>
      <c r="E10" s="543"/>
      <c r="F10" s="543"/>
      <c r="G10" s="543"/>
      <c r="H10" s="543"/>
      <c r="I10" s="543"/>
      <c r="J10" s="543"/>
      <c r="K10" s="543"/>
      <c r="L10" s="543"/>
      <c r="M10" s="543"/>
      <c r="N10" s="543"/>
      <c r="O10" s="543"/>
      <c r="P10" s="543"/>
      <c r="Q10" s="543"/>
      <c r="R10" s="543"/>
      <c r="S10" s="543"/>
      <c r="T10" s="543"/>
      <c r="U10" s="543"/>
      <c r="V10" s="543"/>
      <c r="W10" s="543"/>
      <c r="X10" s="544"/>
    </row>
    <row r="11" spans="1:24" ht="21">
      <c r="A11" s="85"/>
      <c r="B11" s="86"/>
      <c r="C11" s="86"/>
      <c r="D11" s="86"/>
      <c r="E11" s="86"/>
      <c r="F11" s="86"/>
      <c r="G11" s="86"/>
      <c r="H11" s="86"/>
      <c r="I11" s="86"/>
      <c r="J11" s="87"/>
      <c r="K11" s="87"/>
      <c r="L11" s="87"/>
      <c r="M11" s="87"/>
      <c r="N11" s="87"/>
      <c r="O11" s="86"/>
      <c r="P11" s="86"/>
      <c r="Q11" s="86"/>
      <c r="R11" s="86"/>
      <c r="S11" s="86"/>
      <c r="T11" s="86"/>
      <c r="U11" s="86"/>
      <c r="V11" s="86"/>
      <c r="W11" s="86"/>
      <c r="X11" s="88"/>
    </row>
    <row r="12" spans="1:24" ht="28.5">
      <c r="A12" s="530" t="s">
        <v>242</v>
      </c>
      <c r="B12" s="531"/>
      <c r="C12" s="531"/>
      <c r="D12" s="531"/>
      <c r="E12" s="531"/>
      <c r="F12" s="531"/>
      <c r="G12" s="531"/>
      <c r="H12" s="531"/>
      <c r="I12" s="531"/>
      <c r="J12" s="531"/>
      <c r="K12" s="531"/>
      <c r="L12" s="531"/>
      <c r="M12" s="531"/>
      <c r="N12" s="531"/>
      <c r="O12" s="531"/>
      <c r="P12" s="531"/>
      <c r="Q12" s="531"/>
      <c r="R12" s="531"/>
      <c r="S12" s="531"/>
      <c r="T12" s="531"/>
      <c r="U12" s="531"/>
      <c r="V12" s="531"/>
      <c r="W12" s="531"/>
      <c r="X12" s="532"/>
    </row>
    <row r="13" spans="1:24" ht="28.5">
      <c r="A13" s="89"/>
      <c r="B13" s="89"/>
      <c r="C13" s="89"/>
      <c r="D13" s="89"/>
      <c r="E13" s="89"/>
      <c r="F13" s="89"/>
      <c r="G13" s="89"/>
      <c r="H13" s="89"/>
      <c r="I13" s="89"/>
      <c r="J13" s="89"/>
      <c r="K13" s="545" t="s">
        <v>308</v>
      </c>
      <c r="L13" s="545"/>
      <c r="M13" s="545"/>
      <c r="N13" s="89"/>
      <c r="O13" s="89"/>
      <c r="P13" s="89"/>
      <c r="Q13" s="89"/>
      <c r="R13" s="89"/>
      <c r="S13" s="89"/>
      <c r="T13" s="89"/>
      <c r="U13" s="89"/>
      <c r="V13" s="89"/>
      <c r="W13" s="89"/>
      <c r="X13" s="90"/>
    </row>
    <row r="14" spans="1:24">
      <c r="X14" s="84"/>
    </row>
    <row r="15" spans="1:24" ht="35.25" customHeight="1">
      <c r="B15" s="539" t="s">
        <v>43</v>
      </c>
      <c r="C15" s="539"/>
      <c r="D15" s="539"/>
      <c r="E15" s="539"/>
      <c r="F15" s="539"/>
      <c r="G15" s="539"/>
      <c r="H15" s="539"/>
      <c r="I15" s="539"/>
      <c r="J15" s="539"/>
      <c r="K15" s="539"/>
      <c r="L15" s="539"/>
      <c r="M15" s="539"/>
      <c r="N15" s="539"/>
      <c r="O15" s="539"/>
      <c r="P15" s="539"/>
      <c r="Q15" s="539"/>
      <c r="R15" s="539"/>
      <c r="S15" s="539"/>
      <c r="T15" s="539"/>
      <c r="U15" s="539"/>
      <c r="V15" s="539"/>
      <c r="W15" s="539"/>
      <c r="X15" s="84"/>
    </row>
    <row r="16" spans="1:24">
      <c r="X16" s="84"/>
    </row>
    <row r="17" spans="1:24" ht="18.5">
      <c r="B17" s="528" t="s">
        <v>0</v>
      </c>
      <c r="C17" s="528"/>
      <c r="D17" s="528"/>
      <c r="E17" s="528"/>
      <c r="F17" s="528"/>
      <c r="G17" s="528"/>
      <c r="H17" s="528"/>
      <c r="I17" s="528"/>
      <c r="J17" s="528"/>
      <c r="K17" s="528"/>
      <c r="L17" s="528"/>
      <c r="M17" s="528"/>
      <c r="N17" s="528"/>
      <c r="O17" s="528"/>
      <c r="P17" s="528"/>
      <c r="Q17" s="528"/>
      <c r="R17" s="528"/>
      <c r="S17" s="528"/>
      <c r="T17" s="528"/>
      <c r="U17" s="528"/>
      <c r="V17" s="528"/>
      <c r="W17" s="528"/>
      <c r="X17" s="84"/>
    </row>
    <row r="18" spans="1:24" ht="79" customHeight="1">
      <c r="B18" s="540" t="s">
        <v>264</v>
      </c>
      <c r="C18" s="541"/>
      <c r="D18" s="541"/>
      <c r="E18" s="541"/>
      <c r="F18" s="541"/>
      <c r="G18" s="541"/>
      <c r="H18" s="541"/>
      <c r="I18" s="541"/>
      <c r="J18" s="541"/>
      <c r="K18" s="541"/>
      <c r="L18" s="541"/>
      <c r="M18" s="541"/>
      <c r="N18" s="541"/>
      <c r="O18" s="541"/>
      <c r="P18" s="541"/>
      <c r="Q18" s="541"/>
      <c r="R18" s="541"/>
      <c r="S18" s="541"/>
      <c r="T18" s="541"/>
      <c r="U18" s="541"/>
      <c r="V18" s="541"/>
      <c r="W18" s="541"/>
      <c r="X18" s="84"/>
    </row>
    <row r="19" spans="1:24" ht="45" customHeight="1">
      <c r="B19" s="540" t="s">
        <v>225</v>
      </c>
      <c r="C19" s="541"/>
      <c r="D19" s="541"/>
      <c r="E19" s="541"/>
      <c r="F19" s="541"/>
      <c r="G19" s="541"/>
      <c r="H19" s="541"/>
      <c r="I19" s="541"/>
      <c r="J19" s="541"/>
      <c r="K19" s="541"/>
      <c r="L19" s="541"/>
      <c r="M19" s="541"/>
      <c r="N19" s="541"/>
      <c r="O19" s="541"/>
      <c r="P19" s="541"/>
      <c r="Q19" s="541"/>
      <c r="R19" s="541"/>
      <c r="S19" s="541"/>
      <c r="T19" s="541"/>
      <c r="U19" s="541"/>
      <c r="V19" s="541"/>
      <c r="W19" s="541"/>
      <c r="X19" s="84"/>
    </row>
    <row r="20" spans="1:24" ht="39.65" customHeight="1">
      <c r="B20" s="540" t="s">
        <v>221</v>
      </c>
      <c r="C20" s="540"/>
      <c r="D20" s="540"/>
      <c r="E20" s="540"/>
      <c r="F20" s="540"/>
      <c r="G20" s="540"/>
      <c r="H20" s="540"/>
      <c r="I20" s="540"/>
      <c r="J20" s="540"/>
      <c r="K20" s="540"/>
      <c r="L20" s="540"/>
      <c r="M20" s="540"/>
      <c r="N20" s="540"/>
      <c r="O20" s="540"/>
      <c r="P20" s="540"/>
      <c r="Q20" s="540"/>
      <c r="R20" s="540"/>
      <c r="S20" s="540"/>
      <c r="T20" s="540"/>
      <c r="U20" s="540"/>
      <c r="V20" s="540"/>
      <c r="W20" s="540"/>
      <c r="X20" s="84"/>
    </row>
    <row r="21" spans="1:24" ht="367.5" customHeight="1">
      <c r="B21" s="540" t="s">
        <v>262</v>
      </c>
      <c r="C21" s="540"/>
      <c r="D21" s="540"/>
      <c r="E21" s="540"/>
      <c r="F21" s="540"/>
      <c r="G21" s="540"/>
      <c r="H21" s="540"/>
      <c r="I21" s="540"/>
      <c r="J21" s="540"/>
      <c r="K21" s="540"/>
      <c r="L21" s="540"/>
      <c r="M21" s="540"/>
      <c r="N21" s="540"/>
      <c r="O21" s="540"/>
      <c r="P21" s="540"/>
      <c r="Q21" s="540"/>
      <c r="R21" s="540"/>
      <c r="S21" s="540"/>
      <c r="T21" s="540"/>
      <c r="U21" s="540"/>
      <c r="V21" s="540"/>
      <c r="W21" s="540"/>
      <c r="X21" s="84"/>
    </row>
    <row r="22" spans="1:24" ht="119.15" customHeight="1">
      <c r="B22" s="525" t="s">
        <v>263</v>
      </c>
      <c r="C22" s="527"/>
      <c r="D22" s="527"/>
      <c r="E22" s="527"/>
      <c r="F22" s="527"/>
      <c r="G22" s="527"/>
      <c r="H22" s="527"/>
      <c r="I22" s="527"/>
      <c r="J22" s="527"/>
      <c r="K22" s="527"/>
      <c r="L22" s="527"/>
      <c r="M22" s="527"/>
      <c r="N22" s="527"/>
      <c r="O22" s="527"/>
      <c r="P22" s="527"/>
      <c r="Q22" s="527"/>
      <c r="R22" s="527"/>
      <c r="S22" s="527"/>
      <c r="T22" s="527"/>
      <c r="U22" s="527"/>
      <c r="V22" s="527"/>
      <c r="W22" s="527"/>
      <c r="X22" s="84"/>
    </row>
    <row r="23" spans="1:24" ht="120" customHeight="1">
      <c r="A23" s="91"/>
      <c r="B23" s="525" t="s">
        <v>222</v>
      </c>
      <c r="C23" s="527"/>
      <c r="D23" s="527"/>
      <c r="E23" s="527"/>
      <c r="F23" s="527"/>
      <c r="G23" s="527"/>
      <c r="H23" s="527"/>
      <c r="I23" s="527"/>
      <c r="J23" s="527"/>
      <c r="K23" s="527"/>
      <c r="L23" s="527"/>
      <c r="M23" s="527"/>
      <c r="N23" s="527"/>
      <c r="O23" s="527"/>
      <c r="P23" s="527"/>
      <c r="Q23" s="527"/>
      <c r="R23" s="527"/>
      <c r="S23" s="527"/>
      <c r="T23" s="527"/>
      <c r="U23" s="527"/>
      <c r="V23" s="527"/>
      <c r="W23" s="527"/>
      <c r="X23" s="84"/>
    </row>
    <row r="24" spans="1:24" ht="32.15" customHeight="1">
      <c r="A24" s="91"/>
      <c r="B24" s="525" t="s">
        <v>223</v>
      </c>
      <c r="C24" s="527"/>
      <c r="D24" s="527"/>
      <c r="E24" s="527"/>
      <c r="F24" s="527"/>
      <c r="G24" s="527"/>
      <c r="H24" s="527"/>
      <c r="I24" s="527"/>
      <c r="J24" s="527"/>
      <c r="K24" s="527"/>
      <c r="L24" s="527"/>
      <c r="M24" s="527"/>
      <c r="N24" s="527"/>
      <c r="O24" s="527"/>
      <c r="P24" s="527"/>
      <c r="Q24" s="527"/>
      <c r="R24" s="527"/>
      <c r="S24" s="527"/>
      <c r="T24" s="527"/>
      <c r="U24" s="527"/>
      <c r="V24" s="527"/>
      <c r="W24" s="527"/>
      <c r="X24" s="84"/>
    </row>
    <row r="25" spans="1:24">
      <c r="X25" s="84"/>
    </row>
    <row r="26" spans="1:24" ht="18.5">
      <c r="B26" s="529" t="s">
        <v>1</v>
      </c>
      <c r="C26" s="529"/>
      <c r="D26" s="529"/>
      <c r="E26" s="529"/>
      <c r="F26" s="529"/>
      <c r="G26" s="529"/>
      <c r="H26" s="529"/>
      <c r="I26" s="529"/>
      <c r="J26" s="529"/>
      <c r="K26" s="529"/>
      <c r="L26" s="529"/>
      <c r="M26" s="529"/>
      <c r="N26" s="529"/>
      <c r="O26" s="529"/>
      <c r="P26" s="529"/>
      <c r="Q26" s="529"/>
      <c r="R26" s="529"/>
      <c r="S26" s="529"/>
      <c r="T26" s="529"/>
      <c r="U26" s="529"/>
      <c r="V26" s="529"/>
      <c r="W26" s="529"/>
      <c r="X26" s="84"/>
    </row>
    <row r="27" spans="1:24" ht="96" customHeight="1">
      <c r="B27" s="525" t="s">
        <v>224</v>
      </c>
      <c r="C27" s="527"/>
      <c r="D27" s="527"/>
      <c r="E27" s="527"/>
      <c r="F27" s="527"/>
      <c r="G27" s="527"/>
      <c r="H27" s="527"/>
      <c r="I27" s="527"/>
      <c r="J27" s="527"/>
      <c r="K27" s="527"/>
      <c r="L27" s="527"/>
      <c r="M27" s="527"/>
      <c r="N27" s="527"/>
      <c r="O27" s="527"/>
      <c r="P27" s="527"/>
      <c r="Q27" s="527"/>
      <c r="R27" s="527"/>
      <c r="S27" s="527"/>
      <c r="T27" s="527"/>
      <c r="U27" s="527"/>
      <c r="V27" s="527"/>
      <c r="W27" s="527"/>
      <c r="X27" s="84"/>
    </row>
    <row r="28" spans="1:24" ht="15.5">
      <c r="B28" s="92"/>
      <c r="C28" s="92"/>
      <c r="D28" s="92"/>
      <c r="E28" s="92"/>
      <c r="F28" s="92"/>
      <c r="G28" s="92"/>
      <c r="H28" s="92"/>
      <c r="I28" s="92"/>
      <c r="J28" s="92"/>
      <c r="K28" s="92"/>
      <c r="L28" s="92"/>
      <c r="M28" s="92"/>
      <c r="N28" s="92"/>
      <c r="O28" s="92"/>
      <c r="P28" s="92"/>
      <c r="Q28" s="92"/>
      <c r="R28" s="92"/>
      <c r="S28" s="92"/>
      <c r="T28" s="92"/>
      <c r="U28" s="92"/>
      <c r="V28" s="92"/>
      <c r="W28" s="92"/>
      <c r="X28" s="84"/>
    </row>
    <row r="29" spans="1:24" ht="18.5">
      <c r="B29" s="528" t="s">
        <v>2</v>
      </c>
      <c r="C29" s="528"/>
      <c r="D29" s="528"/>
      <c r="E29" s="528"/>
      <c r="F29" s="528"/>
      <c r="G29" s="528"/>
      <c r="H29" s="528"/>
      <c r="I29" s="528"/>
      <c r="J29" s="528"/>
      <c r="K29" s="528"/>
      <c r="L29" s="528"/>
      <c r="M29" s="528"/>
      <c r="N29" s="528"/>
      <c r="O29" s="528"/>
      <c r="P29" s="528"/>
      <c r="Q29" s="528"/>
      <c r="R29" s="528"/>
      <c r="S29" s="528"/>
      <c r="T29" s="528"/>
      <c r="U29" s="528"/>
      <c r="V29" s="528"/>
      <c r="W29" s="528"/>
      <c r="X29" s="84"/>
    </row>
    <row r="30" spans="1:24" ht="33" customHeight="1">
      <c r="B30" s="525" t="s">
        <v>3</v>
      </c>
      <c r="C30" s="525"/>
      <c r="D30" s="525"/>
      <c r="E30" s="525"/>
      <c r="F30" s="525"/>
      <c r="G30" s="525"/>
      <c r="H30" s="525"/>
      <c r="I30" s="525"/>
      <c r="J30" s="525"/>
      <c r="K30" s="525"/>
      <c r="L30" s="525"/>
      <c r="M30" s="525"/>
      <c r="N30" s="525"/>
      <c r="O30" s="525"/>
      <c r="P30" s="525"/>
      <c r="Q30" s="525"/>
      <c r="R30" s="525"/>
      <c r="S30" s="525"/>
      <c r="T30" s="525"/>
      <c r="U30" s="525"/>
      <c r="V30" s="525"/>
      <c r="W30" s="525"/>
      <c r="X30" s="84"/>
    </row>
    <row r="31" spans="1:24" ht="21.5" thickBot="1">
      <c r="A31" s="93"/>
      <c r="B31" s="94"/>
      <c r="C31" s="93"/>
      <c r="D31" s="93"/>
      <c r="E31" s="93"/>
      <c r="F31" s="93"/>
      <c r="G31" s="93"/>
      <c r="H31" s="93"/>
      <c r="I31" s="93"/>
      <c r="J31" s="93"/>
      <c r="K31" s="93"/>
      <c r="L31" s="93"/>
      <c r="M31" s="93"/>
      <c r="N31" s="93"/>
      <c r="O31" s="93"/>
      <c r="P31" s="93"/>
      <c r="Q31" s="93"/>
      <c r="R31" s="93"/>
      <c r="S31" s="93"/>
      <c r="T31" s="93"/>
      <c r="U31" s="93"/>
      <c r="V31" s="93"/>
      <c r="W31" s="93"/>
      <c r="X31" s="95"/>
    </row>
  </sheetData>
  <sheetProtection algorithmName="SHA-512" hashValue="KqxlLn7lKPQJI/0f3d/Z6JkIqnf64roJ7OkjbJ8Y3aZRIwoYx/gTXGfNn2UlX0yAFUqRG7xNgFNkNRmvNi3XKw==" saltValue="zEScNbQLmX06+a+YrwEvGg==" spinCount="100000" sheet="1" formatCells="0" formatColumns="0" formatRows="0" insertColumns="0" insertRows="0" insertHyperlinks="0" deleteColumns="0" deleteRows="0" sort="0" autoFilter="0" pivotTables="0"/>
  <mergeCells count="19">
    <mergeCell ref="B24:W24"/>
    <mergeCell ref="A10:X10"/>
    <mergeCell ref="K13:M13"/>
    <mergeCell ref="B30:W30"/>
    <mergeCell ref="V7:W7"/>
    <mergeCell ref="B22:W22"/>
    <mergeCell ref="B17:W17"/>
    <mergeCell ref="B26:W26"/>
    <mergeCell ref="B27:W27"/>
    <mergeCell ref="B29:W29"/>
    <mergeCell ref="A12:X12"/>
    <mergeCell ref="A9:X9"/>
    <mergeCell ref="A8:X8"/>
    <mergeCell ref="B15:W15"/>
    <mergeCell ref="B20:W20"/>
    <mergeCell ref="B21:W21"/>
    <mergeCell ref="B18:W18"/>
    <mergeCell ref="B19:W19"/>
    <mergeCell ref="B23:W23"/>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38"/>
  <sheetViews>
    <sheetView zoomScale="70" zoomScaleNormal="70" workbookViewId="0">
      <selection activeCell="B5" sqref="B5"/>
    </sheetView>
  </sheetViews>
  <sheetFormatPr baseColWidth="10" defaultColWidth="11.453125" defaultRowHeight="14.5" outlineLevelCol="1"/>
  <cols>
    <col min="1" max="1" width="20.1796875" style="5" bestFit="1" customWidth="1"/>
    <col min="2" max="2" width="27.54296875" style="5" bestFit="1" customWidth="1"/>
    <col min="3" max="3" width="23.54296875" style="5" bestFit="1" customWidth="1"/>
    <col min="4" max="4" width="17.453125" style="5" bestFit="1" customWidth="1"/>
    <col min="5" max="5" width="45" style="5" bestFit="1" customWidth="1"/>
    <col min="6" max="6" width="27.81640625" style="5" hidden="1" customWidth="1" outlineLevel="1"/>
    <col min="7" max="7" width="23.54296875" style="5" hidden="1" customWidth="1" outlineLevel="1"/>
    <col min="8" max="8" width="23.26953125" style="5" hidden="1" customWidth="1" outlineLevel="1"/>
    <col min="9" max="9" width="50.1796875" style="5" hidden="1" customWidth="1" outlineLevel="1"/>
    <col min="10" max="10" width="41" style="5" hidden="1" customWidth="1" outlineLevel="1"/>
    <col min="11" max="11" width="19.81640625" style="5" hidden="1" customWidth="1" outlineLevel="1"/>
    <col min="12" max="12" width="39" style="5" customWidth="1" collapsed="1"/>
    <col min="13" max="13" width="15.453125" style="5" customWidth="1"/>
    <col min="14" max="16384" width="11.453125" style="5"/>
  </cols>
  <sheetData>
    <row r="1" spans="1:20" ht="50.25" customHeight="1" thickBot="1">
      <c r="A1" s="552" t="s">
        <v>5</v>
      </c>
      <c r="B1" s="553"/>
      <c r="C1" s="553"/>
      <c r="D1" s="553"/>
      <c r="E1" s="554"/>
      <c r="F1" s="555" t="s">
        <v>44</v>
      </c>
      <c r="G1" s="556"/>
      <c r="H1" s="556"/>
      <c r="I1" s="556"/>
      <c r="J1" s="556"/>
      <c r="K1" s="557"/>
      <c r="N1" s="1"/>
      <c r="O1" s="1"/>
      <c r="P1" s="1"/>
      <c r="Q1" s="1"/>
      <c r="R1" s="1"/>
      <c r="S1" s="1"/>
      <c r="T1" s="1"/>
    </row>
    <row r="2" spans="1:20" ht="30" customHeight="1">
      <c r="A2" s="546" t="s">
        <v>6</v>
      </c>
      <c r="B2" s="78" t="s">
        <v>46</v>
      </c>
      <c r="C2" s="78" t="s">
        <v>7</v>
      </c>
      <c r="D2" s="78" t="s">
        <v>8</v>
      </c>
      <c r="E2" s="64" t="s">
        <v>9</v>
      </c>
      <c r="F2" s="65" t="s">
        <v>46</v>
      </c>
      <c r="G2" s="66" t="s">
        <v>7</v>
      </c>
      <c r="H2" s="66" t="s">
        <v>10</v>
      </c>
      <c r="I2" s="66" t="s">
        <v>9</v>
      </c>
      <c r="J2" s="66" t="s">
        <v>11</v>
      </c>
      <c r="K2" s="66" t="s">
        <v>4</v>
      </c>
      <c r="N2" s="1"/>
      <c r="O2" s="1"/>
      <c r="P2" s="1"/>
      <c r="Q2" s="1"/>
      <c r="R2" s="1"/>
      <c r="S2" s="1"/>
      <c r="T2" s="1"/>
    </row>
    <row r="3" spans="1:20" ht="87">
      <c r="A3" s="547"/>
      <c r="B3" s="48" t="s">
        <v>45</v>
      </c>
      <c r="C3" s="49" t="s">
        <v>12</v>
      </c>
      <c r="D3" s="49" t="s">
        <v>13</v>
      </c>
      <c r="E3" s="50" t="s">
        <v>14</v>
      </c>
      <c r="F3" s="4" t="s">
        <v>45</v>
      </c>
      <c r="G3" s="6" t="s">
        <v>12</v>
      </c>
      <c r="H3" s="6" t="s">
        <v>15</v>
      </c>
      <c r="I3" s="6" t="s">
        <v>16</v>
      </c>
      <c r="J3" s="3" t="s">
        <v>17</v>
      </c>
      <c r="K3" s="3" t="s">
        <v>18</v>
      </c>
      <c r="N3" s="1"/>
      <c r="O3" s="1"/>
      <c r="P3" s="1"/>
      <c r="Q3" s="1"/>
      <c r="R3" s="1"/>
      <c r="S3" s="1"/>
      <c r="T3" s="1"/>
    </row>
    <row r="4" spans="1:20">
      <c r="A4" s="7" t="s">
        <v>19</v>
      </c>
      <c r="B4" s="7"/>
      <c r="C4" s="7"/>
      <c r="D4" s="8"/>
      <c r="E4" s="8"/>
      <c r="F4" s="9"/>
      <c r="G4" s="7"/>
      <c r="H4" s="8"/>
      <c r="I4" s="8"/>
      <c r="J4" s="2"/>
      <c r="K4" s="2"/>
      <c r="N4" s="1"/>
      <c r="O4" s="1"/>
      <c r="P4" s="1"/>
      <c r="Q4" s="1"/>
      <c r="R4" s="1"/>
      <c r="S4" s="1"/>
      <c r="T4" s="1"/>
    </row>
    <row r="5" spans="1:20">
      <c r="A5" s="57">
        <v>1</v>
      </c>
      <c r="B5" s="72"/>
      <c r="C5" s="72"/>
      <c r="D5" s="96"/>
      <c r="E5" s="97"/>
      <c r="F5" s="60" t="str">
        <f>IF(B5="","",B5)</f>
        <v/>
      </c>
      <c r="G5" s="52" t="str">
        <f t="shared" ref="G5:H14" si="0">IF(C5="","",C5)</f>
        <v/>
      </c>
      <c r="H5" s="67" t="str">
        <f t="shared" si="0"/>
        <v/>
      </c>
      <c r="I5" s="10"/>
      <c r="J5" s="51" t="str" cm="1">
        <f t="array" ref="J5">_xlfn.IFS(H5&gt;D5,"KO : Le montant retenu est supérieur au montant présenté. Merci de revoir la ligne de recettes ou plafonner son montant.",D5=0,"",H5=D5,"OK",H5&lt;D5,"Montant instruit inférieur au montant présenté.")</f>
        <v/>
      </c>
      <c r="K5" s="68" t="str">
        <f>IF(D5="","",D5-H5)</f>
        <v/>
      </c>
      <c r="N5" s="1"/>
      <c r="O5" s="1"/>
      <c r="P5" s="1"/>
      <c r="Q5" s="1"/>
      <c r="R5" s="1"/>
      <c r="S5" s="1"/>
      <c r="T5" s="1"/>
    </row>
    <row r="6" spans="1:20">
      <c r="A6" s="57">
        <v>2</v>
      </c>
      <c r="B6" s="98"/>
      <c r="C6" s="72"/>
      <c r="D6" s="96"/>
      <c r="E6" s="97"/>
      <c r="F6" s="60" t="str">
        <f t="shared" ref="F6:F14" si="1">IF(B6="","",B6)</f>
        <v/>
      </c>
      <c r="G6" s="52" t="str">
        <f t="shared" si="0"/>
        <v/>
      </c>
      <c r="H6" s="67" t="str">
        <f t="shared" si="0"/>
        <v/>
      </c>
      <c r="I6" s="10"/>
      <c r="J6" s="51" t="str" cm="1">
        <f t="array" ref="J6">_xlfn.IFS(H6&gt;D6,"KO : Le montant retenu est supérieur au montant présenté. Merci de revoir la ligne de recettes ou plafonner son montant.",D6=0,"",H6=D6,"OK",H6&lt;D6,"Montant instruit inférieur au montant présenté.")</f>
        <v/>
      </c>
      <c r="K6" s="68" t="str">
        <f t="shared" ref="K6:K14" si="2">IF(D6="","",D6-H6)</f>
        <v/>
      </c>
      <c r="N6" s="1"/>
      <c r="O6" s="1"/>
      <c r="P6" s="1"/>
      <c r="Q6" s="1"/>
      <c r="R6" s="1"/>
      <c r="S6" s="1"/>
      <c r="T6" s="1"/>
    </row>
    <row r="7" spans="1:20">
      <c r="A7" s="57">
        <v>3</v>
      </c>
      <c r="B7" s="72"/>
      <c r="C7" s="72"/>
      <c r="D7" s="96"/>
      <c r="E7" s="97"/>
      <c r="F7" s="60" t="str">
        <f t="shared" si="1"/>
        <v/>
      </c>
      <c r="G7" s="52" t="str">
        <f t="shared" si="0"/>
        <v/>
      </c>
      <c r="H7" s="67" t="str">
        <f t="shared" si="0"/>
        <v/>
      </c>
      <c r="I7" s="10"/>
      <c r="J7" s="51" t="str" cm="1">
        <f t="array" ref="J7">_xlfn.IFS(H7&gt;D7,"KO : Le montant retenu est supérieur au montant présenté. Merci de revoir la ligne de recettes ou plafonner son montant.",D7=0,"",H7=D7,"OK",H7&lt;D7,"Montant instruit inférieur au montant présenté.")</f>
        <v/>
      </c>
      <c r="K7" s="68" t="str">
        <f t="shared" si="2"/>
        <v/>
      </c>
      <c r="N7" s="1"/>
      <c r="O7" s="1"/>
      <c r="P7" s="1"/>
      <c r="Q7" s="1"/>
      <c r="R7" s="1"/>
      <c r="S7" s="1"/>
      <c r="T7" s="1"/>
    </row>
    <row r="8" spans="1:20">
      <c r="A8" s="57">
        <v>4</v>
      </c>
      <c r="B8" s="72"/>
      <c r="C8" s="72"/>
      <c r="D8" s="96"/>
      <c r="E8" s="97"/>
      <c r="F8" s="60" t="str">
        <f t="shared" si="1"/>
        <v/>
      </c>
      <c r="G8" s="52" t="str">
        <f t="shared" si="0"/>
        <v/>
      </c>
      <c r="H8" s="67" t="str">
        <f t="shared" si="0"/>
        <v/>
      </c>
      <c r="I8" s="10"/>
      <c r="J8" s="51" t="str" cm="1">
        <f t="array" ref="J8">_xlfn.IFS(H8&gt;D8,"KO : Le montant retenu est supérieur au montant présenté. Merci de revoir la ligne de recettes ou plafonner son montant.",D8=0,"",H8=D8,"OK",H8&lt;D8,"Montant instruit inférieur au montant présenté.")</f>
        <v/>
      </c>
      <c r="K8" s="68" t="str">
        <f t="shared" si="2"/>
        <v/>
      </c>
      <c r="N8" s="1"/>
      <c r="O8" s="1"/>
      <c r="P8" s="1"/>
      <c r="Q8" s="1"/>
      <c r="R8" s="1"/>
      <c r="S8" s="1"/>
      <c r="T8" s="1"/>
    </row>
    <row r="9" spans="1:20">
      <c r="A9" s="57">
        <v>5</v>
      </c>
      <c r="B9" s="72"/>
      <c r="C9" s="72"/>
      <c r="D9" s="96"/>
      <c r="E9" s="97"/>
      <c r="F9" s="60" t="str">
        <f t="shared" si="1"/>
        <v/>
      </c>
      <c r="G9" s="52" t="str">
        <f t="shared" si="0"/>
        <v/>
      </c>
      <c r="H9" s="67" t="str">
        <f t="shared" si="0"/>
        <v/>
      </c>
      <c r="I9" s="10"/>
      <c r="J9" s="51" t="str" cm="1">
        <f t="array" ref="J9">_xlfn.IFS(H9&gt;D9,"KO : Le montant retenu est supérieur au montant présenté. Merci de revoir la ligne de recettes ou plafonner son montant.",D9=0,"",H9=D9,"OK",H9&lt;D9,"Montant instruit inférieur au montant présenté.")</f>
        <v/>
      </c>
      <c r="K9" s="68" t="str">
        <f t="shared" si="2"/>
        <v/>
      </c>
      <c r="N9" s="1"/>
      <c r="O9" s="1"/>
      <c r="P9" s="1"/>
      <c r="Q9" s="1"/>
      <c r="R9" s="1"/>
      <c r="S9" s="1"/>
      <c r="T9" s="1"/>
    </row>
    <row r="10" spans="1:20">
      <c r="A10" s="57">
        <v>6</v>
      </c>
      <c r="B10" s="72"/>
      <c r="C10" s="72"/>
      <c r="D10" s="96"/>
      <c r="E10" s="97"/>
      <c r="F10" s="60" t="str">
        <f t="shared" si="1"/>
        <v/>
      </c>
      <c r="G10" s="52" t="str">
        <f t="shared" si="0"/>
        <v/>
      </c>
      <c r="H10" s="67" t="str">
        <f t="shared" si="0"/>
        <v/>
      </c>
      <c r="I10" s="10"/>
      <c r="J10" s="51" t="str" cm="1">
        <f t="array" ref="J10">_xlfn.IFS(H10&gt;D10,"KO : Le montant retenu est supérieur au montant présenté. Merci de revoir la ligne de recettes ou plafonner son montant.",D10=0,"",H10=D10,"OK",H10&lt;D10,"Montant instruit inférieur au montant présenté.")</f>
        <v/>
      </c>
      <c r="K10" s="68" t="str">
        <f t="shared" si="2"/>
        <v/>
      </c>
      <c r="N10" s="1"/>
      <c r="O10" s="1"/>
      <c r="P10" s="1"/>
      <c r="Q10" s="1"/>
      <c r="R10" s="1"/>
      <c r="S10" s="1"/>
      <c r="T10" s="1"/>
    </row>
    <row r="11" spans="1:20">
      <c r="A11" s="57">
        <v>7</v>
      </c>
      <c r="B11" s="72"/>
      <c r="C11" s="72"/>
      <c r="D11" s="96"/>
      <c r="E11" s="97"/>
      <c r="F11" s="60" t="str">
        <f t="shared" si="1"/>
        <v/>
      </c>
      <c r="G11" s="52" t="str">
        <f t="shared" si="0"/>
        <v/>
      </c>
      <c r="H11" s="67" t="str">
        <f t="shared" si="0"/>
        <v/>
      </c>
      <c r="I11" s="10"/>
      <c r="J11" s="51" t="str" cm="1">
        <f t="array" ref="J11">_xlfn.IFS(H11&gt;D11,"KO : Le montant retenu est supérieur au montant présenté. Merci de revoir la ligne de recettes ou plafonner son montant.",D11=0,"",H11=D11,"OK",H11&lt;D11,"Montant instruit inférieur au montant présenté.")</f>
        <v/>
      </c>
      <c r="K11" s="68" t="str">
        <f t="shared" si="2"/>
        <v/>
      </c>
      <c r="N11" s="1"/>
      <c r="O11" s="1"/>
      <c r="P11" s="1"/>
      <c r="Q11" s="1"/>
      <c r="R11" s="1"/>
      <c r="S11" s="1"/>
      <c r="T11" s="1"/>
    </row>
    <row r="12" spans="1:20">
      <c r="A12" s="57">
        <v>8</v>
      </c>
      <c r="B12" s="72"/>
      <c r="C12" s="72"/>
      <c r="D12" s="96"/>
      <c r="E12" s="97"/>
      <c r="F12" s="60" t="str">
        <f t="shared" si="1"/>
        <v/>
      </c>
      <c r="G12" s="52" t="str">
        <f t="shared" si="0"/>
        <v/>
      </c>
      <c r="H12" s="67" t="str">
        <f t="shared" si="0"/>
        <v/>
      </c>
      <c r="I12" s="10"/>
      <c r="J12" s="51" t="str" cm="1">
        <f t="array" ref="J12">_xlfn.IFS(H12&gt;D12,"KO : Le montant retenu est supérieur au montant présenté. Merci de revoir la ligne de recettes ou plafonner son montant.",D12=0,"",H12=D12,"OK",H12&lt;D12,"Montant instruit inférieur au montant présenté.")</f>
        <v/>
      </c>
      <c r="K12" s="68" t="str">
        <f t="shared" si="2"/>
        <v/>
      </c>
      <c r="N12" s="1"/>
      <c r="O12" s="1"/>
      <c r="P12" s="1"/>
      <c r="Q12" s="1"/>
      <c r="R12" s="1"/>
      <c r="S12" s="1"/>
      <c r="T12" s="1"/>
    </row>
    <row r="13" spans="1:20">
      <c r="A13" s="57">
        <v>9</v>
      </c>
      <c r="B13" s="72"/>
      <c r="C13" s="72"/>
      <c r="D13" s="96"/>
      <c r="E13" s="97"/>
      <c r="F13" s="60" t="str">
        <f t="shared" si="1"/>
        <v/>
      </c>
      <c r="G13" s="52" t="str">
        <f t="shared" si="0"/>
        <v/>
      </c>
      <c r="H13" s="67" t="str">
        <f t="shared" si="0"/>
        <v/>
      </c>
      <c r="I13" s="10"/>
      <c r="J13" s="51" t="str" cm="1">
        <f t="array" ref="J13">_xlfn.IFS(H13&gt;D13,"KO : Le montant retenu est supérieur au montant présenté. Merci de revoir la ligne de recettes ou plafonner son montant.",D13=0,"",H13=D13,"OK",H13&lt;D13,"Montant instruit inférieur au montant présenté.")</f>
        <v/>
      </c>
      <c r="K13" s="68" t="str">
        <f t="shared" si="2"/>
        <v/>
      </c>
      <c r="N13" s="1"/>
      <c r="O13" s="1"/>
      <c r="P13" s="1"/>
      <c r="Q13" s="1"/>
      <c r="R13" s="1"/>
      <c r="S13" s="1"/>
      <c r="T13" s="1"/>
    </row>
    <row r="14" spans="1:20">
      <c r="A14" s="57">
        <v>10</v>
      </c>
      <c r="B14" s="72"/>
      <c r="C14" s="72"/>
      <c r="D14" s="96"/>
      <c r="E14" s="97"/>
      <c r="F14" s="60" t="str">
        <f t="shared" si="1"/>
        <v/>
      </c>
      <c r="G14" s="52" t="str">
        <f t="shared" si="0"/>
        <v/>
      </c>
      <c r="H14" s="67" t="str">
        <f t="shared" si="0"/>
        <v/>
      </c>
      <c r="I14" s="10"/>
      <c r="J14" s="51" t="str" cm="1">
        <f t="array" ref="J14">_xlfn.IFS(H14&gt;D14,"KO : Le montant retenu est supérieur au montant présenté. Merci de revoir la ligne de recettes ou plafonner son montant.",D14=0,"",H14=D14,"OK",H14&lt;D14,"Montant instruit inférieur au montant présenté.")</f>
        <v/>
      </c>
      <c r="K14" s="68" t="str">
        <f t="shared" si="2"/>
        <v/>
      </c>
      <c r="N14" s="1"/>
      <c r="O14" s="1"/>
      <c r="P14" s="1"/>
      <c r="Q14" s="1"/>
      <c r="R14" s="1"/>
      <c r="S14" s="1"/>
      <c r="T14" s="1"/>
    </row>
    <row r="15" spans="1:20" ht="15" thickBot="1">
      <c r="A15" s="548" t="s">
        <v>20</v>
      </c>
      <c r="B15" s="549"/>
      <c r="C15" s="549"/>
      <c r="D15" s="58">
        <f>SUM(D5:D14)</f>
        <v>0</v>
      </c>
      <c r="E15" s="59"/>
      <c r="F15" s="548" t="s">
        <v>21</v>
      </c>
      <c r="G15" s="549"/>
      <c r="H15" s="58">
        <f>SUM(H5:H14)</f>
        <v>0</v>
      </c>
      <c r="I15" s="550"/>
      <c r="J15" s="551"/>
      <c r="K15" s="59">
        <f>SUM(K5:K14)</f>
        <v>0</v>
      </c>
      <c r="N15" s="1"/>
      <c r="O15" s="1"/>
      <c r="P15" s="1"/>
      <c r="Q15" s="1"/>
      <c r="R15" s="1"/>
      <c r="S15" s="1"/>
      <c r="T15" s="1"/>
    </row>
    <row r="16" spans="1:20">
      <c r="N16" s="1"/>
      <c r="O16" s="1"/>
      <c r="P16" s="1"/>
      <c r="Q16" s="1"/>
      <c r="R16" s="1"/>
      <c r="S16" s="1"/>
      <c r="T16" s="1"/>
    </row>
    <row r="17" spans="14:20">
      <c r="N17" s="1"/>
      <c r="O17" s="1"/>
      <c r="P17" s="1"/>
      <c r="Q17" s="1"/>
      <c r="R17" s="1"/>
      <c r="S17" s="1"/>
      <c r="T17" s="1"/>
    </row>
    <row r="18" spans="14:20">
      <c r="N18" s="1"/>
      <c r="O18" s="1"/>
      <c r="P18" s="1"/>
      <c r="Q18" s="1"/>
      <c r="R18" s="1"/>
      <c r="S18" s="1"/>
      <c r="T18" s="1"/>
    </row>
    <row r="19" spans="14:20">
      <c r="N19" s="1"/>
      <c r="O19" s="1"/>
      <c r="P19" s="1"/>
      <c r="Q19" s="1"/>
      <c r="R19" s="1"/>
      <c r="S19" s="1"/>
      <c r="T19" s="1"/>
    </row>
    <row r="20" spans="14:20">
      <c r="N20" s="1"/>
      <c r="O20" s="1"/>
      <c r="P20" s="1"/>
      <c r="Q20" s="1"/>
      <c r="R20" s="1"/>
      <c r="S20" s="1"/>
      <c r="T20" s="1"/>
    </row>
    <row r="21" spans="14:20">
      <c r="N21" s="1"/>
      <c r="O21" s="1"/>
      <c r="P21" s="1"/>
      <c r="Q21" s="1"/>
      <c r="R21" s="1"/>
      <c r="S21" s="1"/>
      <c r="T21" s="1"/>
    </row>
    <row r="22" spans="14:20">
      <c r="N22" s="1"/>
      <c r="O22" s="1"/>
      <c r="P22" s="1"/>
      <c r="Q22" s="1"/>
      <c r="R22" s="1"/>
      <c r="S22" s="1"/>
      <c r="T22" s="1"/>
    </row>
    <row r="23" spans="14:20">
      <c r="N23" s="1"/>
      <c r="O23" s="1"/>
      <c r="P23" s="1"/>
      <c r="Q23" s="1"/>
      <c r="R23" s="1"/>
      <c r="S23" s="1"/>
      <c r="T23" s="1"/>
    </row>
    <row r="24" spans="14:20">
      <c r="N24" s="1"/>
      <c r="O24" s="1"/>
      <c r="P24" s="1"/>
      <c r="Q24" s="1"/>
      <c r="R24" s="1"/>
      <c r="S24" s="1"/>
      <c r="T24" s="1"/>
    </row>
    <row r="25" spans="14:20">
      <c r="N25" s="1"/>
      <c r="O25" s="1"/>
      <c r="P25" s="1"/>
      <c r="Q25" s="1"/>
      <c r="R25" s="1"/>
      <c r="S25" s="1"/>
      <c r="T25" s="1"/>
    </row>
    <row r="26" spans="14:20">
      <c r="N26" s="1"/>
      <c r="O26" s="1"/>
      <c r="P26" s="1"/>
      <c r="Q26" s="1"/>
      <c r="R26" s="1"/>
      <c r="S26" s="1"/>
      <c r="T26" s="1"/>
    </row>
    <row r="27" spans="14:20">
      <c r="N27" s="1"/>
      <c r="O27" s="1"/>
      <c r="P27" s="1"/>
      <c r="Q27" s="1"/>
      <c r="R27" s="1"/>
      <c r="S27" s="1"/>
      <c r="T27" s="1"/>
    </row>
    <row r="28" spans="14:20">
      <c r="N28" s="1"/>
      <c r="O28" s="1"/>
      <c r="P28" s="1"/>
      <c r="Q28" s="1"/>
      <c r="R28" s="1"/>
      <c r="S28" s="1"/>
      <c r="T28" s="1"/>
    </row>
    <row r="29" spans="14:20">
      <c r="N29" s="1"/>
      <c r="O29" s="1"/>
      <c r="P29" s="1"/>
      <c r="Q29" s="1"/>
      <c r="R29" s="1"/>
      <c r="S29" s="1"/>
      <c r="T29" s="1"/>
    </row>
    <row r="30" spans="14:20">
      <c r="N30" s="1"/>
      <c r="O30" s="1"/>
      <c r="P30" s="1"/>
      <c r="Q30" s="1"/>
      <c r="R30" s="1"/>
      <c r="S30" s="1"/>
      <c r="T30" s="1"/>
    </row>
    <row r="31" spans="14:20">
      <c r="N31" s="1"/>
      <c r="O31" s="1"/>
      <c r="P31" s="1"/>
      <c r="Q31" s="1"/>
      <c r="R31" s="1"/>
      <c r="S31" s="1"/>
      <c r="T31" s="1"/>
    </row>
    <row r="32" spans="14:20">
      <c r="N32" s="1"/>
      <c r="O32" s="1"/>
      <c r="P32" s="1"/>
      <c r="Q32" s="1"/>
      <c r="R32" s="1"/>
      <c r="S32" s="1"/>
      <c r="T32" s="1"/>
    </row>
    <row r="33" spans="14:20">
      <c r="N33" s="1"/>
      <c r="O33" s="1"/>
      <c r="P33" s="1"/>
      <c r="Q33" s="1"/>
      <c r="R33" s="1"/>
      <c r="S33" s="1"/>
      <c r="T33" s="1"/>
    </row>
    <row r="34" spans="14:20">
      <c r="N34" s="1"/>
      <c r="O34" s="1"/>
      <c r="P34" s="1"/>
      <c r="Q34" s="1"/>
      <c r="R34" s="1"/>
      <c r="S34" s="1"/>
      <c r="T34" s="1"/>
    </row>
    <row r="35" spans="14:20">
      <c r="N35" s="1"/>
      <c r="O35" s="1"/>
      <c r="P35" s="1"/>
      <c r="Q35" s="1"/>
      <c r="R35" s="1"/>
      <c r="S35" s="1"/>
      <c r="T35" s="1"/>
    </row>
    <row r="36" spans="14:20">
      <c r="N36" s="1"/>
      <c r="O36" s="1"/>
      <c r="P36" s="1"/>
      <c r="Q36" s="1"/>
      <c r="R36" s="1"/>
      <c r="S36" s="1"/>
      <c r="T36" s="1"/>
    </row>
    <row r="37" spans="14:20">
      <c r="N37" s="1"/>
      <c r="O37" s="1"/>
      <c r="P37" s="1"/>
      <c r="Q37" s="1"/>
      <c r="R37" s="1"/>
      <c r="S37" s="1"/>
      <c r="T37" s="1"/>
    </row>
    <row r="38" spans="14:20">
      <c r="N38" s="1"/>
      <c r="O38" s="1"/>
      <c r="P38" s="1"/>
      <c r="Q38" s="1"/>
      <c r="R38" s="1"/>
      <c r="S38" s="1"/>
      <c r="T38" s="1"/>
    </row>
  </sheetData>
  <sheetProtection algorithmName="SHA-512" hashValue="sKvkStqwV9VyA0KdjEcLo6orcFaadUc8vBJSu7YsnR7RooEsbjJZ7rxRsdMdY0U8QIC4kCQD97k77h87WZP20A==" saltValue="lGc73e1FIfJV1QKgUBjAZg==" spinCount="100000" sheet="1" formatCells="0" formatColumns="0" formatRows="0" insertColumns="0" insertRows="0" insertHyperlinks="0" deleteColumns="0" deleteRows="0" sort="0" autoFilter="0" pivotTables="0"/>
  <mergeCells count="6">
    <mergeCell ref="A2:A3"/>
    <mergeCell ref="F15:G15"/>
    <mergeCell ref="I15:J15"/>
    <mergeCell ref="A1:E1"/>
    <mergeCell ref="A15:C15"/>
    <mergeCell ref="F1:K1"/>
  </mergeCells>
  <conditionalFormatting sqref="F5:H14">
    <cfRule type="cellIs" dxfId="45" priority="4" stopIfTrue="1" operator="notEqual">
      <formula>#REF!</formula>
    </cfRule>
  </conditionalFormatting>
  <conditionalFormatting sqref="J5:J14">
    <cfRule type="containsText" dxfId="44" priority="1" operator="containsText" text="OK">
      <formula>NOT(ISERROR(SEARCH("OK",J5)))</formula>
    </cfRule>
    <cfRule type="containsText" dxfId="43" priority="2" operator="containsText" text="KO">
      <formula>NOT(ISERROR(SEARCH("KO",J5)))</formula>
    </cfRule>
    <cfRule type="containsText" dxfId="42" priority="3" operator="containsText" text="Attention">
      <formula>NOT(ISERROR(SEARCH("Attention",J5)))</formula>
    </cfRule>
  </conditionalFormatting>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1:J104"/>
  <sheetViews>
    <sheetView zoomScaleNormal="100" workbookViewId="0">
      <selection activeCell="B17" sqref="B17"/>
    </sheetView>
  </sheetViews>
  <sheetFormatPr baseColWidth="10" defaultColWidth="11.453125" defaultRowHeight="14.5" outlineLevelCol="1"/>
  <cols>
    <col min="1" max="1" width="16.81640625" style="99" customWidth="1"/>
    <col min="2" max="2" width="58.453125" style="99" customWidth="1"/>
    <col min="3" max="4" width="21.54296875" style="99" customWidth="1"/>
    <col min="5" max="5" width="11.453125" style="99"/>
    <col min="6" max="6" width="11.453125" style="99" customWidth="1"/>
    <col min="7" max="8" width="11.453125" style="99"/>
    <col min="9" max="9" width="37" style="99" hidden="1" customWidth="1" outlineLevel="1"/>
    <col min="10" max="10" width="11.453125" style="99" collapsed="1"/>
    <col min="11" max="16384" width="11.453125" style="99"/>
  </cols>
  <sheetData>
    <row r="1" spans="1:9" ht="15" thickBot="1"/>
    <row r="2" spans="1:9" ht="55" customHeight="1" thickBot="1">
      <c r="B2" s="561" t="s">
        <v>228</v>
      </c>
      <c r="C2" s="562"/>
      <c r="D2" s="563"/>
    </row>
    <row r="3" spans="1:9" ht="29.5" thickBot="1">
      <c r="B3" s="100" t="s">
        <v>118</v>
      </c>
      <c r="C3" s="101" t="s">
        <v>22</v>
      </c>
      <c r="D3" s="102" t="s">
        <v>127</v>
      </c>
      <c r="I3" s="103" t="s">
        <v>270</v>
      </c>
    </row>
    <row r="4" spans="1:9" ht="58">
      <c r="A4" s="558" t="s">
        <v>122</v>
      </c>
      <c r="B4" s="104" t="s">
        <v>266</v>
      </c>
      <c r="C4" s="105" t="str">
        <f>IF(OR(D4="1-Investissements",D4="2-Frais généraux",D4="3-Contributions en nature",D4="4-Amortissement"),"Au réel",IF(OR(D4="5-Tx forf personnel+autoconst",D4="6-Coût unitaire bananes",D4="7-Coût unitaire cannes à sucre"),"OCS",""))</f>
        <v>Au réel</v>
      </c>
      <c r="D4" s="106" t="s">
        <v>261</v>
      </c>
      <c r="I4" s="107" t="s">
        <v>256</v>
      </c>
    </row>
    <row r="5" spans="1:9" ht="29">
      <c r="A5" s="559"/>
      <c r="B5" s="108" t="s">
        <v>267</v>
      </c>
      <c r="C5" s="109" t="str">
        <f t="shared" ref="C5:C72" si="0">IF(OR(D5="1-Investissements",D5="2-Frais généraux",D5="3-Contributions en nature",D5="4-Amortissement"),"Au réel",IF(OR(D5="5-Tx forf personnel+autoconst",D5="6-Coût unitaire bananes",D5="7-Coût unitaire cannes à sucre"),"OCS",""))</f>
        <v>Au réel</v>
      </c>
      <c r="D5" s="110" t="s">
        <v>250</v>
      </c>
      <c r="I5" s="107" t="s">
        <v>257</v>
      </c>
    </row>
    <row r="6" spans="1:9" ht="29">
      <c r="A6" s="559"/>
      <c r="B6" s="108" t="s">
        <v>54</v>
      </c>
      <c r="C6" s="109" t="str">
        <f t="shared" si="0"/>
        <v>Au réel</v>
      </c>
      <c r="D6" s="110" t="s">
        <v>252</v>
      </c>
      <c r="I6" s="107" t="s">
        <v>54</v>
      </c>
    </row>
    <row r="7" spans="1:9" ht="58">
      <c r="A7" s="559"/>
      <c r="B7" s="111" t="s">
        <v>247</v>
      </c>
      <c r="C7" s="109" t="str">
        <f t="shared" si="0"/>
        <v>Au réel</v>
      </c>
      <c r="D7" s="110" t="s">
        <v>253</v>
      </c>
      <c r="I7" s="107" t="s">
        <v>55</v>
      </c>
    </row>
    <row r="8" spans="1:9" ht="29">
      <c r="A8" s="559"/>
      <c r="B8" s="108" t="s">
        <v>56</v>
      </c>
      <c r="C8" s="109" t="str">
        <f t="shared" si="0"/>
        <v>OCS</v>
      </c>
      <c r="D8" s="110" t="s">
        <v>254</v>
      </c>
      <c r="I8" s="107" t="s">
        <v>56</v>
      </c>
    </row>
    <row r="9" spans="1:9" ht="43.5">
      <c r="A9" s="559"/>
      <c r="B9" s="112" t="s">
        <v>265</v>
      </c>
      <c r="C9" s="109" t="str">
        <f t="shared" si="0"/>
        <v>OCS</v>
      </c>
      <c r="D9" s="110" t="s">
        <v>251</v>
      </c>
      <c r="I9" s="107" t="s">
        <v>258</v>
      </c>
    </row>
    <row r="10" spans="1:9" ht="29">
      <c r="A10" s="559"/>
      <c r="B10" s="108" t="s">
        <v>57</v>
      </c>
      <c r="C10" s="109" t="str">
        <f t="shared" si="0"/>
        <v>OCS</v>
      </c>
      <c r="D10" s="110" t="s">
        <v>255</v>
      </c>
      <c r="I10" s="107" t="s">
        <v>57</v>
      </c>
    </row>
    <row r="11" spans="1:9" ht="43.5">
      <c r="A11" s="559"/>
      <c r="B11" s="112" t="s">
        <v>268</v>
      </c>
      <c r="C11" s="109" t="str">
        <f t="shared" si="0"/>
        <v/>
      </c>
      <c r="D11" s="110"/>
      <c r="I11" s="107" t="s">
        <v>259</v>
      </c>
    </row>
    <row r="12" spans="1:9" ht="44" thickBot="1">
      <c r="A12" s="560"/>
      <c r="B12" s="113" t="s">
        <v>269</v>
      </c>
      <c r="C12" s="114" t="str">
        <f t="shared" si="0"/>
        <v/>
      </c>
      <c r="D12" s="115"/>
      <c r="I12" s="107" t="s">
        <v>260</v>
      </c>
    </row>
    <row r="13" spans="1:9">
      <c r="A13" s="558" t="s">
        <v>19</v>
      </c>
      <c r="B13" s="116" t="s">
        <v>257</v>
      </c>
      <c r="C13" s="116" t="str">
        <f t="shared" ref="C13:C16" si="1">IF(OR(D13="1-Investissements",D13="2-Frais généraux",D13="3-Contributions en nature",D13="4-Amortissement"),"Au réel",IF(OR(D13="5-Tx forf personnel+autoconst",D13="6-Coût unitaire bananes",D13="7-Coût unitaire cannes à sucre"),"OCS",""))</f>
        <v>Au réel</v>
      </c>
      <c r="D13" s="117" t="s">
        <v>261</v>
      </c>
      <c r="I13" s="118"/>
    </row>
    <row r="14" spans="1:9" ht="29">
      <c r="A14" s="559"/>
      <c r="B14" s="105" t="s">
        <v>257</v>
      </c>
      <c r="C14" s="109" t="str">
        <f t="shared" si="1"/>
        <v>OCS</v>
      </c>
      <c r="D14" s="106" t="s">
        <v>254</v>
      </c>
      <c r="I14" s="118"/>
    </row>
    <row r="15" spans="1:9">
      <c r="A15" s="559"/>
      <c r="B15" s="105" t="s">
        <v>54</v>
      </c>
      <c r="C15" s="109" t="str">
        <f t="shared" si="1"/>
        <v>OCS</v>
      </c>
      <c r="D15" s="106" t="s">
        <v>251</v>
      </c>
      <c r="I15" s="118"/>
    </row>
    <row r="16" spans="1:9" ht="29.5" thickBot="1">
      <c r="A16" s="560"/>
      <c r="B16" s="119" t="s">
        <v>54</v>
      </c>
      <c r="C16" s="120" t="str">
        <f t="shared" si="1"/>
        <v>OCS</v>
      </c>
      <c r="D16" s="121" t="s">
        <v>255</v>
      </c>
      <c r="I16" s="118"/>
    </row>
    <row r="17" spans="1:4" ht="35.15" customHeight="1">
      <c r="A17" s="564" t="s">
        <v>229</v>
      </c>
      <c r="B17" s="46"/>
      <c r="C17" s="122" t="str">
        <f>IF(OR(D17="1-Investissements",D17="2-Frais généraux",D17="3-Contributions en nature",D17="4-Amortissement"),"Au réel",IF(OR(D17="5-Tx forf personnel+autoconst",D17="6-Coût unitaire bananes",D17="7-Coût unitaire cannes à sucre"),"OCS",""))</f>
        <v/>
      </c>
      <c r="D17" s="47"/>
    </row>
    <row r="18" spans="1:4" ht="35.15" customHeight="1">
      <c r="A18" s="565"/>
      <c r="B18" s="12"/>
      <c r="C18" s="123" t="str">
        <f t="shared" si="0"/>
        <v/>
      </c>
      <c r="D18" s="43"/>
    </row>
    <row r="19" spans="1:4" ht="35.15" customHeight="1">
      <c r="A19" s="565"/>
      <c r="B19" s="12"/>
      <c r="C19" s="123" t="str">
        <f t="shared" si="0"/>
        <v/>
      </c>
      <c r="D19" s="43"/>
    </row>
    <row r="20" spans="1:4" ht="35.15" customHeight="1">
      <c r="A20" s="565"/>
      <c r="B20" s="12"/>
      <c r="C20" s="123" t="str">
        <f t="shared" si="0"/>
        <v/>
      </c>
      <c r="D20" s="43"/>
    </row>
    <row r="21" spans="1:4" ht="35.15" customHeight="1">
      <c r="A21" s="565"/>
      <c r="B21" s="12"/>
      <c r="C21" s="123" t="str">
        <f t="shared" si="0"/>
        <v/>
      </c>
      <c r="D21" s="43"/>
    </row>
    <row r="22" spans="1:4" ht="35.15" customHeight="1">
      <c r="A22" s="565"/>
      <c r="B22" s="12"/>
      <c r="C22" s="123" t="str">
        <f t="shared" si="0"/>
        <v/>
      </c>
      <c r="D22" s="43"/>
    </row>
    <row r="23" spans="1:4" ht="35.15" customHeight="1">
      <c r="A23" s="565"/>
      <c r="B23" s="12"/>
      <c r="C23" s="123" t="str">
        <f t="shared" si="0"/>
        <v/>
      </c>
      <c r="D23" s="43"/>
    </row>
    <row r="24" spans="1:4" ht="35.15" customHeight="1">
      <c r="A24" s="565"/>
      <c r="B24" s="12"/>
      <c r="C24" s="123" t="str">
        <f t="shared" si="0"/>
        <v/>
      </c>
      <c r="D24" s="43"/>
    </row>
    <row r="25" spans="1:4" ht="35.15" customHeight="1">
      <c r="A25" s="565"/>
      <c r="B25" s="12"/>
      <c r="C25" s="123" t="str">
        <f t="shared" si="0"/>
        <v/>
      </c>
      <c r="D25" s="43"/>
    </row>
    <row r="26" spans="1:4" ht="35.15" customHeight="1">
      <c r="A26" s="565"/>
      <c r="B26" s="12"/>
      <c r="C26" s="123" t="str">
        <f t="shared" si="0"/>
        <v/>
      </c>
      <c r="D26" s="43"/>
    </row>
    <row r="27" spans="1:4" ht="35.15" customHeight="1">
      <c r="A27" s="565"/>
      <c r="B27" s="12"/>
      <c r="C27" s="123" t="str">
        <f t="shared" si="0"/>
        <v/>
      </c>
      <c r="D27" s="43"/>
    </row>
    <row r="28" spans="1:4" ht="35.15" customHeight="1">
      <c r="A28" s="565"/>
      <c r="B28" s="12"/>
      <c r="C28" s="123" t="str">
        <f t="shared" si="0"/>
        <v/>
      </c>
      <c r="D28" s="43"/>
    </row>
    <row r="29" spans="1:4" ht="35.15" customHeight="1">
      <c r="A29" s="565"/>
      <c r="B29" s="12"/>
      <c r="C29" s="123" t="str">
        <f t="shared" si="0"/>
        <v/>
      </c>
      <c r="D29" s="43"/>
    </row>
    <row r="30" spans="1:4" ht="35.15" customHeight="1">
      <c r="A30" s="565"/>
      <c r="B30" s="12"/>
      <c r="C30" s="123" t="str">
        <f t="shared" si="0"/>
        <v/>
      </c>
      <c r="D30" s="43"/>
    </row>
    <row r="31" spans="1:4" ht="35.15" customHeight="1">
      <c r="A31" s="565"/>
      <c r="B31" s="12"/>
      <c r="C31" s="123" t="str">
        <f t="shared" si="0"/>
        <v/>
      </c>
      <c r="D31" s="43"/>
    </row>
    <row r="32" spans="1:4" ht="35.15" customHeight="1">
      <c r="A32" s="565"/>
      <c r="B32" s="12"/>
      <c r="C32" s="123" t="str">
        <f t="shared" si="0"/>
        <v/>
      </c>
      <c r="D32" s="43"/>
    </row>
    <row r="33" spans="1:4" ht="35.15" customHeight="1">
      <c r="A33" s="565"/>
      <c r="B33" s="12"/>
      <c r="C33" s="123" t="str">
        <f t="shared" si="0"/>
        <v/>
      </c>
      <c r="D33" s="43"/>
    </row>
    <row r="34" spans="1:4" ht="35.15" customHeight="1">
      <c r="A34" s="565"/>
      <c r="B34" s="12"/>
      <c r="C34" s="123" t="str">
        <f t="shared" si="0"/>
        <v/>
      </c>
      <c r="D34" s="43"/>
    </row>
    <row r="35" spans="1:4" ht="35.15" customHeight="1">
      <c r="A35" s="565"/>
      <c r="B35" s="12"/>
      <c r="C35" s="123" t="str">
        <f t="shared" si="0"/>
        <v/>
      </c>
      <c r="D35" s="43"/>
    </row>
    <row r="36" spans="1:4" ht="35.15" customHeight="1">
      <c r="A36" s="565"/>
      <c r="B36" s="12"/>
      <c r="C36" s="123" t="str">
        <f t="shared" si="0"/>
        <v/>
      </c>
      <c r="D36" s="43"/>
    </row>
    <row r="37" spans="1:4" ht="35.15" customHeight="1">
      <c r="A37" s="565"/>
      <c r="B37" s="12"/>
      <c r="C37" s="123" t="str">
        <f t="shared" si="0"/>
        <v/>
      </c>
      <c r="D37" s="43"/>
    </row>
    <row r="38" spans="1:4" ht="35.15" customHeight="1">
      <c r="A38" s="565"/>
      <c r="B38" s="12"/>
      <c r="C38" s="123" t="str">
        <f t="shared" si="0"/>
        <v/>
      </c>
      <c r="D38" s="43"/>
    </row>
    <row r="39" spans="1:4" ht="35.15" customHeight="1">
      <c r="A39" s="565"/>
      <c r="B39" s="12"/>
      <c r="C39" s="123" t="str">
        <f t="shared" si="0"/>
        <v/>
      </c>
      <c r="D39" s="43"/>
    </row>
    <row r="40" spans="1:4" ht="35.15" customHeight="1">
      <c r="A40" s="565"/>
      <c r="B40" s="12"/>
      <c r="C40" s="123" t="str">
        <f t="shared" si="0"/>
        <v/>
      </c>
      <c r="D40" s="43"/>
    </row>
    <row r="41" spans="1:4" ht="35.15" customHeight="1">
      <c r="A41" s="565"/>
      <c r="B41" s="12"/>
      <c r="C41" s="123" t="str">
        <f t="shared" si="0"/>
        <v/>
      </c>
      <c r="D41" s="43"/>
    </row>
    <row r="42" spans="1:4" ht="35.15" customHeight="1">
      <c r="A42" s="565"/>
      <c r="B42" s="12"/>
      <c r="C42" s="123" t="str">
        <f t="shared" si="0"/>
        <v/>
      </c>
      <c r="D42" s="43"/>
    </row>
    <row r="43" spans="1:4" ht="35.15" customHeight="1">
      <c r="A43" s="565"/>
      <c r="B43" s="12"/>
      <c r="C43" s="123" t="str">
        <f t="shared" si="0"/>
        <v/>
      </c>
      <c r="D43" s="43"/>
    </row>
    <row r="44" spans="1:4" ht="35.15" customHeight="1">
      <c r="A44" s="565"/>
      <c r="B44" s="12"/>
      <c r="C44" s="123" t="str">
        <f t="shared" si="0"/>
        <v/>
      </c>
      <c r="D44" s="43"/>
    </row>
    <row r="45" spans="1:4" ht="35.15" customHeight="1">
      <c r="A45" s="565"/>
      <c r="B45" s="12"/>
      <c r="C45" s="123" t="str">
        <f t="shared" si="0"/>
        <v/>
      </c>
      <c r="D45" s="43"/>
    </row>
    <row r="46" spans="1:4" ht="35.15" customHeight="1">
      <c r="A46" s="565"/>
      <c r="B46" s="12"/>
      <c r="C46" s="123" t="str">
        <f t="shared" si="0"/>
        <v/>
      </c>
      <c r="D46" s="43"/>
    </row>
    <row r="47" spans="1:4" ht="35.15" customHeight="1">
      <c r="A47" s="565"/>
      <c r="B47" s="12"/>
      <c r="C47" s="123" t="str">
        <f t="shared" si="0"/>
        <v/>
      </c>
      <c r="D47" s="43"/>
    </row>
    <row r="48" spans="1:4" ht="35.15" customHeight="1">
      <c r="A48" s="565"/>
      <c r="B48" s="12"/>
      <c r="C48" s="123" t="str">
        <f t="shared" si="0"/>
        <v/>
      </c>
      <c r="D48" s="43"/>
    </row>
    <row r="49" spans="1:4" ht="35.15" customHeight="1">
      <c r="A49" s="565"/>
      <c r="B49" s="12"/>
      <c r="C49" s="123" t="str">
        <f t="shared" si="0"/>
        <v/>
      </c>
      <c r="D49" s="43"/>
    </row>
    <row r="50" spans="1:4" ht="35.15" customHeight="1">
      <c r="A50" s="565"/>
      <c r="B50" s="12"/>
      <c r="C50" s="123" t="str">
        <f t="shared" si="0"/>
        <v/>
      </c>
      <c r="D50" s="43"/>
    </row>
    <row r="51" spans="1:4" ht="35.15" customHeight="1">
      <c r="A51" s="565"/>
      <c r="B51" s="12"/>
      <c r="C51" s="123" t="str">
        <f t="shared" si="0"/>
        <v/>
      </c>
      <c r="D51" s="43"/>
    </row>
    <row r="52" spans="1:4" ht="35.15" customHeight="1">
      <c r="A52" s="565"/>
      <c r="B52" s="12"/>
      <c r="C52" s="123" t="str">
        <f t="shared" si="0"/>
        <v/>
      </c>
      <c r="D52" s="43"/>
    </row>
    <row r="53" spans="1:4" ht="35.15" customHeight="1">
      <c r="A53" s="565"/>
      <c r="B53" s="12"/>
      <c r="C53" s="123" t="str">
        <f t="shared" si="0"/>
        <v/>
      </c>
      <c r="D53" s="43"/>
    </row>
    <row r="54" spans="1:4" ht="35.15" customHeight="1">
      <c r="A54" s="565"/>
      <c r="B54" s="12"/>
      <c r="C54" s="123" t="str">
        <f t="shared" si="0"/>
        <v/>
      </c>
      <c r="D54" s="43"/>
    </row>
    <row r="55" spans="1:4" ht="35.15" customHeight="1">
      <c r="A55" s="565"/>
      <c r="B55" s="12"/>
      <c r="C55" s="123" t="str">
        <f t="shared" si="0"/>
        <v/>
      </c>
      <c r="D55" s="43"/>
    </row>
    <row r="56" spans="1:4" ht="35.15" customHeight="1">
      <c r="A56" s="565"/>
      <c r="B56" s="12"/>
      <c r="C56" s="123" t="str">
        <f t="shared" si="0"/>
        <v/>
      </c>
      <c r="D56" s="43"/>
    </row>
    <row r="57" spans="1:4" ht="35.15" customHeight="1">
      <c r="A57" s="565"/>
      <c r="B57" s="12"/>
      <c r="C57" s="123" t="str">
        <f t="shared" si="0"/>
        <v/>
      </c>
      <c r="D57" s="43"/>
    </row>
    <row r="58" spans="1:4" ht="35.15" customHeight="1">
      <c r="A58" s="565"/>
      <c r="B58" s="12"/>
      <c r="C58" s="123" t="str">
        <f t="shared" si="0"/>
        <v/>
      </c>
      <c r="D58" s="43"/>
    </row>
    <row r="59" spans="1:4" ht="35.15" customHeight="1">
      <c r="A59" s="565"/>
      <c r="B59" s="12"/>
      <c r="C59" s="123" t="str">
        <f t="shared" si="0"/>
        <v/>
      </c>
      <c r="D59" s="43"/>
    </row>
    <row r="60" spans="1:4" ht="35.15" customHeight="1">
      <c r="A60" s="565"/>
      <c r="B60" s="12"/>
      <c r="C60" s="123" t="str">
        <f t="shared" si="0"/>
        <v/>
      </c>
      <c r="D60" s="43"/>
    </row>
    <row r="61" spans="1:4" ht="35.15" customHeight="1">
      <c r="A61" s="565"/>
      <c r="B61" s="12"/>
      <c r="C61" s="123" t="str">
        <f t="shared" si="0"/>
        <v/>
      </c>
      <c r="D61" s="43"/>
    </row>
    <row r="62" spans="1:4" ht="35.15" customHeight="1">
      <c r="A62" s="565"/>
      <c r="B62" s="12"/>
      <c r="C62" s="123" t="str">
        <f t="shared" si="0"/>
        <v/>
      </c>
      <c r="D62" s="43"/>
    </row>
    <row r="63" spans="1:4" ht="35.15" customHeight="1">
      <c r="A63" s="565"/>
      <c r="B63" s="12"/>
      <c r="C63" s="123" t="str">
        <f t="shared" si="0"/>
        <v/>
      </c>
      <c r="D63" s="43"/>
    </row>
    <row r="64" spans="1:4" ht="35.15" customHeight="1">
      <c r="A64" s="565"/>
      <c r="B64" s="12"/>
      <c r="C64" s="123" t="str">
        <f t="shared" si="0"/>
        <v/>
      </c>
      <c r="D64" s="43"/>
    </row>
    <row r="65" spans="1:4" ht="35.15" customHeight="1">
      <c r="A65" s="565"/>
      <c r="B65" s="12"/>
      <c r="C65" s="123" t="str">
        <f t="shared" si="0"/>
        <v/>
      </c>
      <c r="D65" s="43"/>
    </row>
    <row r="66" spans="1:4" ht="35.15" customHeight="1">
      <c r="A66" s="565"/>
      <c r="B66" s="12"/>
      <c r="C66" s="123" t="str">
        <f t="shared" si="0"/>
        <v/>
      </c>
      <c r="D66" s="43"/>
    </row>
    <row r="67" spans="1:4" ht="35.15" customHeight="1">
      <c r="A67" s="565"/>
      <c r="B67" s="12"/>
      <c r="C67" s="123" t="str">
        <f t="shared" si="0"/>
        <v/>
      </c>
      <c r="D67" s="43"/>
    </row>
    <row r="68" spans="1:4" ht="35.15" customHeight="1">
      <c r="A68" s="565"/>
      <c r="B68" s="12"/>
      <c r="C68" s="123" t="str">
        <f t="shared" si="0"/>
        <v/>
      </c>
      <c r="D68" s="43"/>
    </row>
    <row r="69" spans="1:4" ht="35.15" customHeight="1">
      <c r="A69" s="565"/>
      <c r="B69" s="12"/>
      <c r="C69" s="123" t="str">
        <f t="shared" si="0"/>
        <v/>
      </c>
      <c r="D69" s="43"/>
    </row>
    <row r="70" spans="1:4" ht="35.15" customHeight="1">
      <c r="A70" s="565"/>
      <c r="B70" s="12"/>
      <c r="C70" s="123" t="str">
        <f t="shared" si="0"/>
        <v/>
      </c>
      <c r="D70" s="43"/>
    </row>
    <row r="71" spans="1:4" ht="35.15" customHeight="1">
      <c r="A71" s="565"/>
      <c r="B71" s="12"/>
      <c r="C71" s="123" t="str">
        <f t="shared" si="0"/>
        <v/>
      </c>
      <c r="D71" s="43"/>
    </row>
    <row r="72" spans="1:4" ht="35.15" customHeight="1">
      <c r="A72" s="565"/>
      <c r="B72" s="12"/>
      <c r="C72" s="123" t="str">
        <f t="shared" si="0"/>
        <v/>
      </c>
      <c r="D72" s="43"/>
    </row>
    <row r="73" spans="1:4" ht="35.15" customHeight="1">
      <c r="A73" s="565"/>
      <c r="B73" s="12"/>
      <c r="C73" s="123" t="str">
        <f t="shared" ref="C73:C104" si="2">IF(OR(D73="1-Investissements",D73="2-Frais généraux",D73="3-Contributions en nature",D73="4-Amortissement"),"Au réel",IF(OR(D73="5-Tx forf personnel+autoconst",D73="6-Coût unitaire bananes",D73="7-Coût unitaire cannes à sucre"),"OCS",""))</f>
        <v/>
      </c>
      <c r="D73" s="43"/>
    </row>
    <row r="74" spans="1:4" ht="35.15" customHeight="1">
      <c r="A74" s="565"/>
      <c r="B74" s="12"/>
      <c r="C74" s="123" t="str">
        <f t="shared" si="2"/>
        <v/>
      </c>
      <c r="D74" s="43"/>
    </row>
    <row r="75" spans="1:4" ht="35.15" customHeight="1">
      <c r="A75" s="565"/>
      <c r="B75" s="12"/>
      <c r="C75" s="123" t="str">
        <f t="shared" si="2"/>
        <v/>
      </c>
      <c r="D75" s="43"/>
    </row>
    <row r="76" spans="1:4" ht="35.15" customHeight="1">
      <c r="A76" s="565"/>
      <c r="B76" s="12"/>
      <c r="C76" s="123" t="str">
        <f t="shared" si="2"/>
        <v/>
      </c>
      <c r="D76" s="43"/>
    </row>
    <row r="77" spans="1:4" ht="35.15" customHeight="1">
      <c r="A77" s="565"/>
      <c r="B77" s="12"/>
      <c r="C77" s="123" t="str">
        <f t="shared" si="2"/>
        <v/>
      </c>
      <c r="D77" s="43"/>
    </row>
    <row r="78" spans="1:4" ht="35.15" customHeight="1">
      <c r="A78" s="565"/>
      <c r="B78" s="12"/>
      <c r="C78" s="123" t="str">
        <f t="shared" si="2"/>
        <v/>
      </c>
      <c r="D78" s="43"/>
    </row>
    <row r="79" spans="1:4" ht="35.15" customHeight="1">
      <c r="A79" s="565"/>
      <c r="B79" s="12"/>
      <c r="C79" s="123" t="str">
        <f t="shared" si="2"/>
        <v/>
      </c>
      <c r="D79" s="43"/>
    </row>
    <row r="80" spans="1:4" ht="35.15" customHeight="1">
      <c r="A80" s="565"/>
      <c r="B80" s="12"/>
      <c r="C80" s="123" t="str">
        <f t="shared" si="2"/>
        <v/>
      </c>
      <c r="D80" s="43"/>
    </row>
    <row r="81" spans="1:4" ht="35.15" customHeight="1">
      <c r="A81" s="565"/>
      <c r="B81" s="12"/>
      <c r="C81" s="123" t="str">
        <f t="shared" si="2"/>
        <v/>
      </c>
      <c r="D81" s="43"/>
    </row>
    <row r="82" spans="1:4" ht="35.15" customHeight="1">
      <c r="A82" s="565"/>
      <c r="B82" s="12"/>
      <c r="C82" s="123" t="str">
        <f t="shared" si="2"/>
        <v/>
      </c>
      <c r="D82" s="43"/>
    </row>
    <row r="83" spans="1:4" ht="35.15" customHeight="1">
      <c r="A83" s="565"/>
      <c r="B83" s="12"/>
      <c r="C83" s="123" t="str">
        <f t="shared" si="2"/>
        <v/>
      </c>
      <c r="D83" s="43"/>
    </row>
    <row r="84" spans="1:4" ht="35.15" customHeight="1">
      <c r="A84" s="565"/>
      <c r="B84" s="12"/>
      <c r="C84" s="123" t="str">
        <f t="shared" si="2"/>
        <v/>
      </c>
      <c r="D84" s="43"/>
    </row>
    <row r="85" spans="1:4" ht="35.15" customHeight="1">
      <c r="A85" s="565"/>
      <c r="B85" s="12"/>
      <c r="C85" s="123" t="str">
        <f t="shared" si="2"/>
        <v/>
      </c>
      <c r="D85" s="43"/>
    </row>
    <row r="86" spans="1:4" ht="35.15" customHeight="1">
      <c r="A86" s="565"/>
      <c r="B86" s="12"/>
      <c r="C86" s="123" t="str">
        <f t="shared" si="2"/>
        <v/>
      </c>
      <c r="D86" s="43"/>
    </row>
    <row r="87" spans="1:4" ht="35.15" customHeight="1">
      <c r="A87" s="565"/>
      <c r="B87" s="12"/>
      <c r="C87" s="123" t="str">
        <f t="shared" si="2"/>
        <v/>
      </c>
      <c r="D87" s="43"/>
    </row>
    <row r="88" spans="1:4" ht="35.15" customHeight="1">
      <c r="A88" s="565"/>
      <c r="B88" s="12"/>
      <c r="C88" s="123" t="str">
        <f t="shared" si="2"/>
        <v/>
      </c>
      <c r="D88" s="43"/>
    </row>
    <row r="89" spans="1:4" ht="35.15" customHeight="1">
      <c r="A89" s="565"/>
      <c r="B89" s="12"/>
      <c r="C89" s="123" t="str">
        <f t="shared" si="2"/>
        <v/>
      </c>
      <c r="D89" s="43"/>
    </row>
    <row r="90" spans="1:4" ht="35.15" customHeight="1">
      <c r="A90" s="565"/>
      <c r="B90" s="12"/>
      <c r="C90" s="123" t="str">
        <f t="shared" si="2"/>
        <v/>
      </c>
      <c r="D90" s="43"/>
    </row>
    <row r="91" spans="1:4" ht="35.15" customHeight="1">
      <c r="A91" s="565"/>
      <c r="B91" s="12"/>
      <c r="C91" s="123" t="str">
        <f t="shared" si="2"/>
        <v/>
      </c>
      <c r="D91" s="43"/>
    </row>
    <row r="92" spans="1:4" ht="35.15" customHeight="1">
      <c r="A92" s="565"/>
      <c r="B92" s="12"/>
      <c r="C92" s="123" t="str">
        <f t="shared" si="2"/>
        <v/>
      </c>
      <c r="D92" s="43"/>
    </row>
    <row r="93" spans="1:4" ht="35.15" customHeight="1">
      <c r="A93" s="565"/>
      <c r="B93" s="12"/>
      <c r="C93" s="123" t="str">
        <f t="shared" si="2"/>
        <v/>
      </c>
      <c r="D93" s="43"/>
    </row>
    <row r="94" spans="1:4" ht="35.15" customHeight="1">
      <c r="A94" s="565"/>
      <c r="B94" s="12"/>
      <c r="C94" s="123" t="str">
        <f t="shared" si="2"/>
        <v/>
      </c>
      <c r="D94" s="43"/>
    </row>
    <row r="95" spans="1:4" ht="35.15" customHeight="1">
      <c r="A95" s="565"/>
      <c r="B95" s="12"/>
      <c r="C95" s="123" t="str">
        <f t="shared" si="2"/>
        <v/>
      </c>
      <c r="D95" s="43"/>
    </row>
    <row r="96" spans="1:4" ht="35.15" customHeight="1">
      <c r="A96" s="565"/>
      <c r="B96" s="12"/>
      <c r="C96" s="123" t="str">
        <f t="shared" si="2"/>
        <v/>
      </c>
      <c r="D96" s="43"/>
    </row>
    <row r="97" spans="1:4" ht="35.15" customHeight="1">
      <c r="A97" s="565"/>
      <c r="B97" s="12"/>
      <c r="C97" s="123" t="str">
        <f t="shared" si="2"/>
        <v/>
      </c>
      <c r="D97" s="43"/>
    </row>
    <row r="98" spans="1:4" ht="35.15" customHeight="1">
      <c r="A98" s="565"/>
      <c r="B98" s="12"/>
      <c r="C98" s="123" t="str">
        <f t="shared" si="2"/>
        <v/>
      </c>
      <c r="D98" s="43"/>
    </row>
    <row r="99" spans="1:4" ht="35.15" customHeight="1">
      <c r="A99" s="565"/>
      <c r="B99" s="12"/>
      <c r="C99" s="123" t="str">
        <f t="shared" si="2"/>
        <v/>
      </c>
      <c r="D99" s="43"/>
    </row>
    <row r="100" spans="1:4" ht="35.15" customHeight="1">
      <c r="A100" s="565"/>
      <c r="B100" s="12"/>
      <c r="C100" s="123" t="str">
        <f t="shared" si="2"/>
        <v/>
      </c>
      <c r="D100" s="43"/>
    </row>
    <row r="101" spans="1:4" ht="35.15" customHeight="1">
      <c r="A101" s="565"/>
      <c r="B101" s="12"/>
      <c r="C101" s="123" t="str">
        <f t="shared" si="2"/>
        <v/>
      </c>
      <c r="D101" s="43"/>
    </row>
    <row r="102" spans="1:4" ht="35.15" customHeight="1">
      <c r="A102" s="565"/>
      <c r="B102" s="12"/>
      <c r="C102" s="123" t="str">
        <f t="shared" si="2"/>
        <v/>
      </c>
      <c r="D102" s="43"/>
    </row>
    <row r="103" spans="1:4" ht="35.15" customHeight="1">
      <c r="A103" s="565"/>
      <c r="B103" s="12"/>
      <c r="C103" s="123" t="str">
        <f t="shared" si="2"/>
        <v/>
      </c>
      <c r="D103" s="43"/>
    </row>
    <row r="104" spans="1:4" ht="35.15" customHeight="1" thickBot="1">
      <c r="A104" s="566"/>
      <c r="B104" s="44"/>
      <c r="C104" s="124" t="str">
        <f t="shared" si="2"/>
        <v/>
      </c>
      <c r="D104" s="45"/>
    </row>
  </sheetData>
  <sheetProtection algorithmName="SHA-512" hashValue="Xn21rgP8IPe/OplzqhqSAMpDVwpvOPox711b61uwx4SWyvO8k/QI6bWGv7aEEDdLi5MKwJoP4o6labEgPxmnZw==" saltValue="Ux6RmQ/H4bEvGhPTEKJPpQ==" spinCount="100000" sheet="1" formatCells="0" formatColumns="0" formatRows="0" insertColumns="0" insertRows="0" insertHyperlinks="0" deleteColumns="0" deleteRows="0" sort="0" autoFilter="0" pivotTables="0"/>
  <mergeCells count="4">
    <mergeCell ref="A4:A12"/>
    <mergeCell ref="B2:D2"/>
    <mergeCell ref="A17:A104"/>
    <mergeCell ref="A13:A16"/>
  </mergeCells>
  <phoneticPr fontId="13" type="noConversion"/>
  <dataValidations count="2">
    <dataValidation type="list" allowBlank="1" showErrorMessage="1" promptTitle="Sélectionnez un type d'action" sqref="B13:B104" xr:uid="{731B1B30-AE19-4EB9-A38C-2D8AA361424A}">
      <formula1>$I$4:$I$12</formula1>
    </dataValidation>
    <dataValidation type="list" allowBlank="1" showInputMessage="1" showErrorMessage="1" sqref="D4:D104" xr:uid="{62147EB2-21F4-471A-A88F-C793309CE411}">
      <formula1>"1-Investissements,2-Frais généraux,3-Contributions en nature,4-Amortissement,5-Tx forf personnel+autoconst,6-Coût unitaire bananes,7-Coût unitaire cannes à sucre"</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0F0E1-815E-4FF2-8657-3C200213D6F4}">
  <sheetPr>
    <pageSetUpPr fitToPage="1"/>
  </sheetPr>
  <dimension ref="A1:BG106"/>
  <sheetViews>
    <sheetView zoomScale="70" zoomScaleNormal="70" workbookViewId="0">
      <selection activeCell="B5" sqref="B5"/>
    </sheetView>
  </sheetViews>
  <sheetFormatPr baseColWidth="10" defaultColWidth="11.453125" defaultRowHeight="14.5" outlineLevelCol="1"/>
  <cols>
    <col min="1" max="1" width="12.453125" style="99" bestFit="1" customWidth="1"/>
    <col min="2" max="2" width="27.1796875" style="99" customWidth="1"/>
    <col min="3" max="3" width="28.453125" style="99" customWidth="1"/>
    <col min="4" max="4" width="27.54296875" style="99" customWidth="1"/>
    <col min="5" max="5" width="27" style="99" customWidth="1"/>
    <col min="6" max="6" width="31.81640625" style="99" customWidth="1"/>
    <col min="7" max="8" width="21" style="99" customWidth="1"/>
    <col min="9" max="9" width="19.54296875" style="99" customWidth="1"/>
    <col min="10" max="10" width="25" style="99" customWidth="1"/>
    <col min="11" max="11" width="22.453125" style="99" customWidth="1"/>
    <col min="12" max="12" width="19.7265625" style="99" customWidth="1"/>
    <col min="13" max="13" width="20.81640625" style="99" customWidth="1"/>
    <col min="14" max="14" width="19.81640625" style="99" customWidth="1"/>
    <col min="15" max="15" width="21.1796875" style="99" customWidth="1"/>
    <col min="16" max="16" width="20.81640625" style="99" customWidth="1"/>
    <col min="17" max="17" width="20.453125" style="99" customWidth="1"/>
    <col min="18" max="18" width="21.1796875" style="99" customWidth="1"/>
    <col min="19" max="19" width="21.54296875" style="99" customWidth="1"/>
    <col min="20" max="20" width="20.453125" style="99" customWidth="1"/>
    <col min="21" max="21" width="17.81640625" style="99" customWidth="1"/>
    <col min="22" max="22" width="17.453125" style="99" customWidth="1"/>
    <col min="23" max="24" width="18.1796875" style="99" customWidth="1"/>
    <col min="25" max="25" width="49.453125" style="99" customWidth="1"/>
    <col min="26" max="30" width="27.54296875" style="99" hidden="1" customWidth="1" outlineLevel="1"/>
    <col min="31" max="33" width="19.81640625" style="99" hidden="1" customWidth="1" outlineLevel="1"/>
    <col min="34" max="34" width="25" style="99" hidden="1" customWidth="1" outlineLevel="1"/>
    <col min="35" max="35" width="22.453125" style="99" hidden="1" customWidth="1" outlineLevel="1"/>
    <col min="36" max="37" width="19.81640625" style="99" hidden="1" customWidth="1" outlineLevel="1"/>
    <col min="38" max="38" width="19.1796875" style="99" hidden="1" customWidth="1" outlineLevel="1"/>
    <col min="39" max="44" width="20.453125" style="99" hidden="1" customWidth="1" outlineLevel="1"/>
    <col min="45" max="45" width="19.81640625" style="99" hidden="1" customWidth="1" outlineLevel="1"/>
    <col min="46" max="46" width="24.453125" style="99" hidden="1" customWidth="1" outlineLevel="1"/>
    <col min="47" max="47" width="25" style="99" hidden="1" customWidth="1" outlineLevel="1"/>
    <col min="48" max="48" width="27.453125" style="99" hidden="1" customWidth="1" outlineLevel="1"/>
    <col min="49" max="52" width="25" style="99" hidden="1" customWidth="1" outlineLevel="1"/>
    <col min="53" max="53" width="43.1796875" style="99" hidden="1" customWidth="1" outlineLevel="1"/>
    <col min="54" max="54" width="27.54296875" style="99" hidden="1" customWidth="1" outlineLevel="1"/>
    <col min="55" max="55" width="27.81640625" style="99" hidden="1" customWidth="1" outlineLevel="1"/>
    <col min="56" max="56" width="17.7265625" style="99" hidden="1" customWidth="1" outlineLevel="1"/>
    <col min="57" max="58" width="19.81640625" style="99" hidden="1" customWidth="1" outlineLevel="1"/>
    <col min="59" max="59" width="11.453125" style="99" collapsed="1"/>
    <col min="60" max="16384" width="11.453125" style="99"/>
  </cols>
  <sheetData>
    <row r="1" spans="1:59" ht="71.25" customHeight="1" thickBot="1">
      <c r="A1" s="567" t="s">
        <v>271</v>
      </c>
      <c r="B1" s="568"/>
      <c r="C1" s="568"/>
      <c r="D1" s="568"/>
      <c r="E1" s="568"/>
      <c r="F1" s="568"/>
      <c r="G1" s="568"/>
      <c r="H1" s="568"/>
      <c r="I1" s="568"/>
      <c r="J1" s="568"/>
      <c r="K1" s="568"/>
      <c r="L1" s="568"/>
      <c r="M1" s="568"/>
      <c r="N1" s="568"/>
      <c r="O1" s="568"/>
      <c r="P1" s="568"/>
      <c r="Q1" s="568"/>
      <c r="R1" s="568"/>
      <c r="S1" s="568"/>
      <c r="T1" s="568"/>
      <c r="U1" s="568"/>
      <c r="V1" s="568"/>
      <c r="W1" s="568"/>
      <c r="X1" s="568"/>
      <c r="Y1" s="569"/>
      <c r="Z1" s="570" t="s">
        <v>104</v>
      </c>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1"/>
    </row>
    <row r="2" spans="1:59" s="142" customFormat="1" ht="70" customHeight="1">
      <c r="A2" s="572" t="s">
        <v>23</v>
      </c>
      <c r="B2" s="125" t="s">
        <v>58</v>
      </c>
      <c r="C2" s="125" t="s">
        <v>51</v>
      </c>
      <c r="D2" s="125" t="s">
        <v>59</v>
      </c>
      <c r="E2" s="125" t="s">
        <v>60</v>
      </c>
      <c r="F2" s="125" t="s">
        <v>120</v>
      </c>
      <c r="G2" s="125" t="s">
        <v>61</v>
      </c>
      <c r="H2" s="125" t="s">
        <v>62</v>
      </c>
      <c r="I2" s="125" t="s">
        <v>114</v>
      </c>
      <c r="J2" s="125" t="s">
        <v>115</v>
      </c>
      <c r="K2" s="126" t="s">
        <v>63</v>
      </c>
      <c r="L2" s="127" t="s">
        <v>64</v>
      </c>
      <c r="M2" s="125" t="s">
        <v>65</v>
      </c>
      <c r="N2" s="126" t="s">
        <v>66</v>
      </c>
      <c r="O2" s="128" t="s">
        <v>67</v>
      </c>
      <c r="P2" s="125" t="s">
        <v>68</v>
      </c>
      <c r="Q2" s="126" t="s">
        <v>69</v>
      </c>
      <c r="R2" s="129" t="s">
        <v>70</v>
      </c>
      <c r="S2" s="125" t="s">
        <v>71</v>
      </c>
      <c r="T2" s="130" t="s">
        <v>72</v>
      </c>
      <c r="U2" s="131" t="s">
        <v>176</v>
      </c>
      <c r="V2" s="132" t="s">
        <v>177</v>
      </c>
      <c r="W2" s="125" t="s">
        <v>178</v>
      </c>
      <c r="X2" s="133" t="s">
        <v>179</v>
      </c>
      <c r="Y2" s="134" t="s">
        <v>9</v>
      </c>
      <c r="Z2" s="135" t="s">
        <v>58</v>
      </c>
      <c r="AA2" s="136" t="s">
        <v>51</v>
      </c>
      <c r="AB2" s="136" t="s">
        <v>59</v>
      </c>
      <c r="AC2" s="136" t="s">
        <v>60</v>
      </c>
      <c r="AD2" s="136" t="s">
        <v>120</v>
      </c>
      <c r="AE2" s="136" t="s">
        <v>61</v>
      </c>
      <c r="AF2" s="136" t="s">
        <v>62</v>
      </c>
      <c r="AG2" s="136" t="s">
        <v>114</v>
      </c>
      <c r="AH2" s="136" t="s">
        <v>115</v>
      </c>
      <c r="AI2" s="137" t="s">
        <v>63</v>
      </c>
      <c r="AJ2" s="138" t="s">
        <v>64</v>
      </c>
      <c r="AK2" s="136" t="s">
        <v>65</v>
      </c>
      <c r="AL2" s="137" t="s">
        <v>66</v>
      </c>
      <c r="AM2" s="139" t="s">
        <v>67</v>
      </c>
      <c r="AN2" s="136" t="s">
        <v>68</v>
      </c>
      <c r="AO2" s="137" t="s">
        <v>69</v>
      </c>
      <c r="AP2" s="140" t="s">
        <v>70</v>
      </c>
      <c r="AQ2" s="136" t="s">
        <v>71</v>
      </c>
      <c r="AR2" s="141" t="s">
        <v>72</v>
      </c>
      <c r="AS2" s="135" t="s">
        <v>73</v>
      </c>
      <c r="AT2" s="136" t="s">
        <v>74</v>
      </c>
      <c r="AU2" s="136" t="s">
        <v>180</v>
      </c>
      <c r="AV2" s="136" t="s">
        <v>181</v>
      </c>
      <c r="AW2" s="136" t="s">
        <v>182</v>
      </c>
      <c r="AX2" s="136" t="s">
        <v>183</v>
      </c>
      <c r="AY2" s="136" t="s">
        <v>184</v>
      </c>
      <c r="AZ2" s="136" t="s">
        <v>185</v>
      </c>
      <c r="BA2" s="136" t="s">
        <v>24</v>
      </c>
      <c r="BB2" s="136" t="s">
        <v>230</v>
      </c>
      <c r="BC2" s="136" t="s">
        <v>11</v>
      </c>
      <c r="BD2" s="136" t="s">
        <v>75</v>
      </c>
      <c r="BE2" s="136" t="s">
        <v>76</v>
      </c>
      <c r="BF2" s="491" t="s">
        <v>77</v>
      </c>
    </row>
    <row r="3" spans="1:59" s="160" customFormat="1" ht="145">
      <c r="A3" s="573"/>
      <c r="B3" s="143" t="s">
        <v>78</v>
      </c>
      <c r="C3" s="143" t="s">
        <v>53</v>
      </c>
      <c r="D3" s="143" t="s">
        <v>129</v>
      </c>
      <c r="E3" s="143" t="s">
        <v>79</v>
      </c>
      <c r="F3" s="143" t="s">
        <v>119</v>
      </c>
      <c r="G3" s="143" t="s">
        <v>80</v>
      </c>
      <c r="H3" s="143" t="s">
        <v>83</v>
      </c>
      <c r="I3" s="143" t="s">
        <v>81</v>
      </c>
      <c r="J3" s="143" t="s">
        <v>82</v>
      </c>
      <c r="K3" s="144" t="s">
        <v>84</v>
      </c>
      <c r="L3" s="145" t="s">
        <v>85</v>
      </c>
      <c r="M3" s="143" t="s">
        <v>86</v>
      </c>
      <c r="N3" s="144" t="s">
        <v>18</v>
      </c>
      <c r="O3" s="146" t="s">
        <v>87</v>
      </c>
      <c r="P3" s="143" t="s">
        <v>86</v>
      </c>
      <c r="Q3" s="144" t="s">
        <v>18</v>
      </c>
      <c r="R3" s="147" t="s">
        <v>87</v>
      </c>
      <c r="S3" s="143" t="s">
        <v>86</v>
      </c>
      <c r="T3" s="148" t="s">
        <v>18</v>
      </c>
      <c r="U3" s="149" t="s">
        <v>88</v>
      </c>
      <c r="V3" s="150" t="s">
        <v>18</v>
      </c>
      <c r="W3" s="143" t="s">
        <v>18</v>
      </c>
      <c r="X3" s="151" t="s">
        <v>18</v>
      </c>
      <c r="Y3" s="152" t="s">
        <v>14</v>
      </c>
      <c r="Z3" s="153" t="s">
        <v>15</v>
      </c>
      <c r="AA3" s="154" t="s">
        <v>15</v>
      </c>
      <c r="AB3" s="154" t="s">
        <v>15</v>
      </c>
      <c r="AC3" s="154" t="s">
        <v>15</v>
      </c>
      <c r="AD3" s="154" t="s">
        <v>15</v>
      </c>
      <c r="AE3" s="154" t="s">
        <v>15</v>
      </c>
      <c r="AF3" s="154" t="s">
        <v>15</v>
      </c>
      <c r="AG3" s="154" t="s">
        <v>15</v>
      </c>
      <c r="AH3" s="154" t="s">
        <v>15</v>
      </c>
      <c r="AI3" s="155" t="s">
        <v>15</v>
      </c>
      <c r="AJ3" s="156" t="s">
        <v>15</v>
      </c>
      <c r="AK3" s="154" t="s">
        <v>15</v>
      </c>
      <c r="AL3" s="155" t="s">
        <v>25</v>
      </c>
      <c r="AM3" s="157" t="s">
        <v>15</v>
      </c>
      <c r="AN3" s="154" t="s">
        <v>15</v>
      </c>
      <c r="AO3" s="155" t="s">
        <v>25</v>
      </c>
      <c r="AP3" s="158" t="s">
        <v>15</v>
      </c>
      <c r="AQ3" s="154" t="s">
        <v>15</v>
      </c>
      <c r="AR3" s="159" t="s">
        <v>25</v>
      </c>
      <c r="AS3" s="153" t="s">
        <v>15</v>
      </c>
      <c r="AT3" s="154" t="s">
        <v>89</v>
      </c>
      <c r="AU3" s="154" t="s">
        <v>25</v>
      </c>
      <c r="AV3" s="154" t="s">
        <v>25</v>
      </c>
      <c r="AW3" s="154" t="s">
        <v>25</v>
      </c>
      <c r="AX3" s="154" t="s">
        <v>25</v>
      </c>
      <c r="AY3" s="154" t="s">
        <v>25</v>
      </c>
      <c r="AZ3" s="154" t="s">
        <v>25</v>
      </c>
      <c r="BA3" s="154" t="s">
        <v>90</v>
      </c>
      <c r="BB3" s="154" t="s">
        <v>231</v>
      </c>
      <c r="BC3" s="154" t="s">
        <v>17</v>
      </c>
      <c r="BD3" s="154" t="s">
        <v>18</v>
      </c>
      <c r="BE3" s="154" t="s">
        <v>18</v>
      </c>
      <c r="BF3" s="492" t="s">
        <v>18</v>
      </c>
    </row>
    <row r="4" spans="1:59" s="190" customFormat="1" ht="29">
      <c r="A4" s="493" t="s">
        <v>19</v>
      </c>
      <c r="B4" s="161" t="s">
        <v>275</v>
      </c>
      <c r="C4" s="162">
        <v>1</v>
      </c>
      <c r="D4" s="161" t="s">
        <v>273</v>
      </c>
      <c r="E4" s="161" t="s">
        <v>91</v>
      </c>
      <c r="F4" s="163" t="s">
        <v>257</v>
      </c>
      <c r="G4" s="161" t="s">
        <v>92</v>
      </c>
      <c r="H4" s="161" t="s">
        <v>128</v>
      </c>
      <c r="I4" s="164">
        <v>900</v>
      </c>
      <c r="J4" s="165" t="s">
        <v>274</v>
      </c>
      <c r="K4" s="166">
        <v>1</v>
      </c>
      <c r="L4" s="167">
        <v>3900</v>
      </c>
      <c r="M4" s="168">
        <f>L4*0.085</f>
        <v>331.5</v>
      </c>
      <c r="N4" s="169">
        <f>IF(OR(L4="", M4=""), "", IFERROR(VALUE(TRIM(SUBSTITUTE(L4,CHAR(160),""))),0) + IFERROR(VALUE(TRIM(SUBSTITUTE(M4,CHAR(160),""))),0))</f>
        <v>4231.5</v>
      </c>
      <c r="O4" s="170">
        <v>4200</v>
      </c>
      <c r="P4" s="168">
        <f>0.085*O4</f>
        <v>357</v>
      </c>
      <c r="Q4" s="169">
        <f>IF(OR(O4="", P4=""), "", IFERROR(VALUE(TRIM(SUBSTITUTE(O4,CHAR(160),""))),0) + IFERROR(VALUE(TRIM(SUBSTITUTE(P4,CHAR(160),""))),0))</f>
        <v>4557</v>
      </c>
      <c r="R4" s="171"/>
      <c r="S4" s="168"/>
      <c r="T4" s="172" t="str">
        <f>IF(OR(R4="", S4=""), "", IFERROR(VALUE(TRIM(SUBSTITUTE(R4,CHAR(160),""))),0) + IFERROR(VALUE(TRIM(SUBSTITUTE(S4,CHAR(160),""))),0))</f>
        <v/>
      </c>
      <c r="U4" s="173" t="s">
        <v>94</v>
      </c>
      <c r="V4" s="174" cm="1">
        <f t="array" ref="V4">IF((_xlfn.IFS(TRIM(SUBSTITUTE(U4,CHAR(160),""))="Devis 1",IFERROR(VALUE(TRIM(SUBSTITUTE(L4,CHAR(160),""))),0),TRIM(SUBSTITUTE(U4,CHAR(160),""))="Devis 2",IFERROR(VALUE(TRIM(SUBSTITUTE(O4,CHAR(160),""))),0),TRIM(SUBSTITUTE(U4,CHAR(160),""))="Devis 3",IFERROR(VALUE(TRIM(SUBSTITUTE(R4,CHAR(160),""))),0),TRUE,0)*IFERROR(VALUE(TRIM(SUBSTITUTE(C4,CHAR(160),""))),0))=0,"",_xlfn.IFS(TRIM(SUBSTITUTE(U4,CHAR(160),""))="Devis 1",IFERROR(VALUE(TRIM(SUBSTITUTE(L4,CHAR(160),""))),0),TRIM(SUBSTITUTE(U4,CHAR(160),""))="Devis 2",IFERROR(VALUE(TRIM(SUBSTITUTE(O4,CHAR(160),""))),0),TRIM(SUBSTITUTE(U4,CHAR(160),""))="Devis 3",IFERROR(VALUE(TRIM(SUBSTITUTE(R4,CHAR(160),""))),0),TRUE,0)*IFERROR(VALUE(TRIM(SUBSTITUTE(C4,CHAR(160),""))),0))</f>
        <v>3900</v>
      </c>
      <c r="W4" s="175" cm="1">
        <f t="array" ref="W4">IF(ROUND((_xlfn.IFS(TRIM(SUBSTITUTE(U4,CHAR(160),""))="Devis 1",IFERROR(VALUE(TRIM(SUBSTITUTE(M4,CHAR(160),""))),0),TRIM(SUBSTITUTE(U4,CHAR(160),""))="Devis 2",IFERROR(VALUE(TRIM(SUBSTITUTE(P4,CHAR(160),""))),0),TRIM(SUBSTITUTE(U4,CHAR(160),""))="Devis 3",IFERROR(VALUE(TRIM(SUBSTITUTE(S4,CHAR(160),""))),0),TRUE,0)*IFERROR(VALUE(TRIM(SUBSTITUTE(C4,CHAR(160),""))),0)),2)=0,IF(V4&lt;&gt;"",0,""),ROUND((_xlfn.IFS(TRIM(SUBSTITUTE(U4,CHAR(160),""))="Devis 1",IFERROR(VALUE(TRIM(SUBSTITUTE(M4,CHAR(160),""))),0),TRIM(SUBSTITUTE(U4,CHAR(160),""))="Devis 2",IFERROR(VALUE(TRIM(SUBSTITUTE(P4,CHAR(160),""))),0),TRIM(SUBSTITUTE(U4,CHAR(160),""))="Devis 3",IFERROR(VALUE(TRIM(SUBSTITUTE(S4,CHAR(160),""))),0),TRUE,0)*IFERROR(VALUE(TRIM(SUBSTITUTE(C4,CHAR(160),""))),0)),2))</f>
        <v>331.5</v>
      </c>
      <c r="X4" s="176">
        <f>IF(OR(V4="", W4=""), "", IFERROR(VALUE(TRIM(SUBSTITUTE(V4,CHAR(160),""))),0) + IFERROR(VALUE(TRIM(SUBSTITUTE(W4,CHAR(160),""))),0))</f>
        <v>4231.5</v>
      </c>
      <c r="Y4" s="177"/>
      <c r="Z4" s="178" t="str">
        <f t="shared" ref="Z4" si="0">IF(B4="","",B4)</f>
        <v>Chaînage carré</v>
      </c>
      <c r="AA4" s="179">
        <f t="shared" ref="AA4" si="1">IF(C4="","",C4)</f>
        <v>1</v>
      </c>
      <c r="AB4" s="163" t="str">
        <f t="shared" ref="AB4" si="2">IF(D4="","",D4)</f>
        <v>Fer Plus</v>
      </c>
      <c r="AC4" s="163" t="str">
        <f t="shared" ref="AC4" si="3">IF(E4="","",E4)</f>
        <v>D230115102</v>
      </c>
      <c r="AD4" s="163" t="str">
        <f t="shared" ref="AD4" si="4">IF(F4="","",F4)</f>
        <v>Construction / aménagement bâtiments</v>
      </c>
      <c r="AE4" s="163" t="str">
        <f t="shared" ref="AE4" si="5">IF(G4="","",G4)</f>
        <v>Non</v>
      </c>
      <c r="AF4" s="163" t="str">
        <f t="shared" ref="AF4" si="6">IF(H4="","",H4)</f>
        <v xml:space="preserve">Pas de marché public </v>
      </c>
      <c r="AG4" s="180">
        <f t="shared" ref="AG4" si="7">IF(I4="","",I4)</f>
        <v>900</v>
      </c>
      <c r="AH4" s="163" t="str">
        <f t="shared" ref="AH4" si="8">IF(J4="","",J4)</f>
        <v>mètre</v>
      </c>
      <c r="AI4" s="181">
        <f t="shared" ref="AI4" si="9">IF(K4="","",K4)</f>
        <v>1</v>
      </c>
      <c r="AJ4" s="182">
        <f t="shared" ref="AJ4" si="10">IF(L4="","",L4)</f>
        <v>3900</v>
      </c>
      <c r="AK4" s="183">
        <f t="shared" ref="AK4" si="11">IF(M4="","",M4)</f>
        <v>331.5</v>
      </c>
      <c r="AL4" s="169">
        <f>IF(OR(AJ4="", AK4=""), "", IFERROR(VALUE(TRIM(SUBSTITUTE(AJ4,CHAR(160),""))),0) + IFERROR(VALUE(TRIM(SUBSTITUTE(AK4,CHAR(160),""))),0))</f>
        <v>4231.5</v>
      </c>
      <c r="AM4" s="184">
        <f t="shared" ref="AM4" si="12">IF(O4="","",O4)</f>
        <v>4200</v>
      </c>
      <c r="AN4" s="183">
        <f t="shared" ref="AN4" si="13">IF(P4="","",P4)</f>
        <v>357</v>
      </c>
      <c r="AO4" s="169">
        <f>IF(OR(AM4="",AN4=""),"",IFERROR(VALUE(TRIM(SUBSTITUTE(AM4,CHAR(160),""))),0)+IFERROR(VALUE(TRIM(SUBSTITUTE(AN4,CHAR(160),""))),0))</f>
        <v>4557</v>
      </c>
      <c r="AP4" s="185" t="str">
        <f t="shared" ref="AP4" si="14">IF(R4="","",R4)</f>
        <v/>
      </c>
      <c r="AQ4" s="183" t="str">
        <f t="shared" ref="AQ4" si="15">IF(S4="","",S4)</f>
        <v/>
      </c>
      <c r="AR4" s="186" t="str">
        <f>IF(OR(AP4="",AQ4=""),"",IFERROR(VALUE(TRIM(SUBSTITUTE(AP4,CHAR(160),""))),0)+IFERROR(VALUE(TRIM(SUBSTITUTE(AQ4,CHAR(160),""))),0))</f>
        <v/>
      </c>
      <c r="AS4" s="178" t="str">
        <f t="shared" ref="AS4" si="16">IF(U4="","",U4)</f>
        <v>Devis 1</v>
      </c>
      <c r="AT4" s="163"/>
      <c r="AU4" s="187">
        <f>IF((1.15*MIN(IF((IFERROR(VALUE(TRIM(SUBSTITUTE(AJ4,CHAR(160),""))),0))=0,1E+30,(IFERROR(VALUE(TRIM(SUBSTITUTE(AJ4,CHAR(160),""))),0))),IF((IFERROR(VALUE(TRIM(SUBSTITUTE(AM4,CHAR(160),""))),0))=0,1E+30,(IFERROR(VALUE(TRIM(SUBSTITUTE(AM4,CHAR(160),""))),0))),IF((IFERROR(VALUE(TRIM(SUBSTITUTE(AP4,CHAR(160),""))),0))=0,1E+30,(IFERROR(VALUE(TRIM(SUBSTITUTE(AP4,CHAR(160),""))),0))))*(IFERROR(VALUE(TRIM(SUBSTITUTE(AA4,CHAR(160),""))),0)))=0,"",(1.15*MIN(IF((IFERROR(VALUE(TRIM(SUBSTITUTE(AJ4,CHAR(160),""))),0))=0,1E+30,(IFERROR(VALUE(TRIM(SUBSTITUTE(AJ4,CHAR(160),""))),0))),IF((IFERROR(VALUE(TRIM(SUBSTITUTE(AM4,CHAR(160),""))),0))=0,1E+30,(IFERROR(VALUE(TRIM(SUBSTITUTE(AM4,CHAR(160),""))),0))),IF((IFERROR(VALUE(TRIM(SUBSTITUTE(AP4,CHAR(160),""))),0))=0,1E+30,(IFERROR(VALUE(TRIM(SUBSTITUTE(AP4,CHAR(160),""))),0))))*(IFERROR(VALUE(TRIM(SUBSTITUTE(AA4,CHAR(160),""))),0))))</f>
        <v>4485</v>
      </c>
      <c r="AV4" s="187">
        <f>IF(AU4="","",IF(AND(ROUND(IFERROR(VALUE(TRIM(SUBSTITUTE(AK4,CHAR(160),""))),0),2)=0,ROUND(IFERROR(VALUE(TRIM(SUBSTITUTE(AN4,CHAR(160),""))),0),2)=0,ROUND(IFERROR(VALUE(TRIM(SUBSTITUTE(AQ4,CHAR(160),""))),0),2)=0),0,ROUND(1.15*MIN(IF(ROUND(IFERROR(VALUE(TRIM(SUBSTITUTE(AK4,CHAR(160),""))),0),2)=0,1E+30,ROUND(IFERROR(VALUE(TRIM(SUBSTITUTE(AK4,CHAR(160),""))),0),2)),IF(ROUND(IFERROR(VALUE(TRIM(SUBSTITUTE(AN4,CHAR(160),""))),0),2)=0,1E+30,ROUND(IFERROR(VALUE(TRIM(SUBSTITUTE(AN4,CHAR(160),""))),0),2)),IF(ROUND(IFERROR(VALUE(TRIM(SUBSTITUTE(AQ4,CHAR(160),""))),0),2)=0,1E+30,ROUND(IFERROR(VALUE(TRIM(SUBSTITUTE(AQ4,CHAR(160),""))),0),2)))*ROUND(IFERROR(VALUE(TRIM(SUBSTITUTE(AA4,CHAR(160),""))),0),2),2)))</f>
        <v>381.23</v>
      </c>
      <c r="AW4" s="187">
        <f>IF(AU4="","",AU4+AV4)</f>
        <v>4866.2299999999996</v>
      </c>
      <c r="AX4" s="188" cm="1">
        <f t="array" ref="AX4">IF($AA4="","",IF((IFERROR(_xlfn.IFS($AS4="Devis 1",(IFERROR(VALUE(TRIM(SUBSTITUTE(AJ4,CHAR(160),""))),0)),$AS4="Devis 2",(IFERROR(VALUE(TRIM(SUBSTITUTE(AM4,CHAR(160),""))),0)),$AS4="Devis 3",(IFERROR(VALUE(TRIM(SUBSTITUTE(AP4,CHAR(160),""))),0))),0))*(IFERROR(VALUE(TRIM(SUBSTITUTE($AA4,CHAR(160),""))),0))=0,"",(IFERROR(_xlfn.IFS($AS4="Devis 1",(IFERROR(VALUE(TRIM(SUBSTITUTE(AJ4,CHAR(160),""))),0)),$AS4="Devis 2",(IFERROR(VALUE(TRIM(SUBSTITUTE(AM4,CHAR(160),""))),0)),$AS4="Devis 3",(IFERROR(VALUE(TRIM(SUBSTITUTE(AP4,CHAR(160),""))),0))),0))*(IFERROR(VALUE(TRIM(SUBSTITUTE($AA4,CHAR(160),""))),0))))</f>
        <v>3900</v>
      </c>
      <c r="AY4" s="188" cm="1">
        <f t="array" ref="AY4">IF($AA4="","",IF(ROUND((IFERROR(_xlfn.IFS(TRIM(SUBSTITUTE($AS4,CHAR(160),""))="Devis 1",IFERROR(VALUE(TRIM(SUBSTITUTE(AK4,CHAR(160),""))),0),TRIM(SUBSTITUTE($AS4,CHAR(160),""))="Devis 2",IFERROR(VALUE(TRIM(SUBSTITUTE(AN4,CHAR(160),""))),0),TRIM(SUBSTITUTE($AS4,CHAR(160),""))="Devis 3",IFERROR(VALUE(TRIM(SUBSTITUTE(AQ4,CHAR(160),""))),0)),0))*(IFERROR(VALUE(TRIM(SUBSTITUTE($AA4,CHAR(160),""))),0)),2)=0,IF(AX4&lt;&gt;"",0,""),ROUND((IFERROR(_xlfn.IFS(TRIM(SUBSTITUTE($AS4,CHAR(160),""))="Devis 1",IFERROR(VALUE(TRIM(SUBSTITUTE(AK4,CHAR(160),""))),0),TRIM(SUBSTITUTE($AS4,CHAR(160),""))="Devis 2",IFERROR(VALUE(TRIM(SUBSTITUTE(AN4,CHAR(160),""))),0),TRIM(SUBSTITUTE($AS4,CHAR(160),""))="Devis 3",IFERROR(VALUE(TRIM(SUBSTITUTE(AQ4,CHAR(160),""))),0)),0))*(IFERROR(VALUE(TRIM(SUBSTITUTE($AA4,CHAR(160),""))),0)),2)))</f>
        <v>331.5</v>
      </c>
      <c r="AZ4" s="188" cm="1">
        <f t="array" ref="AZ4">IF($AA4="","",IF(ROUND(IFERROR(_xlfn.IFS($AS4="Devis 1",ROUND(IFERROR(VALUE(TRIM(SUBSTITUTE(AL4,CHAR(160),""))),0),2),$AS4="Devis 2",ROUND(IFERROR(VALUE(TRIM(SUBSTITUTE(AO4,CHAR(160),""))),0),2),$AS4="Devis 3",ROUND(IFERROR(VALUE(TRIM(SUBSTITUTE(AR4,CHAR(160),""))),0),2)),0),2)*ROUND(IFERROR(VALUE(TRIM(SUBSTITUTE($AA4,CHAR(160),""))),0),2)=0,"",ROUND(IFERROR(_xlfn.IFS($AS4="Devis 1",ROUND(IFERROR(VALUE(TRIM(SUBSTITUTE(AL4,CHAR(160),""))),0),2),$AS4="Devis 2",ROUND(IFERROR(VALUE(TRIM(SUBSTITUTE(AO4,CHAR(160),""))),0),2),$AS4="Devis 3",ROUND(IFERROR(VALUE(TRIM(SUBSTITUTE(AR4,CHAR(160),""))),0),2)),0),2)*ROUND(IFERROR(VALUE(TRIM(SUBSTITUTE($AA4,CHAR(160),""))),0),2)))</f>
        <v>4231.5</v>
      </c>
      <c r="BA4" s="163"/>
      <c r="BB4" s="189" t="str" cm="1">
        <f t="array" ref="BB4">IF(OR(AZ4="",AW4="",AX4="",AU4="",AY4="",AV4=""),"",_xlfn.IFS((IFERROR(VALUE(TRIM(SUBSTITUTE(AZ4,CHAR(160),""))),0))&gt;(IFERROR(VALUE(TRIM(SUBSTITUTE(AW4,CHAR(160),""))),0)),"KO : Le montant retenu TTC est supérieur au montant raisonnable TTC. Merci de revoir la ligne de dépense ou plafonner son montant.",(IFERROR(VALUE(TRIM(SUBSTITUTE(AX4,CHAR(160),""))),0))&gt;(IFERROR(VALUE(TRIM(SUBSTITUTE(AU4,CHAR(160),""))),0)),"Attention : Le montant retenu HT est supérieur au montant HT raisonnable. Merci de revoir la ligne de dépense, plafonner son montant, ou justifier la reventillation HT / TVA.",(IFERROR(VALUE(TRIM(SUBSTITUTE(AY4,CHAR(160),""))),0))&gt;(IFERROR(VALUE(TRIM(SUBSTITUTE(AV4,CHAR(160),""))),0)),"Attention : Le montant TVA retenu est supérieur au montant TVA raisonnable. Merci de revoir la ligne de dépense, plafonner son montant, ou justifier la reventillation HT / TVA.",(IFERROR(VALUE(TRIM(SUBSTITUTE(AZ4,CHAR(160),""))),0))=0,"",(IFERROR(VALUE(TRIM(SUBSTITUTE(AW4,CHAR(160),""))),0))=(IFERROR(VALUE(TRIM(SUBSTITUTE(AZ4,CHAR(160),""))),0)),"OK",(IFERROR(VALUE(TRIM(SUBSTITUTE(AW4,CHAR(160),""))),0))&gt;(IFERROR(VALUE(TRIM(SUBSTITUTE(AZ4,CHAR(160),""))),0))," OK : Montant instruit inférieur au montant raisonnable.",TRUE,""))</f>
        <v xml:space="preserve"> OK : Montant instruit inférieur au montant raisonnable.</v>
      </c>
      <c r="BC4" s="189" t="str" cm="1">
        <f t="array" ref="BC4">IF(OR(AZ4="",X4="",AX4="",V4="",AY4="",W4=""),"",_xlfn.IFS((IFERROR(VALUE(TRIM(SUBSTITUTE(AZ4,CHAR(160),""))),0))&gt;(IFERROR(VALUE(TRIM(SUBSTITUTE(X4,CHAR(160),""))),0)),"KO : Le montant retenu TTC est supérieur au montant présenté TTC. Merci de revoir la ligne de dépense ou plafonner son montant.",(IFERROR(VALUE(TRIM(SUBSTITUTE(AX4,CHAR(160),""))),0))&gt;(IFERROR(VALUE(TRIM(SUBSTITUTE(V4,CHAR(160),""))),0)),"Attention : Le montant retenu HT est supérieur au montant HT présenté. Merci de revoir la ligne de dépense, plafonner son montant, ou justifier la reventillation HT / TVA.",(IFERROR(VALUE(TRIM(SUBSTITUTE(AY4,CHAR(160),""))),0))&gt;(IFERROR(VALUE(TRIM(SUBSTITUTE(W4,CHAR(160),""))),0)),"Attention : Le montant TVA retenu est supérieur au montant TVA présenté. Merci de revoir la ligne de dépense, plafonner son montant, ou justifier la reventillation HT / TVA.",(IFERROR(VALUE(TRIM(SUBSTITUTE(X4,CHAR(160),""))),0))=0,"",(IFERROR(VALUE(TRIM(SUBSTITUTE(AZ4,CHAR(160),""))),0))=(IFERROR(VALUE(TRIM(SUBSTITUTE(X4,CHAR(160),""))),0)),"OK",(IFERROR(VALUE(TRIM(SUBSTITUTE(AZ4,CHAR(160),""))),0))&lt;(IFERROR(VALUE(TRIM(SUBSTITUTE(X4,CHAR(160),""))),0)),"Montant instruit inférieur au montant présenté.",TRUE,""))</f>
        <v>OK</v>
      </c>
      <c r="BD4" s="187">
        <f>IF(OR(V4="",AX4=""),"",(IFERROR(VALUE(TRIM(SUBSTITUTE(V4,CHAR(160),""))),0))-(IFERROR(VALUE(TRIM(SUBSTITUTE(AX4,CHAR(160),""))),0)))</f>
        <v>0</v>
      </c>
      <c r="BE4" s="187">
        <f>IF(OR(W4="",AY4=""),"",(IFERROR(VALUE(TRIM(SUBSTITUTE(W4,CHAR(160),""))),0))-(IFERROR(VALUE(TRIM(SUBSTITUTE(AY4,CHAR(160),""))),0)))</f>
        <v>0</v>
      </c>
      <c r="BF4" s="494">
        <f t="shared" ref="BF4" si="17">IF(OR(X4="",AZ4=""),"",(IFERROR(VALUE(TRIM(SUBSTITUTE(X4,CHAR(160),""))),0))-(IFERROR(VALUE(TRIM(SUBSTITUTE(AZ4,CHAR(160),""))),0)))</f>
        <v>0</v>
      </c>
    </row>
    <row r="5" spans="1:59" s="160" customFormat="1" ht="15" customHeight="1">
      <c r="A5" s="450">
        <v>1</v>
      </c>
      <c r="B5" s="11"/>
      <c r="C5" s="42"/>
      <c r="D5" s="11"/>
      <c r="E5" s="11"/>
      <c r="F5" s="11"/>
      <c r="G5" s="11"/>
      <c r="H5" s="11"/>
      <c r="I5" s="61"/>
      <c r="J5" s="11"/>
      <c r="K5" s="61"/>
      <c r="L5" s="29"/>
      <c r="M5" s="15"/>
      <c r="N5" s="193" t="str">
        <f>IF(OR(L5="", M5=""), "", IFERROR(VALUE(TRIM(SUBSTITUTE(L5,CHAR(160),""))),0) + IFERROR(VALUE(TRIM(SUBSTITUTE(M5,CHAR(160),""))),0))</f>
        <v/>
      </c>
      <c r="O5" s="32"/>
      <c r="P5" s="15"/>
      <c r="Q5" s="193" t="str">
        <f>IF(OR(O5="", P5=""), "", IFERROR(VALUE(TRIM(SUBSTITUTE(O5,CHAR(160),""))),0) + IFERROR(VALUE(TRIM(SUBSTITUTE(P5,CHAR(160),""))),0))</f>
        <v/>
      </c>
      <c r="R5" s="35"/>
      <c r="S5" s="15"/>
      <c r="T5" s="194" t="str">
        <f>IF(OR(R5="", S5=""), "", IFERROR(VALUE(TRIM(SUBSTITUTE(R5,CHAR(160),""))),0) + IFERROR(VALUE(TRIM(SUBSTITUTE(S5,CHAR(160),""))),0))</f>
        <v/>
      </c>
      <c r="U5" s="53"/>
      <c r="V5" s="195" t="str" cm="1">
        <f t="array" ref="V5">IF((_xlfn.IFS(TRIM(SUBSTITUTE(U5,CHAR(160),""))="Devis 1",IFERROR(VALUE(TRIM(SUBSTITUTE(L5,CHAR(160),""))),0),TRIM(SUBSTITUTE(U5,CHAR(160),""))="Devis 2",IFERROR(VALUE(TRIM(SUBSTITUTE(O5,CHAR(160),""))),0),TRIM(SUBSTITUTE(U5,CHAR(160),""))="Devis 3",IFERROR(VALUE(TRIM(SUBSTITUTE(R5,CHAR(160),""))),0),TRUE,0)*IFERROR(VALUE(TRIM(SUBSTITUTE(C5,CHAR(160),""))),0))=0,"",_xlfn.IFS(TRIM(SUBSTITUTE(U5,CHAR(160),""))="Devis 1",IFERROR(VALUE(TRIM(SUBSTITUTE(L5,CHAR(160),""))),0),TRIM(SUBSTITUTE(U5,CHAR(160),""))="Devis 2",IFERROR(VALUE(TRIM(SUBSTITUTE(O5,CHAR(160),""))),0),TRIM(SUBSTITUTE(U5,CHAR(160),""))="Devis 3",IFERROR(VALUE(TRIM(SUBSTITUTE(R5,CHAR(160),""))),0),TRUE,0)*IFERROR(VALUE(TRIM(SUBSTITUTE(C5,CHAR(160),""))),0))</f>
        <v/>
      </c>
      <c r="W5" s="196" t="str" cm="1">
        <f t="array" ref="W5">IF(ROUND((_xlfn.IFS(TRIM(SUBSTITUTE(U5,CHAR(160),""))="Devis 1",IFERROR(VALUE(TRIM(SUBSTITUTE(M5,CHAR(160),""))),0),TRIM(SUBSTITUTE(U5,CHAR(160),""))="Devis 2",IFERROR(VALUE(TRIM(SUBSTITUTE(P5,CHAR(160),""))),0),TRIM(SUBSTITUTE(U5,CHAR(160),""))="Devis 3",IFERROR(VALUE(TRIM(SUBSTITUTE(S5,CHAR(160),""))),0),TRUE,0)*IFERROR(VALUE(TRIM(SUBSTITUTE(C5,CHAR(160),""))),0)),2)=0,IF(V5&lt;&gt;"",0,""),ROUND((_xlfn.IFS(TRIM(SUBSTITUTE(U5,CHAR(160),""))="Devis 1",IFERROR(VALUE(TRIM(SUBSTITUTE(M5,CHAR(160),""))),0),TRIM(SUBSTITUTE(U5,CHAR(160),""))="Devis 2",IFERROR(VALUE(TRIM(SUBSTITUTE(P5,CHAR(160),""))),0),TRIM(SUBSTITUTE(U5,CHAR(160),""))="Devis 3",IFERROR(VALUE(TRIM(SUBSTITUTE(S5,CHAR(160),""))),0),TRUE,0)*IFERROR(VALUE(TRIM(SUBSTITUTE(C5,CHAR(160),""))),0)),2))</f>
        <v/>
      </c>
      <c r="X5" s="197" t="str">
        <f>IF(OR(V5="", W5=""), "", IFERROR(VALUE(TRIM(SUBSTITUTE(V5,CHAR(160),""))),0) + IFERROR(VALUE(TRIM(SUBSTITUTE(W5,CHAR(160),""))),0))</f>
        <v/>
      </c>
      <c r="Y5" s="54"/>
      <c r="Z5" s="198" t="str">
        <f t="shared" ref="Z5:Z36" si="18">IF(B5="","",B5)</f>
        <v/>
      </c>
      <c r="AA5" s="199" t="str">
        <f t="shared" ref="AA5:AA36" si="19">IF(C5="","",C5)</f>
        <v/>
      </c>
      <c r="AB5" s="200" t="str">
        <f t="shared" ref="AB5:AB36" si="20">IF(D5="","",D5)</f>
        <v/>
      </c>
      <c r="AC5" s="200" t="str">
        <f t="shared" ref="AC5:AC36" si="21">IF(E5="","",E5)</f>
        <v/>
      </c>
      <c r="AD5" s="200" t="str">
        <f t="shared" ref="AD5:AD36" si="22">IF(F5="","",F5)</f>
        <v/>
      </c>
      <c r="AE5" s="200" t="str">
        <f t="shared" ref="AE5:AE36" si="23">IF(G5="","",G5)</f>
        <v/>
      </c>
      <c r="AF5" s="200" t="str">
        <f t="shared" ref="AF5:AF36" si="24">IF(H5="","",H5)</f>
        <v/>
      </c>
      <c r="AG5" s="201" t="str">
        <f t="shared" ref="AG5:AG36" si="25">IF(I5="","",I5)</f>
        <v/>
      </c>
      <c r="AH5" s="200" t="str">
        <f t="shared" ref="AH5:AH36" si="26">IF(J5="","",J5)</f>
        <v/>
      </c>
      <c r="AI5" s="202" t="str">
        <f t="shared" ref="AI5:AI36" si="27">IF(K5="","",K5)</f>
        <v/>
      </c>
      <c r="AJ5" s="203" t="str">
        <f t="shared" ref="AJ5:AJ36" si="28">IF(L5="","",L5)</f>
        <v/>
      </c>
      <c r="AK5" s="204" t="str">
        <f t="shared" ref="AK5:AK36" si="29">IF(M5="","",M5)</f>
        <v/>
      </c>
      <c r="AL5" s="193" t="str">
        <f>IF(OR(AJ5="", AK5=""), "", IFERROR(VALUE(TRIM(SUBSTITUTE(AJ5,CHAR(160),""))),0) + IFERROR(VALUE(TRIM(SUBSTITUTE(AK5,CHAR(160),""))),0))</f>
        <v/>
      </c>
      <c r="AM5" s="205" t="str">
        <f t="shared" ref="AM5:AM36" si="30">IF(O5="","",O5)</f>
        <v/>
      </c>
      <c r="AN5" s="204" t="str">
        <f t="shared" ref="AN5:AN36" si="31">IF(P5="","",P5)</f>
        <v/>
      </c>
      <c r="AO5" s="193" t="str">
        <f>IF(OR(AM5="",AN5=""),"",IFERROR(VALUE(TRIM(SUBSTITUTE(AM5,CHAR(160),""))),0)+IFERROR(VALUE(TRIM(SUBSTITUTE(AN5,CHAR(160),""))),0))</f>
        <v/>
      </c>
      <c r="AP5" s="206" t="str">
        <f t="shared" ref="AP5:AP36" si="32">IF(R5="","",R5)</f>
        <v/>
      </c>
      <c r="AQ5" s="204" t="str">
        <f t="shared" ref="AQ5:AQ36" si="33">IF(S5="","",S5)</f>
        <v/>
      </c>
      <c r="AR5" s="207" t="str">
        <f>IF(OR(AP5="",AQ5=""),"",IFERROR(VALUE(TRIM(SUBSTITUTE(AP5,CHAR(160),""))),0)+IFERROR(VALUE(TRIM(SUBSTITUTE(AQ5,CHAR(160),""))),0))</f>
        <v/>
      </c>
      <c r="AS5" s="198" t="str">
        <f t="shared" ref="AS5:AS36" si="34">IF(U5="","",U5)</f>
        <v/>
      </c>
      <c r="AT5" s="191"/>
      <c r="AU5" s="208" t="str">
        <f>IF((1.15*MIN(IF((IFERROR(VALUE(TRIM(SUBSTITUTE(AJ5,CHAR(160),""))),0))=0,1E+30,(IFERROR(VALUE(TRIM(SUBSTITUTE(AJ5,CHAR(160),""))),0))),IF((IFERROR(VALUE(TRIM(SUBSTITUTE(AM5,CHAR(160),""))),0))=0,1E+30,(IFERROR(VALUE(TRIM(SUBSTITUTE(AM5,CHAR(160),""))),0))),IF((IFERROR(VALUE(TRIM(SUBSTITUTE(AP5,CHAR(160),""))),0))=0,1E+30,(IFERROR(VALUE(TRIM(SUBSTITUTE(AP5,CHAR(160),""))),0))))*(IFERROR(VALUE(TRIM(SUBSTITUTE(AA5,CHAR(160),""))),0)))=0,"",(1.15*MIN(IF((IFERROR(VALUE(TRIM(SUBSTITUTE(AJ5,CHAR(160),""))),0))=0,1E+30,(IFERROR(VALUE(TRIM(SUBSTITUTE(AJ5,CHAR(160),""))),0))),IF((IFERROR(VALUE(TRIM(SUBSTITUTE(AM5,CHAR(160),""))),0))=0,1E+30,(IFERROR(VALUE(TRIM(SUBSTITUTE(AM5,CHAR(160),""))),0))),IF((IFERROR(VALUE(TRIM(SUBSTITUTE(AP5,CHAR(160),""))),0))=0,1E+30,(IFERROR(VALUE(TRIM(SUBSTITUTE(AP5,CHAR(160),""))),0))))*(IFERROR(VALUE(TRIM(SUBSTITUTE(AA5,CHAR(160),""))),0))))</f>
        <v/>
      </c>
      <c r="AV5" s="208" t="str">
        <f>IF(AU5="","",IF(AND(ROUND(IFERROR(VALUE(TRIM(SUBSTITUTE(AK5,CHAR(160),""))),0),2)=0,ROUND(IFERROR(VALUE(TRIM(SUBSTITUTE(AN5,CHAR(160),""))),0),2)=0,ROUND(IFERROR(VALUE(TRIM(SUBSTITUTE(AQ5,CHAR(160),""))),0),2)=0),0,ROUND(1.15*MIN(IF(ROUND(IFERROR(VALUE(TRIM(SUBSTITUTE(AK5,CHAR(160),""))),0),2)=0,1E+30,ROUND(IFERROR(VALUE(TRIM(SUBSTITUTE(AK5,CHAR(160),""))),0),2)),IF(ROUND(IFERROR(VALUE(TRIM(SUBSTITUTE(AN5,CHAR(160),""))),0),2)=0,1E+30,ROUND(IFERROR(VALUE(TRIM(SUBSTITUTE(AN5,CHAR(160),""))),0),2)),IF(ROUND(IFERROR(VALUE(TRIM(SUBSTITUTE(AQ5,CHAR(160),""))),0),2)=0,1E+30,ROUND(IFERROR(VALUE(TRIM(SUBSTITUTE(AQ5,CHAR(160),""))),0),2)))*ROUND(IFERROR(VALUE(TRIM(SUBSTITUTE(AA5,CHAR(160),""))),0),2),2)))</f>
        <v/>
      </c>
      <c r="AW5" s="208" t="str">
        <f>IF(AU5="","",AU5+AV5)</f>
        <v/>
      </c>
      <c r="AX5" s="209" t="str" cm="1">
        <f t="array" ref="AX5">IF($AA5="","",IF((IFERROR(_xlfn.IFS($AS5="Devis 1",(IFERROR(VALUE(TRIM(SUBSTITUTE(AJ5,CHAR(160),""))),0)),$AS5="Devis 2",(IFERROR(VALUE(TRIM(SUBSTITUTE(AM5,CHAR(160),""))),0)),$AS5="Devis 3",(IFERROR(VALUE(TRIM(SUBSTITUTE(AP5,CHAR(160),""))),0))),0))*(IFERROR(VALUE(TRIM(SUBSTITUTE($AA5,CHAR(160),""))),0))=0,"",(IFERROR(_xlfn.IFS($AS5="Devis 1",(IFERROR(VALUE(TRIM(SUBSTITUTE(AJ5,CHAR(160),""))),0)),$AS5="Devis 2",(IFERROR(VALUE(TRIM(SUBSTITUTE(AM5,CHAR(160),""))),0)),$AS5="Devis 3",(IFERROR(VALUE(TRIM(SUBSTITUTE(AP5,CHAR(160),""))),0))),0))*(IFERROR(VALUE(TRIM(SUBSTITUTE($AA5,CHAR(160),""))),0))))</f>
        <v/>
      </c>
      <c r="AY5" s="209" t="str" cm="1">
        <f t="array" ref="AY5">IF($AA5="","",IF(ROUND((IFERROR(_xlfn.IFS(TRIM(SUBSTITUTE($AS5,CHAR(160),""))="Devis 1",IFERROR(VALUE(TRIM(SUBSTITUTE(AK5,CHAR(160),""))),0),TRIM(SUBSTITUTE($AS5,CHAR(160),""))="Devis 2",IFERROR(VALUE(TRIM(SUBSTITUTE(AN5,CHAR(160),""))),0),TRIM(SUBSTITUTE($AS5,CHAR(160),""))="Devis 3",IFERROR(VALUE(TRIM(SUBSTITUTE(AQ5,CHAR(160),""))),0)),0))*(IFERROR(VALUE(TRIM(SUBSTITUTE($AA5,CHAR(160),""))),0)),2)=0,IF(AX5&lt;&gt;"",0,""),ROUND((IFERROR(_xlfn.IFS(TRIM(SUBSTITUTE($AS5,CHAR(160),""))="Devis 1",IFERROR(VALUE(TRIM(SUBSTITUTE(AK5,CHAR(160),""))),0),TRIM(SUBSTITUTE($AS5,CHAR(160),""))="Devis 2",IFERROR(VALUE(TRIM(SUBSTITUTE(AN5,CHAR(160),""))),0),TRIM(SUBSTITUTE($AS5,CHAR(160),""))="Devis 3",IFERROR(VALUE(TRIM(SUBSTITUTE(AQ5,CHAR(160),""))),0)),0))*(IFERROR(VALUE(TRIM(SUBSTITUTE($AA5,CHAR(160),""))),0)),2)))</f>
        <v/>
      </c>
      <c r="AZ5" s="209" t="str" cm="1">
        <f t="array" ref="AZ5">IF($AA5="","",IF(ROUND(IFERROR(_xlfn.IFS($AS5="Devis 1",ROUND(IFERROR(VALUE(TRIM(SUBSTITUTE(AL5,CHAR(160),""))),0),2),$AS5="Devis 2",ROUND(IFERROR(VALUE(TRIM(SUBSTITUTE(AO5,CHAR(160),""))),0),2),$AS5="Devis 3",ROUND(IFERROR(VALUE(TRIM(SUBSTITUTE(AR5,CHAR(160),""))),0),2)),0),2)*ROUND(IFERROR(VALUE(TRIM(SUBSTITUTE($AA5,CHAR(160),""))),0),2)=0,"",ROUND(IFERROR(_xlfn.IFS($AS5="Devis 1",ROUND(IFERROR(VALUE(TRIM(SUBSTITUTE(AL5,CHAR(160),""))),0),2),$AS5="Devis 2",ROUND(IFERROR(VALUE(TRIM(SUBSTITUTE(AO5,CHAR(160),""))),0),2),$AS5="Devis 3",ROUND(IFERROR(VALUE(TRIM(SUBSTITUTE(AR5,CHAR(160),""))),0),2)),0),2)*ROUND(IFERROR(VALUE(TRIM(SUBSTITUTE($AA5,CHAR(160),""))),0),2)))</f>
        <v/>
      </c>
      <c r="BA5" s="191"/>
      <c r="BB5" s="210" t="str" cm="1">
        <f t="array" ref="BB5">IF(OR(AZ5="",AW5="",AX5="",AU5="",AY5="",AV5=""),"",_xlfn.IFS((IFERROR(VALUE(TRIM(SUBSTITUTE(AZ5,CHAR(160),""))),0))&gt;(IFERROR(VALUE(TRIM(SUBSTITUTE(AW5,CHAR(160),""))),0)),"KO : Le montant retenu TTC est supérieur au montant raisonnable TTC. Merci de revoir la ligne de dépense ou plafonner son montant.",(IFERROR(VALUE(TRIM(SUBSTITUTE(AX5,CHAR(160),""))),0))&gt;(IFERROR(VALUE(TRIM(SUBSTITUTE(AU5,CHAR(160),""))),0)),"Attention : Le montant retenu HT est supérieur au montant HT raisonnable. Merci de revoir la ligne de dépense, plafonner son montant, ou justifier la reventillation HT / TVA.",(IFERROR(VALUE(TRIM(SUBSTITUTE(AY5,CHAR(160),""))),0))&gt;(IFERROR(VALUE(TRIM(SUBSTITUTE(AV5,CHAR(160),""))),0)),"Attention : Le montant TVA retenu est supérieur au montant TVA raisonnable. Merci de revoir la ligne de dépense, plafonner son montant, ou justifier la reventillation HT / TVA.",(IFERROR(VALUE(TRIM(SUBSTITUTE(AZ5,CHAR(160),""))),0))=0,"",(IFERROR(VALUE(TRIM(SUBSTITUTE(AW5,CHAR(160),""))),0))=(IFERROR(VALUE(TRIM(SUBSTITUTE(AZ5,CHAR(160),""))),0)),"OK",(IFERROR(VALUE(TRIM(SUBSTITUTE(AW5,CHAR(160),""))),0))&gt;(IFERROR(VALUE(TRIM(SUBSTITUTE(AZ5,CHAR(160),""))),0))," OK : Montant instruit inférieur au montant raisonnable.",TRUE,""))</f>
        <v/>
      </c>
      <c r="BC5" s="210" t="str" cm="1">
        <f t="array" ref="BC5">IF(OR(AZ5="",X5="",AX5="",V5="",AY5="",W5=""),"",_xlfn.IFS((IFERROR(VALUE(TRIM(SUBSTITUTE(AZ5,CHAR(160),""))),0))&gt;(IFERROR(VALUE(TRIM(SUBSTITUTE(X5,CHAR(160),""))),0)),"KO : Le montant retenu TTC est supérieur au montant présenté TTC. Merci de revoir la ligne de dépense ou plafonner son montant.",(IFERROR(VALUE(TRIM(SUBSTITUTE(AX5,CHAR(160),""))),0))&gt;(IFERROR(VALUE(TRIM(SUBSTITUTE(V5,CHAR(160),""))),0)),"Attention : Le montant retenu HT est supérieur au montant HT présenté. Merci de revoir la ligne de dépense, plafonner son montant, ou justifier la reventillation HT / TVA.",(IFERROR(VALUE(TRIM(SUBSTITUTE(AY5,CHAR(160),""))),0))&gt;(IFERROR(VALUE(TRIM(SUBSTITUTE(W5,CHAR(160),""))),0)),"Attention : Le montant TVA retenu est supérieur au montant TVA présenté. Merci de revoir la ligne de dépense, plafonner son montant, ou justifier la reventillation HT / TVA.",(IFERROR(VALUE(TRIM(SUBSTITUTE(X5,CHAR(160),""))),0))=0,"",(IFERROR(VALUE(TRIM(SUBSTITUTE(AZ5,CHAR(160),""))),0))=(IFERROR(VALUE(TRIM(SUBSTITUTE(X5,CHAR(160),""))),0)),"OK",(IFERROR(VALUE(TRIM(SUBSTITUTE(AZ5,CHAR(160),""))),0))&lt;(IFERROR(VALUE(TRIM(SUBSTITUTE(X5,CHAR(160),""))),0)),"Montant instruit inférieur au montant présenté.",TRUE,""))</f>
        <v/>
      </c>
      <c r="BD5" s="208" t="str">
        <f>IF(OR(V5="",AX5=""),"",(IFERROR(VALUE(TRIM(SUBSTITUTE(V5,CHAR(160),""))),0))-(IFERROR(VALUE(TRIM(SUBSTITUTE(AX5,CHAR(160),""))),0)))</f>
        <v/>
      </c>
      <c r="BE5" s="208" t="str">
        <f>IF(OR(W5="",AY5=""),"",(IFERROR(VALUE(TRIM(SUBSTITUTE(W5,CHAR(160),""))),0))-(IFERROR(VALUE(TRIM(SUBSTITUTE(AY5,CHAR(160),""))),0)))</f>
        <v/>
      </c>
      <c r="BF5" s="495" t="str">
        <f t="shared" ref="BF5" si="35">IF(OR(X5="",AZ5=""),"",(IFERROR(VALUE(TRIM(SUBSTITUTE(X5,CHAR(160),""))),0))-(IFERROR(VALUE(TRIM(SUBSTITUTE(AZ5,CHAR(160),""))),0)))</f>
        <v/>
      </c>
      <c r="BG5" s="211"/>
    </row>
    <row r="6" spans="1:59" s="160" customFormat="1" ht="15" customHeight="1">
      <c r="A6" s="450">
        <v>2</v>
      </c>
      <c r="B6" s="11"/>
      <c r="C6" s="42"/>
      <c r="D6" s="11"/>
      <c r="E6" s="11"/>
      <c r="F6" s="11"/>
      <c r="G6" s="11"/>
      <c r="H6" s="11"/>
      <c r="I6" s="61"/>
      <c r="J6" s="11"/>
      <c r="K6" s="62"/>
      <c r="L6" s="29"/>
      <c r="M6" s="15"/>
      <c r="N6" s="193" t="str">
        <f t="shared" ref="N6:N69" si="36">IF(OR(L6="", M6=""), "", IFERROR(VALUE(TRIM(SUBSTITUTE(L6,CHAR(160),""))),0) + IFERROR(VALUE(TRIM(SUBSTITUTE(M6,CHAR(160),""))),0))</f>
        <v/>
      </c>
      <c r="O6" s="32"/>
      <c r="P6" s="15"/>
      <c r="Q6" s="193" t="str">
        <f t="shared" ref="Q6:Q69" si="37">IF(OR(O6="", P6=""), "", IFERROR(VALUE(TRIM(SUBSTITUTE(O6,CHAR(160),""))),0) + IFERROR(VALUE(TRIM(SUBSTITUTE(P6,CHAR(160),""))),0))</f>
        <v/>
      </c>
      <c r="R6" s="35"/>
      <c r="S6" s="15"/>
      <c r="T6" s="194" t="str">
        <f t="shared" ref="T6:T69" si="38">IF(OR(R6="", S6=""), "", IFERROR(VALUE(TRIM(SUBSTITUTE(R6,CHAR(160),""))),0) + IFERROR(VALUE(TRIM(SUBSTITUTE(S6,CHAR(160),""))),0))</f>
        <v/>
      </c>
      <c r="U6" s="53"/>
      <c r="V6" s="195" t="str" cm="1">
        <f t="array" ref="V6">IF((_xlfn.IFS(TRIM(SUBSTITUTE(U6,CHAR(160),""))="Devis 1",IFERROR(VALUE(TRIM(SUBSTITUTE(L6,CHAR(160),""))),0),TRIM(SUBSTITUTE(U6,CHAR(160),""))="Devis 2",IFERROR(VALUE(TRIM(SUBSTITUTE(O6,CHAR(160),""))),0),TRIM(SUBSTITUTE(U6,CHAR(160),""))="Devis 3",IFERROR(VALUE(TRIM(SUBSTITUTE(R6,CHAR(160),""))),0),TRUE,0)*IFERROR(VALUE(TRIM(SUBSTITUTE(C6,CHAR(160),""))),0))=0,"",_xlfn.IFS(TRIM(SUBSTITUTE(U6,CHAR(160),""))="Devis 1",IFERROR(VALUE(TRIM(SUBSTITUTE(L6,CHAR(160),""))),0),TRIM(SUBSTITUTE(U6,CHAR(160),""))="Devis 2",IFERROR(VALUE(TRIM(SUBSTITUTE(O6,CHAR(160),""))),0),TRIM(SUBSTITUTE(U6,CHAR(160),""))="Devis 3",IFERROR(VALUE(TRIM(SUBSTITUTE(R6,CHAR(160),""))),0),TRUE,0)*IFERROR(VALUE(TRIM(SUBSTITUTE(C6,CHAR(160),""))),0))</f>
        <v/>
      </c>
      <c r="W6" s="196" t="str" cm="1">
        <f t="array" ref="W6">IF(ROUND((_xlfn.IFS(TRIM(SUBSTITUTE(U6,CHAR(160),""))="Devis 1",IFERROR(VALUE(TRIM(SUBSTITUTE(M6,CHAR(160),""))),0),TRIM(SUBSTITUTE(U6,CHAR(160),""))="Devis 2",IFERROR(VALUE(TRIM(SUBSTITUTE(P6,CHAR(160),""))),0),TRIM(SUBSTITUTE(U6,CHAR(160),""))="Devis 3",IFERROR(VALUE(TRIM(SUBSTITUTE(S6,CHAR(160),""))),0),TRUE,0)*IFERROR(VALUE(TRIM(SUBSTITUTE(C6,CHAR(160),""))),0)),2)=0,IF(V6&lt;&gt;"",0,""),ROUND((_xlfn.IFS(TRIM(SUBSTITUTE(U6,CHAR(160),""))="Devis 1",IFERROR(VALUE(TRIM(SUBSTITUTE(M6,CHAR(160),""))),0),TRIM(SUBSTITUTE(U6,CHAR(160),""))="Devis 2",IFERROR(VALUE(TRIM(SUBSTITUTE(P6,CHAR(160),""))),0),TRIM(SUBSTITUTE(U6,CHAR(160),""))="Devis 3",IFERROR(VALUE(TRIM(SUBSTITUTE(S6,CHAR(160),""))),0),TRUE,0)*IFERROR(VALUE(TRIM(SUBSTITUTE(C6,CHAR(160),""))),0)),2))</f>
        <v/>
      </c>
      <c r="X6" s="197" t="str">
        <f t="shared" ref="X6" si="39">IF(OR(V6="", W6=""), "", IFERROR(VALUE(TRIM(SUBSTITUTE(V6,CHAR(160),""))),0) + IFERROR(VALUE(TRIM(SUBSTITUTE(W6,CHAR(160),""))),0))</f>
        <v/>
      </c>
      <c r="Y6" s="54"/>
      <c r="Z6" s="198" t="str">
        <f t="shared" si="18"/>
        <v/>
      </c>
      <c r="AA6" s="199" t="str">
        <f t="shared" si="19"/>
        <v/>
      </c>
      <c r="AB6" s="200" t="str">
        <f t="shared" si="20"/>
        <v/>
      </c>
      <c r="AC6" s="200" t="str">
        <f t="shared" si="21"/>
        <v/>
      </c>
      <c r="AD6" s="200" t="str">
        <f t="shared" si="22"/>
        <v/>
      </c>
      <c r="AE6" s="200" t="str">
        <f t="shared" si="23"/>
        <v/>
      </c>
      <c r="AF6" s="200" t="str">
        <f t="shared" si="24"/>
        <v/>
      </c>
      <c r="AG6" s="201" t="str">
        <f t="shared" si="25"/>
        <v/>
      </c>
      <c r="AH6" s="200" t="str">
        <f t="shared" si="26"/>
        <v/>
      </c>
      <c r="AI6" s="202" t="str">
        <f t="shared" si="27"/>
        <v/>
      </c>
      <c r="AJ6" s="203" t="str">
        <f t="shared" si="28"/>
        <v/>
      </c>
      <c r="AK6" s="204" t="str">
        <f t="shared" si="29"/>
        <v/>
      </c>
      <c r="AL6" s="193" t="str">
        <f t="shared" ref="AL6:AL69" si="40">IF(OR(AJ6="", AK6=""), "", IFERROR(VALUE(TRIM(SUBSTITUTE(AJ6,CHAR(160),""))),0) + IFERROR(VALUE(TRIM(SUBSTITUTE(AK6,CHAR(160),""))),0))</f>
        <v/>
      </c>
      <c r="AM6" s="205" t="str">
        <f t="shared" si="30"/>
        <v/>
      </c>
      <c r="AN6" s="204" t="str">
        <f t="shared" si="31"/>
        <v/>
      </c>
      <c r="AO6" s="193" t="str">
        <f t="shared" ref="AO6:AO69" si="41">IF(OR(AM6="",AN6=""),"",IFERROR(VALUE(TRIM(SUBSTITUTE(AM6,CHAR(160),""))),0)+IFERROR(VALUE(TRIM(SUBSTITUTE(AN6,CHAR(160),""))),0))</f>
        <v/>
      </c>
      <c r="AP6" s="206" t="str">
        <f t="shared" si="32"/>
        <v/>
      </c>
      <c r="AQ6" s="204" t="str">
        <f t="shared" si="33"/>
        <v/>
      </c>
      <c r="AR6" s="207" t="str">
        <f t="shared" ref="AR6:AR69" si="42">IF(OR(AP6="",AQ6=""),"",IFERROR(VALUE(TRIM(SUBSTITUTE(AP6,CHAR(160),""))),0)+IFERROR(VALUE(TRIM(SUBSTITUTE(AQ6,CHAR(160),""))),0))</f>
        <v/>
      </c>
      <c r="AS6" s="198" t="str">
        <f t="shared" si="34"/>
        <v/>
      </c>
      <c r="AT6" s="191"/>
      <c r="AU6" s="208" t="str">
        <f t="shared" ref="AU6:AU69" si="43">IF((1.15*MIN(IF((IFERROR(VALUE(TRIM(SUBSTITUTE(AJ6,CHAR(160),""))),0))=0,1E+30,(IFERROR(VALUE(TRIM(SUBSTITUTE(AJ6,CHAR(160),""))),0))),IF((IFERROR(VALUE(TRIM(SUBSTITUTE(AM6,CHAR(160),""))),0))=0,1E+30,(IFERROR(VALUE(TRIM(SUBSTITUTE(AM6,CHAR(160),""))),0))),IF((IFERROR(VALUE(TRIM(SUBSTITUTE(AP6,CHAR(160),""))),0))=0,1E+30,(IFERROR(VALUE(TRIM(SUBSTITUTE(AP6,CHAR(160),""))),0))))*(IFERROR(VALUE(TRIM(SUBSTITUTE(AA6,CHAR(160),""))),0)))=0,"",(1.15*MIN(IF((IFERROR(VALUE(TRIM(SUBSTITUTE(AJ6,CHAR(160),""))),0))=0,1E+30,(IFERROR(VALUE(TRIM(SUBSTITUTE(AJ6,CHAR(160),""))),0))),IF((IFERROR(VALUE(TRIM(SUBSTITUTE(AM6,CHAR(160),""))),0))=0,1E+30,(IFERROR(VALUE(TRIM(SUBSTITUTE(AM6,CHAR(160),""))),0))),IF((IFERROR(VALUE(TRIM(SUBSTITUTE(AP6,CHAR(160),""))),0))=0,1E+30,(IFERROR(VALUE(TRIM(SUBSTITUTE(AP6,CHAR(160),""))),0))))*(IFERROR(VALUE(TRIM(SUBSTITUTE(AA6,CHAR(160),""))),0))))</f>
        <v/>
      </c>
      <c r="AV6" s="208" t="str">
        <f t="shared" ref="AV6:AV69" si="44">IF(AU6="","",IF(AND(ROUND(IFERROR(VALUE(TRIM(SUBSTITUTE(AK6,CHAR(160),""))),0),2)=0,ROUND(IFERROR(VALUE(TRIM(SUBSTITUTE(AN6,CHAR(160),""))),0),2)=0,ROUND(IFERROR(VALUE(TRIM(SUBSTITUTE(AQ6,CHAR(160),""))),0),2)=0),0,ROUND(1.15*MIN(IF(ROUND(IFERROR(VALUE(TRIM(SUBSTITUTE(AK6,CHAR(160),""))),0),2)=0,1E+30,ROUND(IFERROR(VALUE(TRIM(SUBSTITUTE(AK6,CHAR(160),""))),0),2)),IF(ROUND(IFERROR(VALUE(TRIM(SUBSTITUTE(AN6,CHAR(160),""))),0),2)=0,1E+30,ROUND(IFERROR(VALUE(TRIM(SUBSTITUTE(AN6,CHAR(160),""))),0),2)),IF(ROUND(IFERROR(VALUE(TRIM(SUBSTITUTE(AQ6,CHAR(160),""))),0),2)=0,1E+30,ROUND(IFERROR(VALUE(TRIM(SUBSTITUTE(AQ6,CHAR(160),""))),0),2)))*ROUND(IFERROR(VALUE(TRIM(SUBSTITUTE(AA6,CHAR(160),""))),0),2),2)))</f>
        <v/>
      </c>
      <c r="AW6" s="208" t="str">
        <f t="shared" ref="AW6:AW69" si="45">IF(AU6="","",AU6+AV6)</f>
        <v/>
      </c>
      <c r="AX6" s="209" t="str" cm="1">
        <f t="array" ref="AX6">IF($AA6="","",IF((IFERROR(_xlfn.IFS($AS6="Devis 1",(IFERROR(VALUE(TRIM(SUBSTITUTE(AJ6,CHAR(160),""))),0)),$AS6="Devis 2",(IFERROR(VALUE(TRIM(SUBSTITUTE(AM6,CHAR(160),""))),0)),$AS6="Devis 3",(IFERROR(VALUE(TRIM(SUBSTITUTE(AP6,CHAR(160),""))),0))),0))*(IFERROR(VALUE(TRIM(SUBSTITUTE($AA6,CHAR(160),""))),0))=0,"",(IFERROR(_xlfn.IFS($AS6="Devis 1",(IFERROR(VALUE(TRIM(SUBSTITUTE(AJ6,CHAR(160),""))),0)),$AS6="Devis 2",(IFERROR(VALUE(TRIM(SUBSTITUTE(AM6,CHAR(160),""))),0)),$AS6="Devis 3",(IFERROR(VALUE(TRIM(SUBSTITUTE(AP6,CHAR(160),""))),0))),0))*(IFERROR(VALUE(TRIM(SUBSTITUTE($AA6,CHAR(160),""))),0))))</f>
        <v/>
      </c>
      <c r="AY6" s="209" t="str" cm="1">
        <f t="array" ref="AY6">IF($AA6="","",IF(ROUND((IFERROR(_xlfn.IFS(TRIM(SUBSTITUTE($AS6,CHAR(160),""))="Devis 1",IFERROR(VALUE(TRIM(SUBSTITUTE(AK6,CHAR(160),""))),0),TRIM(SUBSTITUTE($AS6,CHAR(160),""))="Devis 2",IFERROR(VALUE(TRIM(SUBSTITUTE(AN6,CHAR(160),""))),0),TRIM(SUBSTITUTE($AS6,CHAR(160),""))="Devis 3",IFERROR(VALUE(TRIM(SUBSTITUTE(AQ6,CHAR(160),""))),0)),0))*(IFERROR(VALUE(TRIM(SUBSTITUTE($AA6,CHAR(160),""))),0)),2)=0,IF(AX6&lt;&gt;"",0,""),ROUND((IFERROR(_xlfn.IFS(TRIM(SUBSTITUTE($AS6,CHAR(160),""))="Devis 1",IFERROR(VALUE(TRIM(SUBSTITUTE(AK6,CHAR(160),""))),0),TRIM(SUBSTITUTE($AS6,CHAR(160),""))="Devis 2",IFERROR(VALUE(TRIM(SUBSTITUTE(AN6,CHAR(160),""))),0),TRIM(SUBSTITUTE($AS6,CHAR(160),""))="Devis 3",IFERROR(VALUE(TRIM(SUBSTITUTE(AQ6,CHAR(160),""))),0)),0))*(IFERROR(VALUE(TRIM(SUBSTITUTE($AA6,CHAR(160),""))),0)),2)))</f>
        <v/>
      </c>
      <c r="AZ6" s="209" t="str" cm="1">
        <f t="array" ref="AZ6">IF($AA6="","",IF(ROUND(IFERROR(_xlfn.IFS($AS6="Devis 1",ROUND(IFERROR(VALUE(TRIM(SUBSTITUTE(AL6,CHAR(160),""))),0),2),$AS6="Devis 2",ROUND(IFERROR(VALUE(TRIM(SUBSTITUTE(AO6,CHAR(160),""))),0),2),$AS6="Devis 3",ROUND(IFERROR(VALUE(TRIM(SUBSTITUTE(AR6,CHAR(160),""))),0),2)),0),2)*ROUND(IFERROR(VALUE(TRIM(SUBSTITUTE($AA6,CHAR(160),""))),0),2)=0,"",ROUND(IFERROR(_xlfn.IFS($AS6="Devis 1",ROUND(IFERROR(VALUE(TRIM(SUBSTITUTE(AL6,CHAR(160),""))),0),2),$AS6="Devis 2",ROUND(IFERROR(VALUE(TRIM(SUBSTITUTE(AO6,CHAR(160),""))),0),2),$AS6="Devis 3",ROUND(IFERROR(VALUE(TRIM(SUBSTITUTE(AR6,CHAR(160),""))),0),2)),0),2)*ROUND(IFERROR(VALUE(TRIM(SUBSTITUTE($AA6,CHAR(160),""))),0),2)))</f>
        <v/>
      </c>
      <c r="BA6" s="191"/>
      <c r="BB6" s="210" t="str" cm="1">
        <f t="array" ref="BB6">IF(OR(AZ6="",AW6="",AX6="",AU6="",AY6="",AV6=""),"",_xlfn.IFS((IFERROR(VALUE(TRIM(SUBSTITUTE(AZ6,CHAR(160),""))),0))&gt;(IFERROR(VALUE(TRIM(SUBSTITUTE(AW6,CHAR(160),""))),0)),"KO : Le montant retenu TTC est supérieur au montant raisonnable TTC. Merci de revoir la ligne de dépense ou plafonner son montant.",(IFERROR(VALUE(TRIM(SUBSTITUTE(AX6,CHAR(160),""))),0))&gt;(IFERROR(VALUE(TRIM(SUBSTITUTE(AU6,CHAR(160),""))),0)),"Attention : Le montant retenu HT est supérieur au montant HT raisonnable. Merci de revoir la ligne de dépense, plafonner son montant, ou justifier la reventillation HT / TVA.",(IFERROR(VALUE(TRIM(SUBSTITUTE(AY6,CHAR(160),""))),0))&gt;(IFERROR(VALUE(TRIM(SUBSTITUTE(AV6,CHAR(160),""))),0)),"Attention : Le montant TVA retenu est supérieur au montant TVA raisonnable. Merci de revoir la ligne de dépense, plafonner son montant, ou justifier la reventillation HT / TVA.",(IFERROR(VALUE(TRIM(SUBSTITUTE(AZ6,CHAR(160),""))),0))=0,"",(IFERROR(VALUE(TRIM(SUBSTITUTE(AW6,CHAR(160),""))),0))=(IFERROR(VALUE(TRIM(SUBSTITUTE(AZ6,CHAR(160),""))),0)),"OK",(IFERROR(VALUE(TRIM(SUBSTITUTE(AW6,CHAR(160),""))),0))&gt;(IFERROR(VALUE(TRIM(SUBSTITUTE(AZ6,CHAR(160),""))),0))," OK : Montant instruit inférieur au montant raisonnable.",TRUE,""))</f>
        <v/>
      </c>
      <c r="BC6" s="210" t="str" cm="1">
        <f t="array" ref="BC6">IF(OR(AZ6="",X6="",AX6="",V6="",AY6="",W6=""),"",_xlfn.IFS((IFERROR(VALUE(TRIM(SUBSTITUTE(AZ6,CHAR(160),""))),0))&gt;(IFERROR(VALUE(TRIM(SUBSTITUTE(X6,CHAR(160),""))),0)),"KO : Le montant retenu TTC est supérieur au montant présenté TTC. Merci de revoir la ligne de dépense ou plafonner son montant.",(IFERROR(VALUE(TRIM(SUBSTITUTE(AX6,CHAR(160),""))),0))&gt;(IFERROR(VALUE(TRIM(SUBSTITUTE(V6,CHAR(160),""))),0)),"Attention : Le montant retenu HT est supérieur au montant HT présenté. Merci de revoir la ligne de dépense, plafonner son montant, ou justifier la reventillation HT / TVA.",(IFERROR(VALUE(TRIM(SUBSTITUTE(AY6,CHAR(160),""))),0))&gt;(IFERROR(VALUE(TRIM(SUBSTITUTE(W6,CHAR(160),""))),0)),"Attention : Le montant TVA retenu est supérieur au montant TVA présenté. Merci de revoir la ligne de dépense, plafonner son montant, ou justifier la reventillation HT / TVA.",(IFERROR(VALUE(TRIM(SUBSTITUTE(X6,CHAR(160),""))),0))=0,"",(IFERROR(VALUE(TRIM(SUBSTITUTE(AZ6,CHAR(160),""))),0))=(IFERROR(VALUE(TRIM(SUBSTITUTE(X6,CHAR(160),""))),0)),"OK",(IFERROR(VALUE(TRIM(SUBSTITUTE(AZ6,CHAR(160),""))),0))&lt;(IFERROR(VALUE(TRIM(SUBSTITUTE(X6,CHAR(160),""))),0)),"Montant instruit inférieur au montant présenté.",TRUE,""))</f>
        <v/>
      </c>
      <c r="BD6" s="208" t="str">
        <f t="shared" ref="BD6:BD69" si="46">IF(OR(V6="",AX6=""),"",(IFERROR(VALUE(TRIM(SUBSTITUTE(V6,CHAR(160),""))),0))-(IFERROR(VALUE(TRIM(SUBSTITUTE(AX6,CHAR(160),""))),0)))</f>
        <v/>
      </c>
      <c r="BE6" s="208" t="str">
        <f t="shared" ref="BE6:BE69" si="47">IF(OR(W6="",AY6=""),"",(IFERROR(VALUE(TRIM(SUBSTITUTE(W6,CHAR(160),""))),0))-(IFERROR(VALUE(TRIM(SUBSTITUTE(AY6,CHAR(160),""))),0)))</f>
        <v/>
      </c>
      <c r="BF6" s="495" t="str">
        <f t="shared" ref="BF6:BF69" si="48">IF(OR(X6="",AZ6=""),"",(IFERROR(VALUE(TRIM(SUBSTITUTE(X6,CHAR(160),""))),0))-(IFERROR(VALUE(TRIM(SUBSTITUTE(AZ6,CHAR(160),""))),0)))</f>
        <v/>
      </c>
      <c r="BG6" s="211"/>
    </row>
    <row r="7" spans="1:59" ht="15" customHeight="1">
      <c r="A7" s="473">
        <v>3</v>
      </c>
      <c r="B7" s="11"/>
      <c r="C7" s="42"/>
      <c r="D7" s="11"/>
      <c r="E7" s="11"/>
      <c r="F7" s="11"/>
      <c r="G7" s="11"/>
      <c r="H7" s="11"/>
      <c r="I7" s="61"/>
      <c r="J7" s="11"/>
      <c r="K7" s="62"/>
      <c r="L7" s="29"/>
      <c r="M7" s="15"/>
      <c r="N7" s="193" t="str">
        <f t="shared" si="36"/>
        <v/>
      </c>
      <c r="O7" s="32"/>
      <c r="P7" s="15"/>
      <c r="Q7" s="193" t="str">
        <f t="shared" si="37"/>
        <v/>
      </c>
      <c r="R7" s="35"/>
      <c r="S7" s="15"/>
      <c r="T7" s="194" t="str">
        <f t="shared" si="38"/>
        <v/>
      </c>
      <c r="U7" s="53"/>
      <c r="V7" s="195" t="str" cm="1">
        <f t="array" ref="V7">IF((_xlfn.IFS(TRIM(SUBSTITUTE(U7,CHAR(160),""))="Devis 1",IFERROR(VALUE(TRIM(SUBSTITUTE(L7,CHAR(160),""))),0),TRIM(SUBSTITUTE(U7,CHAR(160),""))="Devis 2",IFERROR(VALUE(TRIM(SUBSTITUTE(O7,CHAR(160),""))),0),TRIM(SUBSTITUTE(U7,CHAR(160),""))="Devis 3",IFERROR(VALUE(TRIM(SUBSTITUTE(R7,CHAR(160),""))),0),TRUE,0)*IFERROR(VALUE(TRIM(SUBSTITUTE(C7,CHAR(160),""))),0))=0,"",_xlfn.IFS(TRIM(SUBSTITUTE(U7,CHAR(160),""))="Devis 1",IFERROR(VALUE(TRIM(SUBSTITUTE(L7,CHAR(160),""))),0),TRIM(SUBSTITUTE(U7,CHAR(160),""))="Devis 2",IFERROR(VALUE(TRIM(SUBSTITUTE(O7,CHAR(160),""))),0),TRIM(SUBSTITUTE(U7,CHAR(160),""))="Devis 3",IFERROR(VALUE(TRIM(SUBSTITUTE(R7,CHAR(160),""))),0),TRUE,0)*IFERROR(VALUE(TRIM(SUBSTITUTE(C7,CHAR(160),""))),0))</f>
        <v/>
      </c>
      <c r="W7" s="196" t="str" cm="1">
        <f t="array" ref="W7">IF(ROUND((_xlfn.IFS(TRIM(SUBSTITUTE(U7,CHAR(160),""))="Devis 1",IFERROR(VALUE(TRIM(SUBSTITUTE(M7,CHAR(160),""))),0),TRIM(SUBSTITUTE(U7,CHAR(160),""))="Devis 2",IFERROR(VALUE(TRIM(SUBSTITUTE(P7,CHAR(160),""))),0),TRIM(SUBSTITUTE(U7,CHAR(160),""))="Devis 3",IFERROR(VALUE(TRIM(SUBSTITUTE(S7,CHAR(160),""))),0),TRUE,0)*IFERROR(VALUE(TRIM(SUBSTITUTE(C7,CHAR(160),""))),0)),2)=0,IF(V7&lt;&gt;"",0,""),ROUND((_xlfn.IFS(TRIM(SUBSTITUTE(U7,CHAR(160),""))="Devis 1",IFERROR(VALUE(TRIM(SUBSTITUTE(M7,CHAR(160),""))),0),TRIM(SUBSTITUTE(U7,CHAR(160),""))="Devis 2",IFERROR(VALUE(TRIM(SUBSTITUTE(P7,CHAR(160),""))),0),TRIM(SUBSTITUTE(U7,CHAR(160),""))="Devis 3",IFERROR(VALUE(TRIM(SUBSTITUTE(S7,CHAR(160),""))),0),TRUE,0)*IFERROR(VALUE(TRIM(SUBSTITUTE(C7,CHAR(160),""))),0)),2))</f>
        <v/>
      </c>
      <c r="X7" s="197" t="str">
        <f t="shared" ref="X7:X70" si="49">IF(OR(V7="", W7=""), "", IFERROR(VALUE(TRIM(SUBSTITUTE(V7,CHAR(160),""))),0) + IFERROR(VALUE(TRIM(SUBSTITUTE(W7,CHAR(160),""))),0))</f>
        <v/>
      </c>
      <c r="Y7" s="55"/>
      <c r="Z7" s="198" t="str">
        <f t="shared" si="18"/>
        <v/>
      </c>
      <c r="AA7" s="199" t="str">
        <f t="shared" si="19"/>
        <v/>
      </c>
      <c r="AB7" s="200" t="str">
        <f t="shared" si="20"/>
        <v/>
      </c>
      <c r="AC7" s="200" t="str">
        <f t="shared" si="21"/>
        <v/>
      </c>
      <c r="AD7" s="200" t="str">
        <f t="shared" si="22"/>
        <v/>
      </c>
      <c r="AE7" s="200" t="str">
        <f t="shared" si="23"/>
        <v/>
      </c>
      <c r="AF7" s="200" t="str">
        <f t="shared" si="24"/>
        <v/>
      </c>
      <c r="AG7" s="201" t="str">
        <f t="shared" si="25"/>
        <v/>
      </c>
      <c r="AH7" s="200" t="str">
        <f t="shared" si="26"/>
        <v/>
      </c>
      <c r="AI7" s="202" t="str">
        <f t="shared" si="27"/>
        <v/>
      </c>
      <c r="AJ7" s="203" t="str">
        <f t="shared" si="28"/>
        <v/>
      </c>
      <c r="AK7" s="204" t="str">
        <f t="shared" si="29"/>
        <v/>
      </c>
      <c r="AL7" s="193" t="str">
        <f t="shared" si="40"/>
        <v/>
      </c>
      <c r="AM7" s="205" t="str">
        <f t="shared" si="30"/>
        <v/>
      </c>
      <c r="AN7" s="204" t="str">
        <f t="shared" si="31"/>
        <v/>
      </c>
      <c r="AO7" s="193" t="str">
        <f t="shared" si="41"/>
        <v/>
      </c>
      <c r="AP7" s="206" t="str">
        <f t="shared" si="32"/>
        <v/>
      </c>
      <c r="AQ7" s="204" t="str">
        <f t="shared" si="33"/>
        <v/>
      </c>
      <c r="AR7" s="207" t="str">
        <f t="shared" si="42"/>
        <v/>
      </c>
      <c r="AS7" s="198" t="str">
        <f t="shared" si="34"/>
        <v/>
      </c>
      <c r="AT7" s="212"/>
      <c r="AU7" s="208" t="str">
        <f t="shared" si="43"/>
        <v/>
      </c>
      <c r="AV7" s="208" t="str">
        <f t="shared" si="44"/>
        <v/>
      </c>
      <c r="AW7" s="208" t="str">
        <f t="shared" si="45"/>
        <v/>
      </c>
      <c r="AX7" s="209" t="str" cm="1">
        <f t="array" ref="AX7">IF($AA7="","",IF((IFERROR(_xlfn.IFS($AS7="Devis 1",(IFERROR(VALUE(TRIM(SUBSTITUTE(AJ7,CHAR(160),""))),0)),$AS7="Devis 2",(IFERROR(VALUE(TRIM(SUBSTITUTE(AM7,CHAR(160),""))),0)),$AS7="Devis 3",(IFERROR(VALUE(TRIM(SUBSTITUTE(AP7,CHAR(160),""))),0))),0))*(IFERROR(VALUE(TRIM(SUBSTITUTE($AA7,CHAR(160),""))),0))=0,"",(IFERROR(_xlfn.IFS($AS7="Devis 1",(IFERROR(VALUE(TRIM(SUBSTITUTE(AJ7,CHAR(160),""))),0)),$AS7="Devis 2",(IFERROR(VALUE(TRIM(SUBSTITUTE(AM7,CHAR(160),""))),0)),$AS7="Devis 3",(IFERROR(VALUE(TRIM(SUBSTITUTE(AP7,CHAR(160),""))),0))),0))*(IFERROR(VALUE(TRIM(SUBSTITUTE($AA7,CHAR(160),""))),0))))</f>
        <v/>
      </c>
      <c r="AY7" s="209" t="str" cm="1">
        <f t="array" ref="AY7">IF($AA7="","",IF(ROUND((IFERROR(_xlfn.IFS(TRIM(SUBSTITUTE($AS7,CHAR(160),""))="Devis 1",IFERROR(VALUE(TRIM(SUBSTITUTE(AK7,CHAR(160),""))),0),TRIM(SUBSTITUTE($AS7,CHAR(160),""))="Devis 2",IFERROR(VALUE(TRIM(SUBSTITUTE(AN7,CHAR(160),""))),0),TRIM(SUBSTITUTE($AS7,CHAR(160),""))="Devis 3",IFERROR(VALUE(TRIM(SUBSTITUTE(AQ7,CHAR(160),""))),0)),0))*(IFERROR(VALUE(TRIM(SUBSTITUTE($AA7,CHAR(160),""))),0)),2)=0,IF(AX7&lt;&gt;"",0,""),ROUND((IFERROR(_xlfn.IFS(TRIM(SUBSTITUTE($AS7,CHAR(160),""))="Devis 1",IFERROR(VALUE(TRIM(SUBSTITUTE(AK7,CHAR(160),""))),0),TRIM(SUBSTITUTE($AS7,CHAR(160),""))="Devis 2",IFERROR(VALUE(TRIM(SUBSTITUTE(AN7,CHAR(160),""))),0),TRIM(SUBSTITUTE($AS7,CHAR(160),""))="Devis 3",IFERROR(VALUE(TRIM(SUBSTITUTE(AQ7,CHAR(160),""))),0)),0))*(IFERROR(VALUE(TRIM(SUBSTITUTE($AA7,CHAR(160),""))),0)),2)))</f>
        <v/>
      </c>
      <c r="AZ7" s="209" t="str" cm="1">
        <f t="array" ref="AZ7">IF($AA7="","",IF(ROUND(IFERROR(_xlfn.IFS($AS7="Devis 1",ROUND(IFERROR(VALUE(TRIM(SUBSTITUTE(AL7,CHAR(160),""))),0),2),$AS7="Devis 2",ROUND(IFERROR(VALUE(TRIM(SUBSTITUTE(AO7,CHAR(160),""))),0),2),$AS7="Devis 3",ROUND(IFERROR(VALUE(TRIM(SUBSTITUTE(AR7,CHAR(160),""))),0),2)),0),2)*ROUND(IFERROR(VALUE(TRIM(SUBSTITUTE($AA7,CHAR(160),""))),0),2)=0,"",ROUND(IFERROR(_xlfn.IFS($AS7="Devis 1",ROUND(IFERROR(VALUE(TRIM(SUBSTITUTE(AL7,CHAR(160),""))),0),2),$AS7="Devis 2",ROUND(IFERROR(VALUE(TRIM(SUBSTITUTE(AO7,CHAR(160),""))),0),2),$AS7="Devis 3",ROUND(IFERROR(VALUE(TRIM(SUBSTITUTE(AR7,CHAR(160),""))),0),2)),0),2)*ROUND(IFERROR(VALUE(TRIM(SUBSTITUTE($AA7,CHAR(160),""))),0),2)))</f>
        <v/>
      </c>
      <c r="BA7" s="212"/>
      <c r="BB7" s="210" t="str" cm="1">
        <f t="array" ref="BB7">IF(OR(AZ7="",AW7="",AX7="",AU7="",AY7="",AV7=""),"",_xlfn.IFS((IFERROR(VALUE(TRIM(SUBSTITUTE(AZ7,CHAR(160),""))),0))&gt;(IFERROR(VALUE(TRIM(SUBSTITUTE(AW7,CHAR(160),""))),0)),"KO : Le montant retenu TTC est supérieur au montant raisonnable TTC. Merci de revoir la ligne de dépense ou plafonner son montant.",(IFERROR(VALUE(TRIM(SUBSTITUTE(AX7,CHAR(160),""))),0))&gt;(IFERROR(VALUE(TRIM(SUBSTITUTE(AU7,CHAR(160),""))),0)),"Attention : Le montant retenu HT est supérieur au montant HT raisonnable. Merci de revoir la ligne de dépense, plafonner son montant, ou justifier la reventillation HT / TVA.",(IFERROR(VALUE(TRIM(SUBSTITUTE(AY7,CHAR(160),""))),0))&gt;(IFERROR(VALUE(TRIM(SUBSTITUTE(AV7,CHAR(160),""))),0)),"Attention : Le montant TVA retenu est supérieur au montant TVA raisonnable. Merci de revoir la ligne de dépense, plafonner son montant, ou justifier la reventillation HT / TVA.",(IFERROR(VALUE(TRIM(SUBSTITUTE(AZ7,CHAR(160),""))),0))=0,"",(IFERROR(VALUE(TRIM(SUBSTITUTE(AW7,CHAR(160),""))),0))=(IFERROR(VALUE(TRIM(SUBSTITUTE(AZ7,CHAR(160),""))),0)),"OK",(IFERROR(VALUE(TRIM(SUBSTITUTE(AW7,CHAR(160),""))),0))&gt;(IFERROR(VALUE(TRIM(SUBSTITUTE(AZ7,CHAR(160),""))),0))," OK : Montant instruit inférieur au montant raisonnable.",TRUE,""))</f>
        <v/>
      </c>
      <c r="BC7" s="210" t="str" cm="1">
        <f t="array" ref="BC7">IF(OR(AZ7="",X7="",AX7="",V7="",AY7="",W7=""),"",_xlfn.IFS((IFERROR(VALUE(TRIM(SUBSTITUTE(AZ7,CHAR(160),""))),0))&gt;(IFERROR(VALUE(TRIM(SUBSTITUTE(X7,CHAR(160),""))),0)),"KO : Le montant retenu TTC est supérieur au montant présenté TTC. Merci de revoir la ligne de dépense ou plafonner son montant.",(IFERROR(VALUE(TRIM(SUBSTITUTE(AX7,CHAR(160),""))),0))&gt;(IFERROR(VALUE(TRIM(SUBSTITUTE(V7,CHAR(160),""))),0)),"Attention : Le montant retenu HT est supérieur au montant HT présenté. Merci de revoir la ligne de dépense, plafonner son montant, ou justifier la reventillation HT / TVA.",(IFERROR(VALUE(TRIM(SUBSTITUTE(AY7,CHAR(160),""))),0))&gt;(IFERROR(VALUE(TRIM(SUBSTITUTE(W7,CHAR(160),""))),0)),"Attention : Le montant TVA retenu est supérieur au montant TVA présenté. Merci de revoir la ligne de dépense, plafonner son montant, ou justifier la reventillation HT / TVA.",(IFERROR(VALUE(TRIM(SUBSTITUTE(X7,CHAR(160),""))),0))=0,"",(IFERROR(VALUE(TRIM(SUBSTITUTE(AZ7,CHAR(160),""))),0))=(IFERROR(VALUE(TRIM(SUBSTITUTE(X7,CHAR(160),""))),0)),"OK",(IFERROR(VALUE(TRIM(SUBSTITUTE(AZ7,CHAR(160),""))),0))&lt;(IFERROR(VALUE(TRIM(SUBSTITUTE(X7,CHAR(160),""))),0)),"Montant instruit inférieur au montant présenté.",TRUE,""))</f>
        <v/>
      </c>
      <c r="BD7" s="208" t="str">
        <f t="shared" si="46"/>
        <v/>
      </c>
      <c r="BE7" s="208" t="str">
        <f t="shared" si="47"/>
        <v/>
      </c>
      <c r="BF7" s="495" t="str">
        <f t="shared" si="48"/>
        <v/>
      </c>
      <c r="BG7" s="213"/>
    </row>
    <row r="8" spans="1:59" ht="15" customHeight="1">
      <c r="A8" s="473">
        <v>4</v>
      </c>
      <c r="B8" s="11"/>
      <c r="C8" s="42"/>
      <c r="D8" s="11"/>
      <c r="E8" s="11"/>
      <c r="F8" s="11"/>
      <c r="G8" s="11"/>
      <c r="H8" s="11"/>
      <c r="I8" s="61"/>
      <c r="J8" s="11"/>
      <c r="K8" s="62"/>
      <c r="L8" s="29"/>
      <c r="M8" s="15"/>
      <c r="N8" s="193" t="str">
        <f t="shared" si="36"/>
        <v/>
      </c>
      <c r="O8" s="32"/>
      <c r="P8" s="15"/>
      <c r="Q8" s="193" t="str">
        <f t="shared" si="37"/>
        <v/>
      </c>
      <c r="R8" s="35"/>
      <c r="S8" s="15"/>
      <c r="T8" s="194" t="str">
        <f t="shared" si="38"/>
        <v/>
      </c>
      <c r="U8" s="53"/>
      <c r="V8" s="195" t="str" cm="1">
        <f t="array" ref="V8">IF((_xlfn.IFS(TRIM(SUBSTITUTE(U8,CHAR(160),""))="Devis 1",IFERROR(VALUE(TRIM(SUBSTITUTE(L8,CHAR(160),""))),0),TRIM(SUBSTITUTE(U8,CHAR(160),""))="Devis 2",IFERROR(VALUE(TRIM(SUBSTITUTE(O8,CHAR(160),""))),0),TRIM(SUBSTITUTE(U8,CHAR(160),""))="Devis 3",IFERROR(VALUE(TRIM(SUBSTITUTE(R8,CHAR(160),""))),0),TRUE,0)*IFERROR(VALUE(TRIM(SUBSTITUTE(C8,CHAR(160),""))),0))=0,"",_xlfn.IFS(TRIM(SUBSTITUTE(U8,CHAR(160),""))="Devis 1",IFERROR(VALUE(TRIM(SUBSTITUTE(L8,CHAR(160),""))),0),TRIM(SUBSTITUTE(U8,CHAR(160),""))="Devis 2",IFERROR(VALUE(TRIM(SUBSTITUTE(O8,CHAR(160),""))),0),TRIM(SUBSTITUTE(U8,CHAR(160),""))="Devis 3",IFERROR(VALUE(TRIM(SUBSTITUTE(R8,CHAR(160),""))),0),TRUE,0)*IFERROR(VALUE(TRIM(SUBSTITUTE(C8,CHAR(160),""))),0))</f>
        <v/>
      </c>
      <c r="W8" s="196" t="str" cm="1">
        <f t="array" ref="W8">IF(ROUND((_xlfn.IFS(TRIM(SUBSTITUTE(U8,CHAR(160),""))="Devis 1",IFERROR(VALUE(TRIM(SUBSTITUTE(M8,CHAR(160),""))),0),TRIM(SUBSTITUTE(U8,CHAR(160),""))="Devis 2",IFERROR(VALUE(TRIM(SUBSTITUTE(P8,CHAR(160),""))),0),TRIM(SUBSTITUTE(U8,CHAR(160),""))="Devis 3",IFERROR(VALUE(TRIM(SUBSTITUTE(S8,CHAR(160),""))),0),TRUE,0)*IFERROR(VALUE(TRIM(SUBSTITUTE(C8,CHAR(160),""))),0)),2)=0,IF(V8&lt;&gt;"",0,""),ROUND((_xlfn.IFS(TRIM(SUBSTITUTE(U8,CHAR(160),""))="Devis 1",IFERROR(VALUE(TRIM(SUBSTITUTE(M8,CHAR(160),""))),0),TRIM(SUBSTITUTE(U8,CHAR(160),""))="Devis 2",IFERROR(VALUE(TRIM(SUBSTITUTE(P8,CHAR(160),""))),0),TRIM(SUBSTITUTE(U8,CHAR(160),""))="Devis 3",IFERROR(VALUE(TRIM(SUBSTITUTE(S8,CHAR(160),""))),0),TRUE,0)*IFERROR(VALUE(TRIM(SUBSTITUTE(C8,CHAR(160),""))),0)),2))</f>
        <v/>
      </c>
      <c r="X8" s="197" t="str">
        <f t="shared" si="49"/>
        <v/>
      </c>
      <c r="Y8" s="55"/>
      <c r="Z8" s="198" t="str">
        <f t="shared" si="18"/>
        <v/>
      </c>
      <c r="AA8" s="199" t="str">
        <f t="shared" si="19"/>
        <v/>
      </c>
      <c r="AB8" s="200" t="str">
        <f t="shared" si="20"/>
        <v/>
      </c>
      <c r="AC8" s="200" t="str">
        <f t="shared" si="21"/>
        <v/>
      </c>
      <c r="AD8" s="200" t="str">
        <f t="shared" si="22"/>
        <v/>
      </c>
      <c r="AE8" s="200" t="str">
        <f t="shared" si="23"/>
        <v/>
      </c>
      <c r="AF8" s="200" t="str">
        <f t="shared" si="24"/>
        <v/>
      </c>
      <c r="AG8" s="201" t="str">
        <f t="shared" si="25"/>
        <v/>
      </c>
      <c r="AH8" s="200" t="str">
        <f t="shared" si="26"/>
        <v/>
      </c>
      <c r="AI8" s="202" t="str">
        <f t="shared" si="27"/>
        <v/>
      </c>
      <c r="AJ8" s="203" t="str">
        <f t="shared" si="28"/>
        <v/>
      </c>
      <c r="AK8" s="204" t="str">
        <f t="shared" si="29"/>
        <v/>
      </c>
      <c r="AL8" s="193" t="str">
        <f t="shared" si="40"/>
        <v/>
      </c>
      <c r="AM8" s="205" t="str">
        <f t="shared" si="30"/>
        <v/>
      </c>
      <c r="AN8" s="204" t="str">
        <f t="shared" si="31"/>
        <v/>
      </c>
      <c r="AO8" s="193" t="str">
        <f t="shared" si="41"/>
        <v/>
      </c>
      <c r="AP8" s="206" t="str">
        <f t="shared" si="32"/>
        <v/>
      </c>
      <c r="AQ8" s="204" t="str">
        <f t="shared" si="33"/>
        <v/>
      </c>
      <c r="AR8" s="207" t="str">
        <f t="shared" si="42"/>
        <v/>
      </c>
      <c r="AS8" s="198" t="str">
        <f t="shared" si="34"/>
        <v/>
      </c>
      <c r="AT8" s="212"/>
      <c r="AU8" s="208" t="str">
        <f t="shared" si="43"/>
        <v/>
      </c>
      <c r="AV8" s="208" t="str">
        <f t="shared" si="44"/>
        <v/>
      </c>
      <c r="AW8" s="208" t="str">
        <f t="shared" si="45"/>
        <v/>
      </c>
      <c r="AX8" s="209" t="str" cm="1">
        <f t="array" ref="AX8">IF($AA8="","",IF((IFERROR(_xlfn.IFS($AS8="Devis 1",(IFERROR(VALUE(TRIM(SUBSTITUTE(AJ8,CHAR(160),""))),0)),$AS8="Devis 2",(IFERROR(VALUE(TRIM(SUBSTITUTE(AM8,CHAR(160),""))),0)),$AS8="Devis 3",(IFERROR(VALUE(TRIM(SUBSTITUTE(AP8,CHAR(160),""))),0))),0))*(IFERROR(VALUE(TRIM(SUBSTITUTE($AA8,CHAR(160),""))),0))=0,"",(IFERROR(_xlfn.IFS($AS8="Devis 1",(IFERROR(VALUE(TRIM(SUBSTITUTE(AJ8,CHAR(160),""))),0)),$AS8="Devis 2",(IFERROR(VALUE(TRIM(SUBSTITUTE(AM8,CHAR(160),""))),0)),$AS8="Devis 3",(IFERROR(VALUE(TRIM(SUBSTITUTE(AP8,CHAR(160),""))),0))),0))*(IFERROR(VALUE(TRIM(SUBSTITUTE($AA8,CHAR(160),""))),0))))</f>
        <v/>
      </c>
      <c r="AY8" s="209" t="str" cm="1">
        <f t="array" ref="AY8">IF($AA8="","",IF(ROUND((IFERROR(_xlfn.IFS(TRIM(SUBSTITUTE($AS8,CHAR(160),""))="Devis 1",IFERROR(VALUE(TRIM(SUBSTITUTE(AK8,CHAR(160),""))),0),TRIM(SUBSTITUTE($AS8,CHAR(160),""))="Devis 2",IFERROR(VALUE(TRIM(SUBSTITUTE(AN8,CHAR(160),""))),0),TRIM(SUBSTITUTE($AS8,CHAR(160),""))="Devis 3",IFERROR(VALUE(TRIM(SUBSTITUTE(AQ8,CHAR(160),""))),0)),0))*(IFERROR(VALUE(TRIM(SUBSTITUTE($AA8,CHAR(160),""))),0)),2)=0,IF(AX8&lt;&gt;"",0,""),ROUND((IFERROR(_xlfn.IFS(TRIM(SUBSTITUTE($AS8,CHAR(160),""))="Devis 1",IFERROR(VALUE(TRIM(SUBSTITUTE(AK8,CHAR(160),""))),0),TRIM(SUBSTITUTE($AS8,CHAR(160),""))="Devis 2",IFERROR(VALUE(TRIM(SUBSTITUTE(AN8,CHAR(160),""))),0),TRIM(SUBSTITUTE($AS8,CHAR(160),""))="Devis 3",IFERROR(VALUE(TRIM(SUBSTITUTE(AQ8,CHAR(160),""))),0)),0))*(IFERROR(VALUE(TRIM(SUBSTITUTE($AA8,CHAR(160),""))),0)),2)))</f>
        <v/>
      </c>
      <c r="AZ8" s="209" t="str" cm="1">
        <f t="array" ref="AZ8">IF($AA8="","",IF(ROUND(IFERROR(_xlfn.IFS($AS8="Devis 1",ROUND(IFERROR(VALUE(TRIM(SUBSTITUTE(AL8,CHAR(160),""))),0),2),$AS8="Devis 2",ROUND(IFERROR(VALUE(TRIM(SUBSTITUTE(AO8,CHAR(160),""))),0),2),$AS8="Devis 3",ROUND(IFERROR(VALUE(TRIM(SUBSTITUTE(AR8,CHAR(160),""))),0),2)),0),2)*ROUND(IFERROR(VALUE(TRIM(SUBSTITUTE($AA8,CHAR(160),""))),0),2)=0,"",ROUND(IFERROR(_xlfn.IFS($AS8="Devis 1",ROUND(IFERROR(VALUE(TRIM(SUBSTITUTE(AL8,CHAR(160),""))),0),2),$AS8="Devis 2",ROUND(IFERROR(VALUE(TRIM(SUBSTITUTE(AO8,CHAR(160),""))),0),2),$AS8="Devis 3",ROUND(IFERROR(VALUE(TRIM(SUBSTITUTE(AR8,CHAR(160),""))),0),2)),0),2)*ROUND(IFERROR(VALUE(TRIM(SUBSTITUTE($AA8,CHAR(160),""))),0),2)))</f>
        <v/>
      </c>
      <c r="BA8" s="212"/>
      <c r="BB8" s="210" t="str" cm="1">
        <f t="array" ref="BB8">IF(OR(AZ8="",AW8="",AX8="",AU8="",AY8="",AV8=""),"",_xlfn.IFS((IFERROR(VALUE(TRIM(SUBSTITUTE(AZ8,CHAR(160),""))),0))&gt;(IFERROR(VALUE(TRIM(SUBSTITUTE(AW8,CHAR(160),""))),0)),"KO : Le montant retenu TTC est supérieur au montant raisonnable TTC. Merci de revoir la ligne de dépense ou plafonner son montant.",(IFERROR(VALUE(TRIM(SUBSTITUTE(AX8,CHAR(160),""))),0))&gt;(IFERROR(VALUE(TRIM(SUBSTITUTE(AU8,CHAR(160),""))),0)),"Attention : Le montant retenu HT est supérieur au montant HT raisonnable. Merci de revoir la ligne de dépense, plafonner son montant, ou justifier la reventillation HT / TVA.",(IFERROR(VALUE(TRIM(SUBSTITUTE(AY8,CHAR(160),""))),0))&gt;(IFERROR(VALUE(TRIM(SUBSTITUTE(AV8,CHAR(160),""))),0)),"Attention : Le montant TVA retenu est supérieur au montant TVA raisonnable. Merci de revoir la ligne de dépense, plafonner son montant, ou justifier la reventillation HT / TVA.",(IFERROR(VALUE(TRIM(SUBSTITUTE(AZ8,CHAR(160),""))),0))=0,"",(IFERROR(VALUE(TRIM(SUBSTITUTE(AW8,CHAR(160),""))),0))=(IFERROR(VALUE(TRIM(SUBSTITUTE(AZ8,CHAR(160),""))),0)),"OK",(IFERROR(VALUE(TRIM(SUBSTITUTE(AW8,CHAR(160),""))),0))&gt;(IFERROR(VALUE(TRIM(SUBSTITUTE(AZ8,CHAR(160),""))),0))," OK : Montant instruit inférieur au montant raisonnable.",TRUE,""))</f>
        <v/>
      </c>
      <c r="BC8" s="210" t="str" cm="1">
        <f t="array" ref="BC8">IF(OR(AZ8="",X8="",AX8="",V8="",AY8="",W8=""),"",_xlfn.IFS((IFERROR(VALUE(TRIM(SUBSTITUTE(AZ8,CHAR(160),""))),0))&gt;(IFERROR(VALUE(TRIM(SUBSTITUTE(X8,CHAR(160),""))),0)),"KO : Le montant retenu TTC est supérieur au montant présenté TTC. Merci de revoir la ligne de dépense ou plafonner son montant.",(IFERROR(VALUE(TRIM(SUBSTITUTE(AX8,CHAR(160),""))),0))&gt;(IFERROR(VALUE(TRIM(SUBSTITUTE(V8,CHAR(160),""))),0)),"Attention : Le montant retenu HT est supérieur au montant HT présenté. Merci de revoir la ligne de dépense, plafonner son montant, ou justifier la reventillation HT / TVA.",(IFERROR(VALUE(TRIM(SUBSTITUTE(AY8,CHAR(160),""))),0))&gt;(IFERROR(VALUE(TRIM(SUBSTITUTE(W8,CHAR(160),""))),0)),"Attention : Le montant TVA retenu est supérieur au montant TVA présenté. Merci de revoir la ligne de dépense, plafonner son montant, ou justifier la reventillation HT / TVA.",(IFERROR(VALUE(TRIM(SUBSTITUTE(X8,CHAR(160),""))),0))=0,"",(IFERROR(VALUE(TRIM(SUBSTITUTE(AZ8,CHAR(160),""))),0))=(IFERROR(VALUE(TRIM(SUBSTITUTE(X8,CHAR(160),""))),0)),"OK",(IFERROR(VALUE(TRIM(SUBSTITUTE(AZ8,CHAR(160),""))),0))&lt;(IFERROR(VALUE(TRIM(SUBSTITUTE(X8,CHAR(160),""))),0)),"Montant instruit inférieur au montant présenté.",TRUE,""))</f>
        <v/>
      </c>
      <c r="BD8" s="208" t="str">
        <f t="shared" si="46"/>
        <v/>
      </c>
      <c r="BE8" s="208" t="str">
        <f t="shared" si="47"/>
        <v/>
      </c>
      <c r="BF8" s="495" t="str">
        <f t="shared" si="48"/>
        <v/>
      </c>
      <c r="BG8" s="213"/>
    </row>
    <row r="9" spans="1:59" ht="15" customHeight="1">
      <c r="A9" s="473">
        <v>5</v>
      </c>
      <c r="B9" s="11"/>
      <c r="C9" s="42"/>
      <c r="D9" s="11"/>
      <c r="E9" s="11"/>
      <c r="F9" s="11"/>
      <c r="G9" s="11"/>
      <c r="H9" s="11"/>
      <c r="I9" s="61"/>
      <c r="J9" s="11"/>
      <c r="K9" s="62"/>
      <c r="L9" s="29"/>
      <c r="M9" s="15"/>
      <c r="N9" s="193" t="str">
        <f t="shared" si="36"/>
        <v/>
      </c>
      <c r="O9" s="32"/>
      <c r="P9" s="15"/>
      <c r="Q9" s="193" t="str">
        <f t="shared" si="37"/>
        <v/>
      </c>
      <c r="R9" s="35"/>
      <c r="S9" s="15"/>
      <c r="T9" s="194" t="str">
        <f t="shared" si="38"/>
        <v/>
      </c>
      <c r="U9" s="53"/>
      <c r="V9" s="195" t="str" cm="1">
        <f t="array" ref="V9">IF((_xlfn.IFS(TRIM(SUBSTITUTE(U9,CHAR(160),""))="Devis 1",IFERROR(VALUE(TRIM(SUBSTITUTE(L9,CHAR(160),""))),0),TRIM(SUBSTITUTE(U9,CHAR(160),""))="Devis 2",IFERROR(VALUE(TRIM(SUBSTITUTE(O9,CHAR(160),""))),0),TRIM(SUBSTITUTE(U9,CHAR(160),""))="Devis 3",IFERROR(VALUE(TRIM(SUBSTITUTE(R9,CHAR(160),""))),0),TRUE,0)*IFERROR(VALUE(TRIM(SUBSTITUTE(C9,CHAR(160),""))),0))=0,"",_xlfn.IFS(TRIM(SUBSTITUTE(U9,CHAR(160),""))="Devis 1",IFERROR(VALUE(TRIM(SUBSTITUTE(L9,CHAR(160),""))),0),TRIM(SUBSTITUTE(U9,CHAR(160),""))="Devis 2",IFERROR(VALUE(TRIM(SUBSTITUTE(O9,CHAR(160),""))),0),TRIM(SUBSTITUTE(U9,CHAR(160),""))="Devis 3",IFERROR(VALUE(TRIM(SUBSTITUTE(R9,CHAR(160),""))),0),TRUE,0)*IFERROR(VALUE(TRIM(SUBSTITUTE(C9,CHAR(160),""))),0))</f>
        <v/>
      </c>
      <c r="W9" s="196" t="str" cm="1">
        <f t="array" ref="W9">IF(ROUND((_xlfn.IFS(TRIM(SUBSTITUTE(U9,CHAR(160),""))="Devis 1",IFERROR(VALUE(TRIM(SUBSTITUTE(M9,CHAR(160),""))),0),TRIM(SUBSTITUTE(U9,CHAR(160),""))="Devis 2",IFERROR(VALUE(TRIM(SUBSTITUTE(P9,CHAR(160),""))),0),TRIM(SUBSTITUTE(U9,CHAR(160),""))="Devis 3",IFERROR(VALUE(TRIM(SUBSTITUTE(S9,CHAR(160),""))),0),TRUE,0)*IFERROR(VALUE(TRIM(SUBSTITUTE(C9,CHAR(160),""))),0)),2)=0,IF(V9&lt;&gt;"",0,""),ROUND((_xlfn.IFS(TRIM(SUBSTITUTE(U9,CHAR(160),""))="Devis 1",IFERROR(VALUE(TRIM(SUBSTITUTE(M9,CHAR(160),""))),0),TRIM(SUBSTITUTE(U9,CHAR(160),""))="Devis 2",IFERROR(VALUE(TRIM(SUBSTITUTE(P9,CHAR(160),""))),0),TRIM(SUBSTITUTE(U9,CHAR(160),""))="Devis 3",IFERROR(VALUE(TRIM(SUBSTITUTE(S9,CHAR(160),""))),0),TRUE,0)*IFERROR(VALUE(TRIM(SUBSTITUTE(C9,CHAR(160),""))),0)),2))</f>
        <v/>
      </c>
      <c r="X9" s="197" t="str">
        <f t="shared" si="49"/>
        <v/>
      </c>
      <c r="Y9" s="55"/>
      <c r="Z9" s="198" t="str">
        <f t="shared" si="18"/>
        <v/>
      </c>
      <c r="AA9" s="199" t="str">
        <f t="shared" si="19"/>
        <v/>
      </c>
      <c r="AB9" s="200" t="str">
        <f t="shared" si="20"/>
        <v/>
      </c>
      <c r="AC9" s="200" t="str">
        <f t="shared" si="21"/>
        <v/>
      </c>
      <c r="AD9" s="200" t="str">
        <f t="shared" si="22"/>
        <v/>
      </c>
      <c r="AE9" s="200" t="str">
        <f t="shared" si="23"/>
        <v/>
      </c>
      <c r="AF9" s="200" t="str">
        <f t="shared" si="24"/>
        <v/>
      </c>
      <c r="AG9" s="201" t="str">
        <f t="shared" si="25"/>
        <v/>
      </c>
      <c r="AH9" s="200" t="str">
        <f t="shared" si="26"/>
        <v/>
      </c>
      <c r="AI9" s="202" t="str">
        <f t="shared" si="27"/>
        <v/>
      </c>
      <c r="AJ9" s="203" t="str">
        <f t="shared" si="28"/>
        <v/>
      </c>
      <c r="AK9" s="204" t="str">
        <f t="shared" si="29"/>
        <v/>
      </c>
      <c r="AL9" s="193" t="str">
        <f t="shared" si="40"/>
        <v/>
      </c>
      <c r="AM9" s="205" t="str">
        <f t="shared" si="30"/>
        <v/>
      </c>
      <c r="AN9" s="204" t="str">
        <f t="shared" si="31"/>
        <v/>
      </c>
      <c r="AO9" s="193" t="str">
        <f t="shared" si="41"/>
        <v/>
      </c>
      <c r="AP9" s="206" t="str">
        <f t="shared" si="32"/>
        <v/>
      </c>
      <c r="AQ9" s="204" t="str">
        <f t="shared" si="33"/>
        <v/>
      </c>
      <c r="AR9" s="207" t="str">
        <f t="shared" si="42"/>
        <v/>
      </c>
      <c r="AS9" s="198" t="str">
        <f t="shared" si="34"/>
        <v/>
      </c>
      <c r="AT9" s="212"/>
      <c r="AU9" s="208" t="str">
        <f t="shared" si="43"/>
        <v/>
      </c>
      <c r="AV9" s="208" t="str">
        <f t="shared" si="44"/>
        <v/>
      </c>
      <c r="AW9" s="208" t="str">
        <f t="shared" si="45"/>
        <v/>
      </c>
      <c r="AX9" s="209" t="str" cm="1">
        <f t="array" ref="AX9">IF($AA9="","",IF((IFERROR(_xlfn.IFS($AS9="Devis 1",(IFERROR(VALUE(TRIM(SUBSTITUTE(AJ9,CHAR(160),""))),0)),$AS9="Devis 2",(IFERROR(VALUE(TRIM(SUBSTITUTE(AM9,CHAR(160),""))),0)),$AS9="Devis 3",(IFERROR(VALUE(TRIM(SUBSTITUTE(AP9,CHAR(160),""))),0))),0))*(IFERROR(VALUE(TRIM(SUBSTITUTE($AA9,CHAR(160),""))),0))=0,"",(IFERROR(_xlfn.IFS($AS9="Devis 1",(IFERROR(VALUE(TRIM(SUBSTITUTE(AJ9,CHAR(160),""))),0)),$AS9="Devis 2",(IFERROR(VALUE(TRIM(SUBSTITUTE(AM9,CHAR(160),""))),0)),$AS9="Devis 3",(IFERROR(VALUE(TRIM(SUBSTITUTE(AP9,CHAR(160),""))),0))),0))*(IFERROR(VALUE(TRIM(SUBSTITUTE($AA9,CHAR(160),""))),0))))</f>
        <v/>
      </c>
      <c r="AY9" s="209" t="str" cm="1">
        <f t="array" ref="AY9">IF($AA9="","",IF(ROUND((IFERROR(_xlfn.IFS(TRIM(SUBSTITUTE($AS9,CHAR(160),""))="Devis 1",IFERROR(VALUE(TRIM(SUBSTITUTE(AK9,CHAR(160),""))),0),TRIM(SUBSTITUTE($AS9,CHAR(160),""))="Devis 2",IFERROR(VALUE(TRIM(SUBSTITUTE(AN9,CHAR(160),""))),0),TRIM(SUBSTITUTE($AS9,CHAR(160),""))="Devis 3",IFERROR(VALUE(TRIM(SUBSTITUTE(AQ9,CHAR(160),""))),0)),0))*(IFERROR(VALUE(TRIM(SUBSTITUTE($AA9,CHAR(160),""))),0)),2)=0,IF(AX9&lt;&gt;"",0,""),ROUND((IFERROR(_xlfn.IFS(TRIM(SUBSTITUTE($AS9,CHAR(160),""))="Devis 1",IFERROR(VALUE(TRIM(SUBSTITUTE(AK9,CHAR(160),""))),0),TRIM(SUBSTITUTE($AS9,CHAR(160),""))="Devis 2",IFERROR(VALUE(TRIM(SUBSTITUTE(AN9,CHAR(160),""))),0),TRIM(SUBSTITUTE($AS9,CHAR(160),""))="Devis 3",IFERROR(VALUE(TRIM(SUBSTITUTE(AQ9,CHAR(160),""))),0)),0))*(IFERROR(VALUE(TRIM(SUBSTITUTE($AA9,CHAR(160),""))),0)),2)))</f>
        <v/>
      </c>
      <c r="AZ9" s="209" t="str" cm="1">
        <f t="array" ref="AZ9">IF($AA9="","",IF(ROUND(IFERROR(_xlfn.IFS($AS9="Devis 1",ROUND(IFERROR(VALUE(TRIM(SUBSTITUTE(AL9,CHAR(160),""))),0),2),$AS9="Devis 2",ROUND(IFERROR(VALUE(TRIM(SUBSTITUTE(AO9,CHAR(160),""))),0),2),$AS9="Devis 3",ROUND(IFERROR(VALUE(TRIM(SUBSTITUTE(AR9,CHAR(160),""))),0),2)),0),2)*ROUND(IFERROR(VALUE(TRIM(SUBSTITUTE($AA9,CHAR(160),""))),0),2)=0,"",ROUND(IFERROR(_xlfn.IFS($AS9="Devis 1",ROUND(IFERROR(VALUE(TRIM(SUBSTITUTE(AL9,CHAR(160),""))),0),2),$AS9="Devis 2",ROUND(IFERROR(VALUE(TRIM(SUBSTITUTE(AO9,CHAR(160),""))),0),2),$AS9="Devis 3",ROUND(IFERROR(VALUE(TRIM(SUBSTITUTE(AR9,CHAR(160),""))),0),2)),0),2)*ROUND(IFERROR(VALUE(TRIM(SUBSTITUTE($AA9,CHAR(160),""))),0),2)))</f>
        <v/>
      </c>
      <c r="BA9" s="212"/>
      <c r="BB9" s="210" t="str" cm="1">
        <f t="array" ref="BB9">IF(OR(AZ9="",AW9="",AX9="",AU9="",AY9="",AV9=""),"",_xlfn.IFS((IFERROR(VALUE(TRIM(SUBSTITUTE(AZ9,CHAR(160),""))),0))&gt;(IFERROR(VALUE(TRIM(SUBSTITUTE(AW9,CHAR(160),""))),0)),"KO : Le montant retenu TTC est supérieur au montant raisonnable TTC. Merci de revoir la ligne de dépense ou plafonner son montant.",(IFERROR(VALUE(TRIM(SUBSTITUTE(AX9,CHAR(160),""))),0))&gt;(IFERROR(VALUE(TRIM(SUBSTITUTE(AU9,CHAR(160),""))),0)),"Attention : Le montant retenu HT est supérieur au montant HT raisonnable. Merci de revoir la ligne de dépense, plafonner son montant, ou justifier la reventillation HT / TVA.",(IFERROR(VALUE(TRIM(SUBSTITUTE(AY9,CHAR(160),""))),0))&gt;(IFERROR(VALUE(TRIM(SUBSTITUTE(AV9,CHAR(160),""))),0)),"Attention : Le montant TVA retenu est supérieur au montant TVA raisonnable. Merci de revoir la ligne de dépense, plafonner son montant, ou justifier la reventillation HT / TVA.",(IFERROR(VALUE(TRIM(SUBSTITUTE(AZ9,CHAR(160),""))),0))=0,"",(IFERROR(VALUE(TRIM(SUBSTITUTE(AW9,CHAR(160),""))),0))=(IFERROR(VALUE(TRIM(SUBSTITUTE(AZ9,CHAR(160),""))),0)),"OK",(IFERROR(VALUE(TRIM(SUBSTITUTE(AW9,CHAR(160),""))),0))&gt;(IFERROR(VALUE(TRIM(SUBSTITUTE(AZ9,CHAR(160),""))),0))," OK : Montant instruit inférieur au montant raisonnable.",TRUE,""))</f>
        <v/>
      </c>
      <c r="BC9" s="210" t="str" cm="1">
        <f t="array" ref="BC9">IF(OR(AZ9="",X9="",AX9="",V9="",AY9="",W9=""),"",_xlfn.IFS((IFERROR(VALUE(TRIM(SUBSTITUTE(AZ9,CHAR(160),""))),0))&gt;(IFERROR(VALUE(TRIM(SUBSTITUTE(X9,CHAR(160),""))),0)),"KO : Le montant retenu TTC est supérieur au montant présenté TTC. Merci de revoir la ligne de dépense ou plafonner son montant.",(IFERROR(VALUE(TRIM(SUBSTITUTE(AX9,CHAR(160),""))),0))&gt;(IFERROR(VALUE(TRIM(SUBSTITUTE(V9,CHAR(160),""))),0)),"Attention : Le montant retenu HT est supérieur au montant HT présenté. Merci de revoir la ligne de dépense, plafonner son montant, ou justifier la reventillation HT / TVA.",(IFERROR(VALUE(TRIM(SUBSTITUTE(AY9,CHAR(160),""))),0))&gt;(IFERROR(VALUE(TRIM(SUBSTITUTE(W9,CHAR(160),""))),0)),"Attention : Le montant TVA retenu est supérieur au montant TVA présenté. Merci de revoir la ligne de dépense, plafonner son montant, ou justifier la reventillation HT / TVA.",(IFERROR(VALUE(TRIM(SUBSTITUTE(X9,CHAR(160),""))),0))=0,"",(IFERROR(VALUE(TRIM(SUBSTITUTE(AZ9,CHAR(160),""))),0))=(IFERROR(VALUE(TRIM(SUBSTITUTE(X9,CHAR(160),""))),0)),"OK",(IFERROR(VALUE(TRIM(SUBSTITUTE(AZ9,CHAR(160),""))),0))&lt;(IFERROR(VALUE(TRIM(SUBSTITUTE(X9,CHAR(160),""))),0)),"Montant instruit inférieur au montant présenté.",TRUE,""))</f>
        <v/>
      </c>
      <c r="BD9" s="208" t="str">
        <f t="shared" si="46"/>
        <v/>
      </c>
      <c r="BE9" s="208" t="str">
        <f t="shared" si="47"/>
        <v/>
      </c>
      <c r="BF9" s="495" t="str">
        <f t="shared" si="48"/>
        <v/>
      </c>
      <c r="BG9" s="213"/>
    </row>
    <row r="10" spans="1:59" ht="15" customHeight="1">
      <c r="A10" s="473">
        <v>6</v>
      </c>
      <c r="B10" s="11"/>
      <c r="C10" s="42"/>
      <c r="D10" s="11"/>
      <c r="E10" s="11"/>
      <c r="F10" s="11"/>
      <c r="G10" s="11"/>
      <c r="H10" s="11"/>
      <c r="I10" s="61"/>
      <c r="J10" s="11"/>
      <c r="K10" s="62"/>
      <c r="L10" s="29"/>
      <c r="M10" s="15"/>
      <c r="N10" s="193" t="str">
        <f t="shared" si="36"/>
        <v/>
      </c>
      <c r="O10" s="32"/>
      <c r="P10" s="15"/>
      <c r="Q10" s="193" t="str">
        <f t="shared" si="37"/>
        <v/>
      </c>
      <c r="R10" s="35"/>
      <c r="S10" s="15"/>
      <c r="T10" s="194" t="str">
        <f t="shared" si="38"/>
        <v/>
      </c>
      <c r="U10" s="53"/>
      <c r="V10" s="195" t="str" cm="1">
        <f t="array" ref="V10">IF((_xlfn.IFS(TRIM(SUBSTITUTE(U10,CHAR(160),""))="Devis 1",IFERROR(VALUE(TRIM(SUBSTITUTE(L10,CHAR(160),""))),0),TRIM(SUBSTITUTE(U10,CHAR(160),""))="Devis 2",IFERROR(VALUE(TRIM(SUBSTITUTE(O10,CHAR(160),""))),0),TRIM(SUBSTITUTE(U10,CHAR(160),""))="Devis 3",IFERROR(VALUE(TRIM(SUBSTITUTE(R10,CHAR(160),""))),0),TRUE,0)*IFERROR(VALUE(TRIM(SUBSTITUTE(C10,CHAR(160),""))),0))=0,"",_xlfn.IFS(TRIM(SUBSTITUTE(U10,CHAR(160),""))="Devis 1",IFERROR(VALUE(TRIM(SUBSTITUTE(L10,CHAR(160),""))),0),TRIM(SUBSTITUTE(U10,CHAR(160),""))="Devis 2",IFERROR(VALUE(TRIM(SUBSTITUTE(O10,CHAR(160),""))),0),TRIM(SUBSTITUTE(U10,CHAR(160),""))="Devis 3",IFERROR(VALUE(TRIM(SUBSTITUTE(R10,CHAR(160),""))),0),TRUE,0)*IFERROR(VALUE(TRIM(SUBSTITUTE(C10,CHAR(160),""))),0))</f>
        <v/>
      </c>
      <c r="W10" s="196" t="str" cm="1">
        <f t="array" ref="W10">IF(ROUND((_xlfn.IFS(TRIM(SUBSTITUTE(U10,CHAR(160),""))="Devis 1",IFERROR(VALUE(TRIM(SUBSTITUTE(M10,CHAR(160),""))),0),TRIM(SUBSTITUTE(U10,CHAR(160),""))="Devis 2",IFERROR(VALUE(TRIM(SUBSTITUTE(P10,CHAR(160),""))),0),TRIM(SUBSTITUTE(U10,CHAR(160),""))="Devis 3",IFERROR(VALUE(TRIM(SUBSTITUTE(S10,CHAR(160),""))),0),TRUE,0)*IFERROR(VALUE(TRIM(SUBSTITUTE(C10,CHAR(160),""))),0)),2)=0,IF(V10&lt;&gt;"",0,""),ROUND((_xlfn.IFS(TRIM(SUBSTITUTE(U10,CHAR(160),""))="Devis 1",IFERROR(VALUE(TRIM(SUBSTITUTE(M10,CHAR(160),""))),0),TRIM(SUBSTITUTE(U10,CHAR(160),""))="Devis 2",IFERROR(VALUE(TRIM(SUBSTITUTE(P10,CHAR(160),""))),0),TRIM(SUBSTITUTE(U10,CHAR(160),""))="Devis 3",IFERROR(VALUE(TRIM(SUBSTITUTE(S10,CHAR(160),""))),0),TRUE,0)*IFERROR(VALUE(TRIM(SUBSTITUTE(C10,CHAR(160),""))),0)),2))</f>
        <v/>
      </c>
      <c r="X10" s="197" t="str">
        <f t="shared" si="49"/>
        <v/>
      </c>
      <c r="Y10" s="55"/>
      <c r="Z10" s="198" t="str">
        <f t="shared" si="18"/>
        <v/>
      </c>
      <c r="AA10" s="199" t="str">
        <f t="shared" si="19"/>
        <v/>
      </c>
      <c r="AB10" s="200" t="str">
        <f t="shared" si="20"/>
        <v/>
      </c>
      <c r="AC10" s="200" t="str">
        <f t="shared" si="21"/>
        <v/>
      </c>
      <c r="AD10" s="200" t="str">
        <f t="shared" si="22"/>
        <v/>
      </c>
      <c r="AE10" s="200" t="str">
        <f t="shared" si="23"/>
        <v/>
      </c>
      <c r="AF10" s="200" t="str">
        <f t="shared" si="24"/>
        <v/>
      </c>
      <c r="AG10" s="201" t="str">
        <f t="shared" si="25"/>
        <v/>
      </c>
      <c r="AH10" s="200" t="str">
        <f t="shared" si="26"/>
        <v/>
      </c>
      <c r="AI10" s="202" t="str">
        <f t="shared" si="27"/>
        <v/>
      </c>
      <c r="AJ10" s="203" t="str">
        <f t="shared" si="28"/>
        <v/>
      </c>
      <c r="AK10" s="204" t="str">
        <f t="shared" si="29"/>
        <v/>
      </c>
      <c r="AL10" s="193" t="str">
        <f t="shared" si="40"/>
        <v/>
      </c>
      <c r="AM10" s="205" t="str">
        <f t="shared" si="30"/>
        <v/>
      </c>
      <c r="AN10" s="204" t="str">
        <f t="shared" si="31"/>
        <v/>
      </c>
      <c r="AO10" s="193" t="str">
        <f t="shared" si="41"/>
        <v/>
      </c>
      <c r="AP10" s="206" t="str">
        <f t="shared" si="32"/>
        <v/>
      </c>
      <c r="AQ10" s="204" t="str">
        <f t="shared" si="33"/>
        <v/>
      </c>
      <c r="AR10" s="207" t="str">
        <f t="shared" si="42"/>
        <v/>
      </c>
      <c r="AS10" s="198" t="str">
        <f t="shared" si="34"/>
        <v/>
      </c>
      <c r="AT10" s="212"/>
      <c r="AU10" s="208" t="str">
        <f t="shared" si="43"/>
        <v/>
      </c>
      <c r="AV10" s="208" t="str">
        <f t="shared" si="44"/>
        <v/>
      </c>
      <c r="AW10" s="208" t="str">
        <f t="shared" si="45"/>
        <v/>
      </c>
      <c r="AX10" s="209" t="str" cm="1">
        <f t="array" ref="AX10">IF($AA10="","",IF((IFERROR(_xlfn.IFS($AS10="Devis 1",(IFERROR(VALUE(TRIM(SUBSTITUTE(AJ10,CHAR(160),""))),0)),$AS10="Devis 2",(IFERROR(VALUE(TRIM(SUBSTITUTE(AM10,CHAR(160),""))),0)),$AS10="Devis 3",(IFERROR(VALUE(TRIM(SUBSTITUTE(AP10,CHAR(160),""))),0))),0))*(IFERROR(VALUE(TRIM(SUBSTITUTE($AA10,CHAR(160),""))),0))=0,"",(IFERROR(_xlfn.IFS($AS10="Devis 1",(IFERROR(VALUE(TRIM(SUBSTITUTE(AJ10,CHAR(160),""))),0)),$AS10="Devis 2",(IFERROR(VALUE(TRIM(SUBSTITUTE(AM10,CHAR(160),""))),0)),$AS10="Devis 3",(IFERROR(VALUE(TRIM(SUBSTITUTE(AP10,CHAR(160),""))),0))),0))*(IFERROR(VALUE(TRIM(SUBSTITUTE($AA10,CHAR(160),""))),0))))</f>
        <v/>
      </c>
      <c r="AY10" s="209" t="str" cm="1">
        <f t="array" ref="AY10">IF($AA10="","",IF(ROUND((IFERROR(_xlfn.IFS(TRIM(SUBSTITUTE($AS10,CHAR(160),""))="Devis 1",IFERROR(VALUE(TRIM(SUBSTITUTE(AK10,CHAR(160),""))),0),TRIM(SUBSTITUTE($AS10,CHAR(160),""))="Devis 2",IFERROR(VALUE(TRIM(SUBSTITUTE(AN10,CHAR(160),""))),0),TRIM(SUBSTITUTE($AS10,CHAR(160),""))="Devis 3",IFERROR(VALUE(TRIM(SUBSTITUTE(AQ10,CHAR(160),""))),0)),0))*(IFERROR(VALUE(TRIM(SUBSTITUTE($AA10,CHAR(160),""))),0)),2)=0,IF(AX10&lt;&gt;"",0,""),ROUND((IFERROR(_xlfn.IFS(TRIM(SUBSTITUTE($AS10,CHAR(160),""))="Devis 1",IFERROR(VALUE(TRIM(SUBSTITUTE(AK10,CHAR(160),""))),0),TRIM(SUBSTITUTE($AS10,CHAR(160),""))="Devis 2",IFERROR(VALUE(TRIM(SUBSTITUTE(AN10,CHAR(160),""))),0),TRIM(SUBSTITUTE($AS10,CHAR(160),""))="Devis 3",IFERROR(VALUE(TRIM(SUBSTITUTE(AQ10,CHAR(160),""))),0)),0))*(IFERROR(VALUE(TRIM(SUBSTITUTE($AA10,CHAR(160),""))),0)),2)))</f>
        <v/>
      </c>
      <c r="AZ10" s="209" t="str" cm="1">
        <f t="array" ref="AZ10">IF($AA10="","",IF(ROUND(IFERROR(_xlfn.IFS($AS10="Devis 1",ROUND(IFERROR(VALUE(TRIM(SUBSTITUTE(AL10,CHAR(160),""))),0),2),$AS10="Devis 2",ROUND(IFERROR(VALUE(TRIM(SUBSTITUTE(AO10,CHAR(160),""))),0),2),$AS10="Devis 3",ROUND(IFERROR(VALUE(TRIM(SUBSTITUTE(AR10,CHAR(160),""))),0),2)),0),2)*ROUND(IFERROR(VALUE(TRIM(SUBSTITUTE($AA10,CHAR(160),""))),0),2)=0,"",ROUND(IFERROR(_xlfn.IFS($AS10="Devis 1",ROUND(IFERROR(VALUE(TRIM(SUBSTITUTE(AL10,CHAR(160),""))),0),2),$AS10="Devis 2",ROUND(IFERROR(VALUE(TRIM(SUBSTITUTE(AO10,CHAR(160),""))),0),2),$AS10="Devis 3",ROUND(IFERROR(VALUE(TRIM(SUBSTITUTE(AR10,CHAR(160),""))),0),2)),0),2)*ROUND(IFERROR(VALUE(TRIM(SUBSTITUTE($AA10,CHAR(160),""))),0),2)))</f>
        <v/>
      </c>
      <c r="BA10" s="212"/>
      <c r="BB10" s="210" t="str" cm="1">
        <f t="array" ref="BB10">IF(OR(AZ10="",AW10="",AX10="",AU10="",AY10="",AV10=""),"",_xlfn.IFS((IFERROR(VALUE(TRIM(SUBSTITUTE(AZ10,CHAR(160),""))),0))&gt;(IFERROR(VALUE(TRIM(SUBSTITUTE(AW10,CHAR(160),""))),0)),"KO : Le montant retenu TTC est supérieur au montant raisonnable TTC. Merci de revoir la ligne de dépense ou plafonner son montant.",(IFERROR(VALUE(TRIM(SUBSTITUTE(AX10,CHAR(160),""))),0))&gt;(IFERROR(VALUE(TRIM(SUBSTITUTE(AU10,CHAR(160),""))),0)),"Attention : Le montant retenu HT est supérieur au montant HT raisonnable. Merci de revoir la ligne de dépense, plafonner son montant, ou justifier la reventillation HT / TVA.",(IFERROR(VALUE(TRIM(SUBSTITUTE(AY10,CHAR(160),""))),0))&gt;(IFERROR(VALUE(TRIM(SUBSTITUTE(AV10,CHAR(160),""))),0)),"Attention : Le montant TVA retenu est supérieur au montant TVA raisonnable. Merci de revoir la ligne de dépense, plafonner son montant, ou justifier la reventillation HT / TVA.",(IFERROR(VALUE(TRIM(SUBSTITUTE(AZ10,CHAR(160),""))),0))=0,"",(IFERROR(VALUE(TRIM(SUBSTITUTE(AW10,CHAR(160),""))),0))=(IFERROR(VALUE(TRIM(SUBSTITUTE(AZ10,CHAR(160),""))),0)),"OK",(IFERROR(VALUE(TRIM(SUBSTITUTE(AW10,CHAR(160),""))),0))&gt;(IFERROR(VALUE(TRIM(SUBSTITUTE(AZ10,CHAR(160),""))),0))," OK : Montant instruit inférieur au montant raisonnable.",TRUE,""))</f>
        <v/>
      </c>
      <c r="BC10" s="210" t="str" cm="1">
        <f t="array" ref="BC10">IF(OR(AZ10="",X10="",AX10="",V10="",AY10="",W10=""),"",_xlfn.IFS((IFERROR(VALUE(TRIM(SUBSTITUTE(AZ10,CHAR(160),""))),0))&gt;(IFERROR(VALUE(TRIM(SUBSTITUTE(X10,CHAR(160),""))),0)),"KO : Le montant retenu TTC est supérieur au montant présenté TTC. Merci de revoir la ligne de dépense ou plafonner son montant.",(IFERROR(VALUE(TRIM(SUBSTITUTE(AX10,CHAR(160),""))),0))&gt;(IFERROR(VALUE(TRIM(SUBSTITUTE(V10,CHAR(160),""))),0)),"Attention : Le montant retenu HT est supérieur au montant HT présenté. Merci de revoir la ligne de dépense, plafonner son montant, ou justifier la reventillation HT / TVA.",(IFERROR(VALUE(TRIM(SUBSTITUTE(AY10,CHAR(160),""))),0))&gt;(IFERROR(VALUE(TRIM(SUBSTITUTE(W10,CHAR(160),""))),0)),"Attention : Le montant TVA retenu est supérieur au montant TVA présenté. Merci de revoir la ligne de dépense, plafonner son montant, ou justifier la reventillation HT / TVA.",(IFERROR(VALUE(TRIM(SUBSTITUTE(X10,CHAR(160),""))),0))=0,"",(IFERROR(VALUE(TRIM(SUBSTITUTE(AZ10,CHAR(160),""))),0))=(IFERROR(VALUE(TRIM(SUBSTITUTE(X10,CHAR(160),""))),0)),"OK",(IFERROR(VALUE(TRIM(SUBSTITUTE(AZ10,CHAR(160),""))),0))&lt;(IFERROR(VALUE(TRIM(SUBSTITUTE(X10,CHAR(160),""))),0)),"Montant instruit inférieur au montant présenté.",TRUE,""))</f>
        <v/>
      </c>
      <c r="BD10" s="208" t="str">
        <f t="shared" si="46"/>
        <v/>
      </c>
      <c r="BE10" s="208" t="str">
        <f t="shared" si="47"/>
        <v/>
      </c>
      <c r="BF10" s="495" t="str">
        <f t="shared" si="48"/>
        <v/>
      </c>
      <c r="BG10" s="213"/>
    </row>
    <row r="11" spans="1:59" ht="15" customHeight="1">
      <c r="A11" s="473">
        <v>7</v>
      </c>
      <c r="B11" s="11"/>
      <c r="C11" s="42"/>
      <c r="D11" s="11"/>
      <c r="E11" s="11"/>
      <c r="F11" s="11"/>
      <c r="G11" s="11"/>
      <c r="H11" s="11"/>
      <c r="I11" s="61"/>
      <c r="J11" s="11"/>
      <c r="K11" s="62"/>
      <c r="L11" s="29"/>
      <c r="M11" s="15"/>
      <c r="N11" s="193" t="str">
        <f t="shared" si="36"/>
        <v/>
      </c>
      <c r="O11" s="32"/>
      <c r="P11" s="15"/>
      <c r="Q11" s="193" t="str">
        <f t="shared" si="37"/>
        <v/>
      </c>
      <c r="R11" s="35"/>
      <c r="S11" s="15"/>
      <c r="T11" s="194" t="str">
        <f t="shared" si="38"/>
        <v/>
      </c>
      <c r="U11" s="53"/>
      <c r="V11" s="195" t="str" cm="1">
        <f t="array" ref="V11">IF((_xlfn.IFS(TRIM(SUBSTITUTE(U11,CHAR(160),""))="Devis 1",IFERROR(VALUE(TRIM(SUBSTITUTE(L11,CHAR(160),""))),0),TRIM(SUBSTITUTE(U11,CHAR(160),""))="Devis 2",IFERROR(VALUE(TRIM(SUBSTITUTE(O11,CHAR(160),""))),0),TRIM(SUBSTITUTE(U11,CHAR(160),""))="Devis 3",IFERROR(VALUE(TRIM(SUBSTITUTE(R11,CHAR(160),""))),0),TRUE,0)*IFERROR(VALUE(TRIM(SUBSTITUTE(C11,CHAR(160),""))),0))=0,"",_xlfn.IFS(TRIM(SUBSTITUTE(U11,CHAR(160),""))="Devis 1",IFERROR(VALUE(TRIM(SUBSTITUTE(L11,CHAR(160),""))),0),TRIM(SUBSTITUTE(U11,CHAR(160),""))="Devis 2",IFERROR(VALUE(TRIM(SUBSTITUTE(O11,CHAR(160),""))),0),TRIM(SUBSTITUTE(U11,CHAR(160),""))="Devis 3",IFERROR(VALUE(TRIM(SUBSTITUTE(R11,CHAR(160),""))),0),TRUE,0)*IFERROR(VALUE(TRIM(SUBSTITUTE(C11,CHAR(160),""))),0))</f>
        <v/>
      </c>
      <c r="W11" s="196" t="str" cm="1">
        <f t="array" ref="W11">IF(ROUND((_xlfn.IFS(TRIM(SUBSTITUTE(U11,CHAR(160),""))="Devis 1",IFERROR(VALUE(TRIM(SUBSTITUTE(M11,CHAR(160),""))),0),TRIM(SUBSTITUTE(U11,CHAR(160),""))="Devis 2",IFERROR(VALUE(TRIM(SUBSTITUTE(P11,CHAR(160),""))),0),TRIM(SUBSTITUTE(U11,CHAR(160),""))="Devis 3",IFERROR(VALUE(TRIM(SUBSTITUTE(S11,CHAR(160),""))),0),TRUE,0)*IFERROR(VALUE(TRIM(SUBSTITUTE(C11,CHAR(160),""))),0)),2)=0,IF(V11&lt;&gt;"",0,""),ROUND((_xlfn.IFS(TRIM(SUBSTITUTE(U11,CHAR(160),""))="Devis 1",IFERROR(VALUE(TRIM(SUBSTITUTE(M11,CHAR(160),""))),0),TRIM(SUBSTITUTE(U11,CHAR(160),""))="Devis 2",IFERROR(VALUE(TRIM(SUBSTITUTE(P11,CHAR(160),""))),0),TRIM(SUBSTITUTE(U11,CHAR(160),""))="Devis 3",IFERROR(VALUE(TRIM(SUBSTITUTE(S11,CHAR(160),""))),0),TRUE,0)*IFERROR(VALUE(TRIM(SUBSTITUTE(C11,CHAR(160),""))),0)),2))</f>
        <v/>
      </c>
      <c r="X11" s="197" t="str">
        <f t="shared" si="49"/>
        <v/>
      </c>
      <c r="Y11" s="55"/>
      <c r="Z11" s="198" t="str">
        <f t="shared" si="18"/>
        <v/>
      </c>
      <c r="AA11" s="199" t="str">
        <f t="shared" si="19"/>
        <v/>
      </c>
      <c r="AB11" s="200" t="str">
        <f t="shared" si="20"/>
        <v/>
      </c>
      <c r="AC11" s="200" t="str">
        <f t="shared" si="21"/>
        <v/>
      </c>
      <c r="AD11" s="200" t="str">
        <f t="shared" si="22"/>
        <v/>
      </c>
      <c r="AE11" s="200" t="str">
        <f t="shared" si="23"/>
        <v/>
      </c>
      <c r="AF11" s="200" t="str">
        <f t="shared" si="24"/>
        <v/>
      </c>
      <c r="AG11" s="201" t="str">
        <f t="shared" si="25"/>
        <v/>
      </c>
      <c r="AH11" s="200" t="str">
        <f t="shared" si="26"/>
        <v/>
      </c>
      <c r="AI11" s="202" t="str">
        <f t="shared" si="27"/>
        <v/>
      </c>
      <c r="AJ11" s="203" t="str">
        <f t="shared" si="28"/>
        <v/>
      </c>
      <c r="AK11" s="204" t="str">
        <f t="shared" si="29"/>
        <v/>
      </c>
      <c r="AL11" s="193" t="str">
        <f t="shared" si="40"/>
        <v/>
      </c>
      <c r="AM11" s="205" t="str">
        <f t="shared" si="30"/>
        <v/>
      </c>
      <c r="AN11" s="204" t="str">
        <f t="shared" si="31"/>
        <v/>
      </c>
      <c r="AO11" s="193" t="str">
        <f t="shared" si="41"/>
        <v/>
      </c>
      <c r="AP11" s="206" t="str">
        <f t="shared" si="32"/>
        <v/>
      </c>
      <c r="AQ11" s="204" t="str">
        <f t="shared" si="33"/>
        <v/>
      </c>
      <c r="AR11" s="207" t="str">
        <f t="shared" si="42"/>
        <v/>
      </c>
      <c r="AS11" s="198" t="str">
        <f t="shared" si="34"/>
        <v/>
      </c>
      <c r="AT11" s="212"/>
      <c r="AU11" s="208" t="str">
        <f t="shared" si="43"/>
        <v/>
      </c>
      <c r="AV11" s="208" t="str">
        <f t="shared" si="44"/>
        <v/>
      </c>
      <c r="AW11" s="208" t="str">
        <f t="shared" si="45"/>
        <v/>
      </c>
      <c r="AX11" s="209" t="str" cm="1">
        <f t="array" ref="AX11">IF($AA11="","",IF((IFERROR(_xlfn.IFS($AS11="Devis 1",(IFERROR(VALUE(TRIM(SUBSTITUTE(AJ11,CHAR(160),""))),0)),$AS11="Devis 2",(IFERROR(VALUE(TRIM(SUBSTITUTE(AM11,CHAR(160),""))),0)),$AS11="Devis 3",(IFERROR(VALUE(TRIM(SUBSTITUTE(AP11,CHAR(160),""))),0))),0))*(IFERROR(VALUE(TRIM(SUBSTITUTE($AA11,CHAR(160),""))),0))=0,"",(IFERROR(_xlfn.IFS($AS11="Devis 1",(IFERROR(VALUE(TRIM(SUBSTITUTE(AJ11,CHAR(160),""))),0)),$AS11="Devis 2",(IFERROR(VALUE(TRIM(SUBSTITUTE(AM11,CHAR(160),""))),0)),$AS11="Devis 3",(IFERROR(VALUE(TRIM(SUBSTITUTE(AP11,CHAR(160),""))),0))),0))*(IFERROR(VALUE(TRIM(SUBSTITUTE($AA11,CHAR(160),""))),0))))</f>
        <v/>
      </c>
      <c r="AY11" s="209" t="str" cm="1">
        <f t="array" ref="AY11">IF($AA11="","",IF(ROUND((IFERROR(_xlfn.IFS(TRIM(SUBSTITUTE($AS11,CHAR(160),""))="Devis 1",IFERROR(VALUE(TRIM(SUBSTITUTE(AK11,CHAR(160),""))),0),TRIM(SUBSTITUTE($AS11,CHAR(160),""))="Devis 2",IFERROR(VALUE(TRIM(SUBSTITUTE(AN11,CHAR(160),""))),0),TRIM(SUBSTITUTE($AS11,CHAR(160),""))="Devis 3",IFERROR(VALUE(TRIM(SUBSTITUTE(AQ11,CHAR(160),""))),0)),0))*(IFERROR(VALUE(TRIM(SUBSTITUTE($AA11,CHAR(160),""))),0)),2)=0,IF(AX11&lt;&gt;"",0,""),ROUND((IFERROR(_xlfn.IFS(TRIM(SUBSTITUTE($AS11,CHAR(160),""))="Devis 1",IFERROR(VALUE(TRIM(SUBSTITUTE(AK11,CHAR(160),""))),0),TRIM(SUBSTITUTE($AS11,CHAR(160),""))="Devis 2",IFERROR(VALUE(TRIM(SUBSTITUTE(AN11,CHAR(160),""))),0),TRIM(SUBSTITUTE($AS11,CHAR(160),""))="Devis 3",IFERROR(VALUE(TRIM(SUBSTITUTE(AQ11,CHAR(160),""))),0)),0))*(IFERROR(VALUE(TRIM(SUBSTITUTE($AA11,CHAR(160),""))),0)),2)))</f>
        <v/>
      </c>
      <c r="AZ11" s="209" t="str" cm="1">
        <f t="array" ref="AZ11">IF($AA11="","",IF(ROUND(IFERROR(_xlfn.IFS($AS11="Devis 1",ROUND(IFERROR(VALUE(TRIM(SUBSTITUTE(AL11,CHAR(160),""))),0),2),$AS11="Devis 2",ROUND(IFERROR(VALUE(TRIM(SUBSTITUTE(AO11,CHAR(160),""))),0),2),$AS11="Devis 3",ROUND(IFERROR(VALUE(TRIM(SUBSTITUTE(AR11,CHAR(160),""))),0),2)),0),2)*ROUND(IFERROR(VALUE(TRIM(SUBSTITUTE($AA11,CHAR(160),""))),0),2)=0,"",ROUND(IFERROR(_xlfn.IFS($AS11="Devis 1",ROUND(IFERROR(VALUE(TRIM(SUBSTITUTE(AL11,CHAR(160),""))),0),2),$AS11="Devis 2",ROUND(IFERROR(VALUE(TRIM(SUBSTITUTE(AO11,CHAR(160),""))),0),2),$AS11="Devis 3",ROUND(IFERROR(VALUE(TRIM(SUBSTITUTE(AR11,CHAR(160),""))),0),2)),0),2)*ROUND(IFERROR(VALUE(TRIM(SUBSTITUTE($AA11,CHAR(160),""))),0),2)))</f>
        <v/>
      </c>
      <c r="BA11" s="212"/>
      <c r="BB11" s="210" t="str" cm="1">
        <f t="array" ref="BB11">IF(OR(AZ11="",AW11="",AX11="",AU11="",AY11="",AV11=""),"",_xlfn.IFS((IFERROR(VALUE(TRIM(SUBSTITUTE(AZ11,CHAR(160),""))),0))&gt;(IFERROR(VALUE(TRIM(SUBSTITUTE(AW11,CHAR(160),""))),0)),"KO : Le montant retenu TTC est supérieur au montant raisonnable TTC. Merci de revoir la ligne de dépense ou plafonner son montant.",(IFERROR(VALUE(TRIM(SUBSTITUTE(AX11,CHAR(160),""))),0))&gt;(IFERROR(VALUE(TRIM(SUBSTITUTE(AU11,CHAR(160),""))),0)),"Attention : Le montant retenu HT est supérieur au montant HT raisonnable. Merci de revoir la ligne de dépense, plafonner son montant, ou justifier la reventillation HT / TVA.",(IFERROR(VALUE(TRIM(SUBSTITUTE(AY11,CHAR(160),""))),0))&gt;(IFERROR(VALUE(TRIM(SUBSTITUTE(AV11,CHAR(160),""))),0)),"Attention : Le montant TVA retenu est supérieur au montant TVA raisonnable. Merci de revoir la ligne de dépense, plafonner son montant, ou justifier la reventillation HT / TVA.",(IFERROR(VALUE(TRIM(SUBSTITUTE(AZ11,CHAR(160),""))),0))=0,"",(IFERROR(VALUE(TRIM(SUBSTITUTE(AW11,CHAR(160),""))),0))=(IFERROR(VALUE(TRIM(SUBSTITUTE(AZ11,CHAR(160),""))),0)),"OK",(IFERROR(VALUE(TRIM(SUBSTITUTE(AW11,CHAR(160),""))),0))&gt;(IFERROR(VALUE(TRIM(SUBSTITUTE(AZ11,CHAR(160),""))),0))," OK : Montant instruit inférieur au montant raisonnable.",TRUE,""))</f>
        <v/>
      </c>
      <c r="BC11" s="210" t="str" cm="1">
        <f t="array" ref="BC11">IF(OR(AZ11="",X11="",AX11="",V11="",AY11="",W11=""),"",_xlfn.IFS((IFERROR(VALUE(TRIM(SUBSTITUTE(AZ11,CHAR(160),""))),0))&gt;(IFERROR(VALUE(TRIM(SUBSTITUTE(X11,CHAR(160),""))),0)),"KO : Le montant retenu TTC est supérieur au montant présenté TTC. Merci de revoir la ligne de dépense ou plafonner son montant.",(IFERROR(VALUE(TRIM(SUBSTITUTE(AX11,CHAR(160),""))),0))&gt;(IFERROR(VALUE(TRIM(SUBSTITUTE(V11,CHAR(160),""))),0)),"Attention : Le montant retenu HT est supérieur au montant HT présenté. Merci de revoir la ligne de dépense, plafonner son montant, ou justifier la reventillation HT / TVA.",(IFERROR(VALUE(TRIM(SUBSTITUTE(AY11,CHAR(160),""))),0))&gt;(IFERROR(VALUE(TRIM(SUBSTITUTE(W11,CHAR(160),""))),0)),"Attention : Le montant TVA retenu est supérieur au montant TVA présenté. Merci de revoir la ligne de dépense, plafonner son montant, ou justifier la reventillation HT / TVA.",(IFERROR(VALUE(TRIM(SUBSTITUTE(X11,CHAR(160),""))),0))=0,"",(IFERROR(VALUE(TRIM(SUBSTITUTE(AZ11,CHAR(160),""))),0))=(IFERROR(VALUE(TRIM(SUBSTITUTE(X11,CHAR(160),""))),0)),"OK",(IFERROR(VALUE(TRIM(SUBSTITUTE(AZ11,CHAR(160),""))),0))&lt;(IFERROR(VALUE(TRIM(SUBSTITUTE(X11,CHAR(160),""))),0)),"Montant instruit inférieur au montant présenté.",TRUE,""))</f>
        <v/>
      </c>
      <c r="BD11" s="208" t="str">
        <f t="shared" si="46"/>
        <v/>
      </c>
      <c r="BE11" s="208" t="str">
        <f t="shared" si="47"/>
        <v/>
      </c>
      <c r="BF11" s="495" t="str">
        <f t="shared" si="48"/>
        <v/>
      </c>
      <c r="BG11" s="213"/>
    </row>
    <row r="12" spans="1:59" ht="15" customHeight="1">
      <c r="A12" s="473">
        <v>8</v>
      </c>
      <c r="B12" s="11"/>
      <c r="C12" s="42"/>
      <c r="D12" s="11"/>
      <c r="E12" s="11"/>
      <c r="F12" s="11"/>
      <c r="G12" s="11"/>
      <c r="H12" s="11"/>
      <c r="I12" s="61"/>
      <c r="J12" s="11"/>
      <c r="K12" s="62"/>
      <c r="L12" s="29"/>
      <c r="M12" s="15"/>
      <c r="N12" s="193" t="str">
        <f t="shared" si="36"/>
        <v/>
      </c>
      <c r="O12" s="32"/>
      <c r="P12" s="15"/>
      <c r="Q12" s="193" t="str">
        <f t="shared" si="37"/>
        <v/>
      </c>
      <c r="R12" s="35"/>
      <c r="S12" s="15"/>
      <c r="T12" s="194" t="str">
        <f t="shared" si="38"/>
        <v/>
      </c>
      <c r="U12" s="53"/>
      <c r="V12" s="195" t="str" cm="1">
        <f t="array" ref="V12">IF((_xlfn.IFS(TRIM(SUBSTITUTE(U12,CHAR(160),""))="Devis 1",IFERROR(VALUE(TRIM(SUBSTITUTE(L12,CHAR(160),""))),0),TRIM(SUBSTITUTE(U12,CHAR(160),""))="Devis 2",IFERROR(VALUE(TRIM(SUBSTITUTE(O12,CHAR(160),""))),0),TRIM(SUBSTITUTE(U12,CHAR(160),""))="Devis 3",IFERROR(VALUE(TRIM(SUBSTITUTE(R12,CHAR(160),""))),0),TRUE,0)*IFERROR(VALUE(TRIM(SUBSTITUTE(C12,CHAR(160),""))),0))=0,"",_xlfn.IFS(TRIM(SUBSTITUTE(U12,CHAR(160),""))="Devis 1",IFERROR(VALUE(TRIM(SUBSTITUTE(L12,CHAR(160),""))),0),TRIM(SUBSTITUTE(U12,CHAR(160),""))="Devis 2",IFERROR(VALUE(TRIM(SUBSTITUTE(O12,CHAR(160),""))),0),TRIM(SUBSTITUTE(U12,CHAR(160),""))="Devis 3",IFERROR(VALUE(TRIM(SUBSTITUTE(R12,CHAR(160),""))),0),TRUE,0)*IFERROR(VALUE(TRIM(SUBSTITUTE(C12,CHAR(160),""))),0))</f>
        <v/>
      </c>
      <c r="W12" s="196" t="str" cm="1">
        <f t="array" ref="W12">IF(ROUND((_xlfn.IFS(TRIM(SUBSTITUTE(U12,CHAR(160),""))="Devis 1",IFERROR(VALUE(TRIM(SUBSTITUTE(M12,CHAR(160),""))),0),TRIM(SUBSTITUTE(U12,CHAR(160),""))="Devis 2",IFERROR(VALUE(TRIM(SUBSTITUTE(P12,CHAR(160),""))),0),TRIM(SUBSTITUTE(U12,CHAR(160),""))="Devis 3",IFERROR(VALUE(TRIM(SUBSTITUTE(S12,CHAR(160),""))),0),TRUE,0)*IFERROR(VALUE(TRIM(SUBSTITUTE(C12,CHAR(160),""))),0)),2)=0,IF(V12&lt;&gt;"",0,""),ROUND((_xlfn.IFS(TRIM(SUBSTITUTE(U12,CHAR(160),""))="Devis 1",IFERROR(VALUE(TRIM(SUBSTITUTE(M12,CHAR(160),""))),0),TRIM(SUBSTITUTE(U12,CHAR(160),""))="Devis 2",IFERROR(VALUE(TRIM(SUBSTITUTE(P12,CHAR(160),""))),0),TRIM(SUBSTITUTE(U12,CHAR(160),""))="Devis 3",IFERROR(VALUE(TRIM(SUBSTITUTE(S12,CHAR(160),""))),0),TRUE,0)*IFERROR(VALUE(TRIM(SUBSTITUTE(C12,CHAR(160),""))),0)),2))</f>
        <v/>
      </c>
      <c r="X12" s="197" t="str">
        <f t="shared" si="49"/>
        <v/>
      </c>
      <c r="Y12" s="55"/>
      <c r="Z12" s="198" t="str">
        <f t="shared" si="18"/>
        <v/>
      </c>
      <c r="AA12" s="199" t="str">
        <f t="shared" si="19"/>
        <v/>
      </c>
      <c r="AB12" s="200" t="str">
        <f t="shared" si="20"/>
        <v/>
      </c>
      <c r="AC12" s="200" t="str">
        <f t="shared" si="21"/>
        <v/>
      </c>
      <c r="AD12" s="200" t="str">
        <f t="shared" si="22"/>
        <v/>
      </c>
      <c r="AE12" s="200" t="str">
        <f t="shared" si="23"/>
        <v/>
      </c>
      <c r="AF12" s="200" t="str">
        <f t="shared" si="24"/>
        <v/>
      </c>
      <c r="AG12" s="201" t="str">
        <f t="shared" si="25"/>
        <v/>
      </c>
      <c r="AH12" s="200" t="str">
        <f t="shared" si="26"/>
        <v/>
      </c>
      <c r="AI12" s="202" t="str">
        <f t="shared" si="27"/>
        <v/>
      </c>
      <c r="AJ12" s="203" t="str">
        <f t="shared" si="28"/>
        <v/>
      </c>
      <c r="AK12" s="204" t="str">
        <f t="shared" si="29"/>
        <v/>
      </c>
      <c r="AL12" s="193" t="str">
        <f t="shared" si="40"/>
        <v/>
      </c>
      <c r="AM12" s="205" t="str">
        <f t="shared" si="30"/>
        <v/>
      </c>
      <c r="AN12" s="204" t="str">
        <f t="shared" si="31"/>
        <v/>
      </c>
      <c r="AO12" s="193" t="str">
        <f t="shared" si="41"/>
        <v/>
      </c>
      <c r="AP12" s="206" t="str">
        <f t="shared" si="32"/>
        <v/>
      </c>
      <c r="AQ12" s="204" t="str">
        <f t="shared" si="33"/>
        <v/>
      </c>
      <c r="AR12" s="207" t="str">
        <f t="shared" si="42"/>
        <v/>
      </c>
      <c r="AS12" s="198" t="str">
        <f t="shared" si="34"/>
        <v/>
      </c>
      <c r="AT12" s="212"/>
      <c r="AU12" s="208" t="str">
        <f t="shared" si="43"/>
        <v/>
      </c>
      <c r="AV12" s="208" t="str">
        <f t="shared" si="44"/>
        <v/>
      </c>
      <c r="AW12" s="208" t="str">
        <f t="shared" si="45"/>
        <v/>
      </c>
      <c r="AX12" s="209" t="str" cm="1">
        <f t="array" ref="AX12">IF($AA12="","",IF((IFERROR(_xlfn.IFS($AS12="Devis 1",(IFERROR(VALUE(TRIM(SUBSTITUTE(AJ12,CHAR(160),""))),0)),$AS12="Devis 2",(IFERROR(VALUE(TRIM(SUBSTITUTE(AM12,CHAR(160),""))),0)),$AS12="Devis 3",(IFERROR(VALUE(TRIM(SUBSTITUTE(AP12,CHAR(160),""))),0))),0))*(IFERROR(VALUE(TRIM(SUBSTITUTE($AA12,CHAR(160),""))),0))=0,"",(IFERROR(_xlfn.IFS($AS12="Devis 1",(IFERROR(VALUE(TRIM(SUBSTITUTE(AJ12,CHAR(160),""))),0)),$AS12="Devis 2",(IFERROR(VALUE(TRIM(SUBSTITUTE(AM12,CHAR(160),""))),0)),$AS12="Devis 3",(IFERROR(VALUE(TRIM(SUBSTITUTE(AP12,CHAR(160),""))),0))),0))*(IFERROR(VALUE(TRIM(SUBSTITUTE($AA12,CHAR(160),""))),0))))</f>
        <v/>
      </c>
      <c r="AY12" s="209" t="str" cm="1">
        <f t="array" ref="AY12">IF($AA12="","",IF(ROUND((IFERROR(_xlfn.IFS(TRIM(SUBSTITUTE($AS12,CHAR(160),""))="Devis 1",IFERROR(VALUE(TRIM(SUBSTITUTE(AK12,CHAR(160),""))),0),TRIM(SUBSTITUTE($AS12,CHAR(160),""))="Devis 2",IFERROR(VALUE(TRIM(SUBSTITUTE(AN12,CHAR(160),""))),0),TRIM(SUBSTITUTE($AS12,CHAR(160),""))="Devis 3",IFERROR(VALUE(TRIM(SUBSTITUTE(AQ12,CHAR(160),""))),0)),0))*(IFERROR(VALUE(TRIM(SUBSTITUTE($AA12,CHAR(160),""))),0)),2)=0,IF(AX12&lt;&gt;"",0,""),ROUND((IFERROR(_xlfn.IFS(TRIM(SUBSTITUTE($AS12,CHAR(160),""))="Devis 1",IFERROR(VALUE(TRIM(SUBSTITUTE(AK12,CHAR(160),""))),0),TRIM(SUBSTITUTE($AS12,CHAR(160),""))="Devis 2",IFERROR(VALUE(TRIM(SUBSTITUTE(AN12,CHAR(160),""))),0),TRIM(SUBSTITUTE($AS12,CHAR(160),""))="Devis 3",IFERROR(VALUE(TRIM(SUBSTITUTE(AQ12,CHAR(160),""))),0)),0))*(IFERROR(VALUE(TRIM(SUBSTITUTE($AA12,CHAR(160),""))),0)),2)))</f>
        <v/>
      </c>
      <c r="AZ12" s="209" t="str" cm="1">
        <f t="array" ref="AZ12">IF($AA12="","",IF(ROUND(IFERROR(_xlfn.IFS($AS12="Devis 1",ROUND(IFERROR(VALUE(TRIM(SUBSTITUTE(AL12,CHAR(160),""))),0),2),$AS12="Devis 2",ROUND(IFERROR(VALUE(TRIM(SUBSTITUTE(AO12,CHAR(160),""))),0),2),$AS12="Devis 3",ROUND(IFERROR(VALUE(TRIM(SUBSTITUTE(AR12,CHAR(160),""))),0),2)),0),2)*ROUND(IFERROR(VALUE(TRIM(SUBSTITUTE($AA12,CHAR(160),""))),0),2)=0,"",ROUND(IFERROR(_xlfn.IFS($AS12="Devis 1",ROUND(IFERROR(VALUE(TRIM(SUBSTITUTE(AL12,CHAR(160),""))),0),2),$AS12="Devis 2",ROUND(IFERROR(VALUE(TRIM(SUBSTITUTE(AO12,CHAR(160),""))),0),2),$AS12="Devis 3",ROUND(IFERROR(VALUE(TRIM(SUBSTITUTE(AR12,CHAR(160),""))),0),2)),0),2)*ROUND(IFERROR(VALUE(TRIM(SUBSTITUTE($AA12,CHAR(160),""))),0),2)))</f>
        <v/>
      </c>
      <c r="BA12" s="212"/>
      <c r="BB12" s="210" t="str" cm="1">
        <f t="array" ref="BB12">IF(OR(AZ12="",AW12="",AX12="",AU12="",AY12="",AV12=""),"",_xlfn.IFS((IFERROR(VALUE(TRIM(SUBSTITUTE(AZ12,CHAR(160),""))),0))&gt;(IFERROR(VALUE(TRIM(SUBSTITUTE(AW12,CHAR(160),""))),0)),"KO : Le montant retenu TTC est supérieur au montant raisonnable TTC. Merci de revoir la ligne de dépense ou plafonner son montant.",(IFERROR(VALUE(TRIM(SUBSTITUTE(AX12,CHAR(160),""))),0))&gt;(IFERROR(VALUE(TRIM(SUBSTITUTE(AU12,CHAR(160),""))),0)),"Attention : Le montant retenu HT est supérieur au montant HT raisonnable. Merci de revoir la ligne de dépense, plafonner son montant, ou justifier la reventillation HT / TVA.",(IFERROR(VALUE(TRIM(SUBSTITUTE(AY12,CHAR(160),""))),0))&gt;(IFERROR(VALUE(TRIM(SUBSTITUTE(AV12,CHAR(160),""))),0)),"Attention : Le montant TVA retenu est supérieur au montant TVA raisonnable. Merci de revoir la ligne de dépense, plafonner son montant, ou justifier la reventillation HT / TVA.",(IFERROR(VALUE(TRIM(SUBSTITUTE(AZ12,CHAR(160),""))),0))=0,"",(IFERROR(VALUE(TRIM(SUBSTITUTE(AW12,CHAR(160),""))),0))=(IFERROR(VALUE(TRIM(SUBSTITUTE(AZ12,CHAR(160),""))),0)),"OK",(IFERROR(VALUE(TRIM(SUBSTITUTE(AW12,CHAR(160),""))),0))&gt;(IFERROR(VALUE(TRIM(SUBSTITUTE(AZ12,CHAR(160),""))),0))," OK : Montant instruit inférieur au montant raisonnable.",TRUE,""))</f>
        <v/>
      </c>
      <c r="BC12" s="210" t="str" cm="1">
        <f t="array" ref="BC12">IF(OR(AZ12="",X12="",AX12="",V12="",AY12="",W12=""),"",_xlfn.IFS((IFERROR(VALUE(TRIM(SUBSTITUTE(AZ12,CHAR(160),""))),0))&gt;(IFERROR(VALUE(TRIM(SUBSTITUTE(X12,CHAR(160),""))),0)),"KO : Le montant retenu TTC est supérieur au montant présenté TTC. Merci de revoir la ligne de dépense ou plafonner son montant.",(IFERROR(VALUE(TRIM(SUBSTITUTE(AX12,CHAR(160),""))),0))&gt;(IFERROR(VALUE(TRIM(SUBSTITUTE(V12,CHAR(160),""))),0)),"Attention : Le montant retenu HT est supérieur au montant HT présenté. Merci de revoir la ligne de dépense, plafonner son montant, ou justifier la reventillation HT / TVA.",(IFERROR(VALUE(TRIM(SUBSTITUTE(AY12,CHAR(160),""))),0))&gt;(IFERROR(VALUE(TRIM(SUBSTITUTE(W12,CHAR(160),""))),0)),"Attention : Le montant TVA retenu est supérieur au montant TVA présenté. Merci de revoir la ligne de dépense, plafonner son montant, ou justifier la reventillation HT / TVA.",(IFERROR(VALUE(TRIM(SUBSTITUTE(X12,CHAR(160),""))),0))=0,"",(IFERROR(VALUE(TRIM(SUBSTITUTE(AZ12,CHAR(160),""))),0))=(IFERROR(VALUE(TRIM(SUBSTITUTE(X12,CHAR(160),""))),0)),"OK",(IFERROR(VALUE(TRIM(SUBSTITUTE(AZ12,CHAR(160),""))),0))&lt;(IFERROR(VALUE(TRIM(SUBSTITUTE(X12,CHAR(160),""))),0)),"Montant instruit inférieur au montant présenté.",TRUE,""))</f>
        <v/>
      </c>
      <c r="BD12" s="208" t="str">
        <f t="shared" si="46"/>
        <v/>
      </c>
      <c r="BE12" s="208" t="str">
        <f t="shared" si="47"/>
        <v/>
      </c>
      <c r="BF12" s="495" t="str">
        <f t="shared" si="48"/>
        <v/>
      </c>
      <c r="BG12" s="213"/>
    </row>
    <row r="13" spans="1:59" ht="15" customHeight="1">
      <c r="A13" s="473">
        <v>9</v>
      </c>
      <c r="B13" s="11"/>
      <c r="C13" s="42"/>
      <c r="D13" s="11"/>
      <c r="E13" s="11"/>
      <c r="F13" s="11"/>
      <c r="G13" s="11"/>
      <c r="H13" s="11"/>
      <c r="I13" s="61"/>
      <c r="J13" s="11"/>
      <c r="K13" s="62"/>
      <c r="L13" s="29"/>
      <c r="M13" s="15"/>
      <c r="N13" s="193" t="str">
        <f t="shared" si="36"/>
        <v/>
      </c>
      <c r="O13" s="32"/>
      <c r="P13" s="15"/>
      <c r="Q13" s="193" t="str">
        <f t="shared" si="37"/>
        <v/>
      </c>
      <c r="R13" s="35"/>
      <c r="S13" s="15"/>
      <c r="T13" s="194" t="str">
        <f t="shared" si="38"/>
        <v/>
      </c>
      <c r="U13" s="53"/>
      <c r="V13" s="195" t="str" cm="1">
        <f t="array" ref="V13">IF((_xlfn.IFS(TRIM(SUBSTITUTE(U13,CHAR(160),""))="Devis 1",IFERROR(VALUE(TRIM(SUBSTITUTE(L13,CHAR(160),""))),0),TRIM(SUBSTITUTE(U13,CHAR(160),""))="Devis 2",IFERROR(VALUE(TRIM(SUBSTITUTE(O13,CHAR(160),""))),0),TRIM(SUBSTITUTE(U13,CHAR(160),""))="Devis 3",IFERROR(VALUE(TRIM(SUBSTITUTE(R13,CHAR(160),""))),0),TRUE,0)*IFERROR(VALUE(TRIM(SUBSTITUTE(C13,CHAR(160),""))),0))=0,"",_xlfn.IFS(TRIM(SUBSTITUTE(U13,CHAR(160),""))="Devis 1",IFERROR(VALUE(TRIM(SUBSTITUTE(L13,CHAR(160),""))),0),TRIM(SUBSTITUTE(U13,CHAR(160),""))="Devis 2",IFERROR(VALUE(TRIM(SUBSTITUTE(O13,CHAR(160),""))),0),TRIM(SUBSTITUTE(U13,CHAR(160),""))="Devis 3",IFERROR(VALUE(TRIM(SUBSTITUTE(R13,CHAR(160),""))),0),TRUE,0)*IFERROR(VALUE(TRIM(SUBSTITUTE(C13,CHAR(160),""))),0))</f>
        <v/>
      </c>
      <c r="W13" s="196" t="str" cm="1">
        <f t="array" ref="W13">IF(ROUND((_xlfn.IFS(TRIM(SUBSTITUTE(U13,CHAR(160),""))="Devis 1",IFERROR(VALUE(TRIM(SUBSTITUTE(M13,CHAR(160),""))),0),TRIM(SUBSTITUTE(U13,CHAR(160),""))="Devis 2",IFERROR(VALUE(TRIM(SUBSTITUTE(P13,CHAR(160),""))),0),TRIM(SUBSTITUTE(U13,CHAR(160),""))="Devis 3",IFERROR(VALUE(TRIM(SUBSTITUTE(S13,CHAR(160),""))),0),TRUE,0)*IFERROR(VALUE(TRIM(SUBSTITUTE(C13,CHAR(160),""))),0)),2)=0,IF(V13&lt;&gt;"",0,""),ROUND((_xlfn.IFS(TRIM(SUBSTITUTE(U13,CHAR(160),""))="Devis 1",IFERROR(VALUE(TRIM(SUBSTITUTE(M13,CHAR(160),""))),0),TRIM(SUBSTITUTE(U13,CHAR(160),""))="Devis 2",IFERROR(VALUE(TRIM(SUBSTITUTE(P13,CHAR(160),""))),0),TRIM(SUBSTITUTE(U13,CHAR(160),""))="Devis 3",IFERROR(VALUE(TRIM(SUBSTITUTE(S13,CHAR(160),""))),0),TRUE,0)*IFERROR(VALUE(TRIM(SUBSTITUTE(C13,CHAR(160),""))),0)),2))</f>
        <v/>
      </c>
      <c r="X13" s="197" t="str">
        <f t="shared" si="49"/>
        <v/>
      </c>
      <c r="Y13" s="55"/>
      <c r="Z13" s="198" t="str">
        <f t="shared" si="18"/>
        <v/>
      </c>
      <c r="AA13" s="199" t="str">
        <f t="shared" si="19"/>
        <v/>
      </c>
      <c r="AB13" s="200" t="str">
        <f t="shared" si="20"/>
        <v/>
      </c>
      <c r="AC13" s="200" t="str">
        <f t="shared" si="21"/>
        <v/>
      </c>
      <c r="AD13" s="200" t="str">
        <f t="shared" si="22"/>
        <v/>
      </c>
      <c r="AE13" s="200" t="str">
        <f t="shared" si="23"/>
        <v/>
      </c>
      <c r="AF13" s="200" t="str">
        <f t="shared" si="24"/>
        <v/>
      </c>
      <c r="AG13" s="201" t="str">
        <f t="shared" si="25"/>
        <v/>
      </c>
      <c r="AH13" s="200" t="str">
        <f t="shared" si="26"/>
        <v/>
      </c>
      <c r="AI13" s="202" t="str">
        <f t="shared" si="27"/>
        <v/>
      </c>
      <c r="AJ13" s="203" t="str">
        <f t="shared" si="28"/>
        <v/>
      </c>
      <c r="AK13" s="204" t="str">
        <f t="shared" si="29"/>
        <v/>
      </c>
      <c r="AL13" s="193" t="str">
        <f t="shared" si="40"/>
        <v/>
      </c>
      <c r="AM13" s="205" t="str">
        <f t="shared" si="30"/>
        <v/>
      </c>
      <c r="AN13" s="204" t="str">
        <f t="shared" si="31"/>
        <v/>
      </c>
      <c r="AO13" s="193" t="str">
        <f t="shared" si="41"/>
        <v/>
      </c>
      <c r="AP13" s="206" t="str">
        <f t="shared" si="32"/>
        <v/>
      </c>
      <c r="AQ13" s="204" t="str">
        <f t="shared" si="33"/>
        <v/>
      </c>
      <c r="AR13" s="207" t="str">
        <f t="shared" si="42"/>
        <v/>
      </c>
      <c r="AS13" s="198" t="str">
        <f t="shared" si="34"/>
        <v/>
      </c>
      <c r="AT13" s="212"/>
      <c r="AU13" s="208" t="str">
        <f t="shared" si="43"/>
        <v/>
      </c>
      <c r="AV13" s="208" t="str">
        <f t="shared" si="44"/>
        <v/>
      </c>
      <c r="AW13" s="208" t="str">
        <f t="shared" si="45"/>
        <v/>
      </c>
      <c r="AX13" s="209" t="str" cm="1">
        <f t="array" ref="AX13">IF($AA13="","",IF((IFERROR(_xlfn.IFS($AS13="Devis 1",(IFERROR(VALUE(TRIM(SUBSTITUTE(AJ13,CHAR(160),""))),0)),$AS13="Devis 2",(IFERROR(VALUE(TRIM(SUBSTITUTE(AM13,CHAR(160),""))),0)),$AS13="Devis 3",(IFERROR(VALUE(TRIM(SUBSTITUTE(AP13,CHAR(160),""))),0))),0))*(IFERROR(VALUE(TRIM(SUBSTITUTE($AA13,CHAR(160),""))),0))=0,"",(IFERROR(_xlfn.IFS($AS13="Devis 1",(IFERROR(VALUE(TRIM(SUBSTITUTE(AJ13,CHAR(160),""))),0)),$AS13="Devis 2",(IFERROR(VALUE(TRIM(SUBSTITUTE(AM13,CHAR(160),""))),0)),$AS13="Devis 3",(IFERROR(VALUE(TRIM(SUBSTITUTE(AP13,CHAR(160),""))),0))),0))*(IFERROR(VALUE(TRIM(SUBSTITUTE($AA13,CHAR(160),""))),0))))</f>
        <v/>
      </c>
      <c r="AY13" s="209" t="str" cm="1">
        <f t="array" ref="AY13">IF($AA13="","",IF(ROUND((IFERROR(_xlfn.IFS(TRIM(SUBSTITUTE($AS13,CHAR(160),""))="Devis 1",IFERROR(VALUE(TRIM(SUBSTITUTE(AK13,CHAR(160),""))),0),TRIM(SUBSTITUTE($AS13,CHAR(160),""))="Devis 2",IFERROR(VALUE(TRIM(SUBSTITUTE(AN13,CHAR(160),""))),0),TRIM(SUBSTITUTE($AS13,CHAR(160),""))="Devis 3",IFERROR(VALUE(TRIM(SUBSTITUTE(AQ13,CHAR(160),""))),0)),0))*(IFERROR(VALUE(TRIM(SUBSTITUTE($AA13,CHAR(160),""))),0)),2)=0,IF(AX13&lt;&gt;"",0,""),ROUND((IFERROR(_xlfn.IFS(TRIM(SUBSTITUTE($AS13,CHAR(160),""))="Devis 1",IFERROR(VALUE(TRIM(SUBSTITUTE(AK13,CHAR(160),""))),0),TRIM(SUBSTITUTE($AS13,CHAR(160),""))="Devis 2",IFERROR(VALUE(TRIM(SUBSTITUTE(AN13,CHAR(160),""))),0),TRIM(SUBSTITUTE($AS13,CHAR(160),""))="Devis 3",IFERROR(VALUE(TRIM(SUBSTITUTE(AQ13,CHAR(160),""))),0)),0))*(IFERROR(VALUE(TRIM(SUBSTITUTE($AA13,CHAR(160),""))),0)),2)))</f>
        <v/>
      </c>
      <c r="AZ13" s="209" t="str" cm="1">
        <f t="array" ref="AZ13">IF($AA13="","",IF(ROUND(IFERROR(_xlfn.IFS($AS13="Devis 1",ROUND(IFERROR(VALUE(TRIM(SUBSTITUTE(AL13,CHAR(160),""))),0),2),$AS13="Devis 2",ROUND(IFERROR(VALUE(TRIM(SUBSTITUTE(AO13,CHAR(160),""))),0),2),$AS13="Devis 3",ROUND(IFERROR(VALUE(TRIM(SUBSTITUTE(AR13,CHAR(160),""))),0),2)),0),2)*ROUND(IFERROR(VALUE(TRIM(SUBSTITUTE($AA13,CHAR(160),""))),0),2)=0,"",ROUND(IFERROR(_xlfn.IFS($AS13="Devis 1",ROUND(IFERROR(VALUE(TRIM(SUBSTITUTE(AL13,CHAR(160),""))),0),2),$AS13="Devis 2",ROUND(IFERROR(VALUE(TRIM(SUBSTITUTE(AO13,CHAR(160),""))),0),2),$AS13="Devis 3",ROUND(IFERROR(VALUE(TRIM(SUBSTITUTE(AR13,CHAR(160),""))),0),2)),0),2)*ROUND(IFERROR(VALUE(TRIM(SUBSTITUTE($AA13,CHAR(160),""))),0),2)))</f>
        <v/>
      </c>
      <c r="BA13" s="212"/>
      <c r="BB13" s="210" t="str" cm="1">
        <f t="array" ref="BB13">IF(OR(AZ13="",AW13="",AX13="",AU13="",AY13="",AV13=""),"",_xlfn.IFS((IFERROR(VALUE(TRIM(SUBSTITUTE(AZ13,CHAR(160),""))),0))&gt;(IFERROR(VALUE(TRIM(SUBSTITUTE(AW13,CHAR(160),""))),0)),"KO : Le montant retenu TTC est supérieur au montant raisonnable TTC. Merci de revoir la ligne de dépense ou plafonner son montant.",(IFERROR(VALUE(TRIM(SUBSTITUTE(AX13,CHAR(160),""))),0))&gt;(IFERROR(VALUE(TRIM(SUBSTITUTE(AU13,CHAR(160),""))),0)),"Attention : Le montant retenu HT est supérieur au montant HT raisonnable. Merci de revoir la ligne de dépense, plafonner son montant, ou justifier la reventillation HT / TVA.",(IFERROR(VALUE(TRIM(SUBSTITUTE(AY13,CHAR(160),""))),0))&gt;(IFERROR(VALUE(TRIM(SUBSTITUTE(AV13,CHAR(160),""))),0)),"Attention : Le montant TVA retenu est supérieur au montant TVA raisonnable. Merci de revoir la ligne de dépense, plafonner son montant, ou justifier la reventillation HT / TVA.",(IFERROR(VALUE(TRIM(SUBSTITUTE(AZ13,CHAR(160),""))),0))=0,"",(IFERROR(VALUE(TRIM(SUBSTITUTE(AW13,CHAR(160),""))),0))=(IFERROR(VALUE(TRIM(SUBSTITUTE(AZ13,CHAR(160),""))),0)),"OK",(IFERROR(VALUE(TRIM(SUBSTITUTE(AW13,CHAR(160),""))),0))&gt;(IFERROR(VALUE(TRIM(SUBSTITUTE(AZ13,CHAR(160),""))),0))," OK : Montant instruit inférieur au montant raisonnable.",TRUE,""))</f>
        <v/>
      </c>
      <c r="BC13" s="210" t="str" cm="1">
        <f t="array" ref="BC13">IF(OR(AZ13="",X13="",AX13="",V13="",AY13="",W13=""),"",_xlfn.IFS((IFERROR(VALUE(TRIM(SUBSTITUTE(AZ13,CHAR(160),""))),0))&gt;(IFERROR(VALUE(TRIM(SUBSTITUTE(X13,CHAR(160),""))),0)),"KO : Le montant retenu TTC est supérieur au montant présenté TTC. Merci de revoir la ligne de dépense ou plafonner son montant.",(IFERROR(VALUE(TRIM(SUBSTITUTE(AX13,CHAR(160),""))),0))&gt;(IFERROR(VALUE(TRIM(SUBSTITUTE(V13,CHAR(160),""))),0)),"Attention : Le montant retenu HT est supérieur au montant HT présenté. Merci de revoir la ligne de dépense, plafonner son montant, ou justifier la reventillation HT / TVA.",(IFERROR(VALUE(TRIM(SUBSTITUTE(AY13,CHAR(160),""))),0))&gt;(IFERROR(VALUE(TRIM(SUBSTITUTE(W13,CHAR(160),""))),0)),"Attention : Le montant TVA retenu est supérieur au montant TVA présenté. Merci de revoir la ligne de dépense, plafonner son montant, ou justifier la reventillation HT / TVA.",(IFERROR(VALUE(TRIM(SUBSTITUTE(X13,CHAR(160),""))),0))=0,"",(IFERROR(VALUE(TRIM(SUBSTITUTE(AZ13,CHAR(160),""))),0))=(IFERROR(VALUE(TRIM(SUBSTITUTE(X13,CHAR(160),""))),0)),"OK",(IFERROR(VALUE(TRIM(SUBSTITUTE(AZ13,CHAR(160),""))),0))&lt;(IFERROR(VALUE(TRIM(SUBSTITUTE(X13,CHAR(160),""))),0)),"Montant instruit inférieur au montant présenté.",TRUE,""))</f>
        <v/>
      </c>
      <c r="BD13" s="208" t="str">
        <f t="shared" si="46"/>
        <v/>
      </c>
      <c r="BE13" s="208" t="str">
        <f t="shared" si="47"/>
        <v/>
      </c>
      <c r="BF13" s="495" t="str">
        <f t="shared" si="48"/>
        <v/>
      </c>
      <c r="BG13" s="213"/>
    </row>
    <row r="14" spans="1:59" ht="15" customHeight="1">
      <c r="A14" s="473">
        <v>10</v>
      </c>
      <c r="B14" s="11"/>
      <c r="C14" s="42"/>
      <c r="D14" s="11"/>
      <c r="E14" s="11"/>
      <c r="F14" s="11"/>
      <c r="G14" s="11"/>
      <c r="H14" s="11"/>
      <c r="I14" s="61"/>
      <c r="J14" s="11"/>
      <c r="K14" s="62"/>
      <c r="L14" s="29"/>
      <c r="M14" s="15"/>
      <c r="N14" s="193" t="str">
        <f t="shared" si="36"/>
        <v/>
      </c>
      <c r="O14" s="32"/>
      <c r="P14" s="15"/>
      <c r="Q14" s="193" t="str">
        <f t="shared" si="37"/>
        <v/>
      </c>
      <c r="R14" s="35"/>
      <c r="S14" s="15"/>
      <c r="T14" s="194" t="str">
        <f t="shared" si="38"/>
        <v/>
      </c>
      <c r="U14" s="53"/>
      <c r="V14" s="195" t="str" cm="1">
        <f t="array" ref="V14">IF((_xlfn.IFS(TRIM(SUBSTITUTE(U14,CHAR(160),""))="Devis 1",IFERROR(VALUE(TRIM(SUBSTITUTE(L14,CHAR(160),""))),0),TRIM(SUBSTITUTE(U14,CHAR(160),""))="Devis 2",IFERROR(VALUE(TRIM(SUBSTITUTE(O14,CHAR(160),""))),0),TRIM(SUBSTITUTE(U14,CHAR(160),""))="Devis 3",IFERROR(VALUE(TRIM(SUBSTITUTE(R14,CHAR(160),""))),0),TRUE,0)*IFERROR(VALUE(TRIM(SUBSTITUTE(C14,CHAR(160),""))),0))=0,"",_xlfn.IFS(TRIM(SUBSTITUTE(U14,CHAR(160),""))="Devis 1",IFERROR(VALUE(TRIM(SUBSTITUTE(L14,CHAR(160),""))),0),TRIM(SUBSTITUTE(U14,CHAR(160),""))="Devis 2",IFERROR(VALUE(TRIM(SUBSTITUTE(O14,CHAR(160),""))),0),TRIM(SUBSTITUTE(U14,CHAR(160),""))="Devis 3",IFERROR(VALUE(TRIM(SUBSTITUTE(R14,CHAR(160),""))),0),TRUE,0)*IFERROR(VALUE(TRIM(SUBSTITUTE(C14,CHAR(160),""))),0))</f>
        <v/>
      </c>
      <c r="W14" s="196" t="str" cm="1">
        <f t="array" ref="W14">IF(ROUND((_xlfn.IFS(TRIM(SUBSTITUTE(U14,CHAR(160),""))="Devis 1",IFERROR(VALUE(TRIM(SUBSTITUTE(M14,CHAR(160),""))),0),TRIM(SUBSTITUTE(U14,CHAR(160),""))="Devis 2",IFERROR(VALUE(TRIM(SUBSTITUTE(P14,CHAR(160),""))),0),TRIM(SUBSTITUTE(U14,CHAR(160),""))="Devis 3",IFERROR(VALUE(TRIM(SUBSTITUTE(S14,CHAR(160),""))),0),TRUE,0)*IFERROR(VALUE(TRIM(SUBSTITUTE(C14,CHAR(160),""))),0)),2)=0,IF(V14&lt;&gt;"",0,""),ROUND((_xlfn.IFS(TRIM(SUBSTITUTE(U14,CHAR(160),""))="Devis 1",IFERROR(VALUE(TRIM(SUBSTITUTE(M14,CHAR(160),""))),0),TRIM(SUBSTITUTE(U14,CHAR(160),""))="Devis 2",IFERROR(VALUE(TRIM(SUBSTITUTE(P14,CHAR(160),""))),0),TRIM(SUBSTITUTE(U14,CHAR(160),""))="Devis 3",IFERROR(VALUE(TRIM(SUBSTITUTE(S14,CHAR(160),""))),0),TRUE,0)*IFERROR(VALUE(TRIM(SUBSTITUTE(C14,CHAR(160),""))),0)),2))</f>
        <v/>
      </c>
      <c r="X14" s="197" t="str">
        <f t="shared" si="49"/>
        <v/>
      </c>
      <c r="Y14" s="55"/>
      <c r="Z14" s="198" t="str">
        <f t="shared" si="18"/>
        <v/>
      </c>
      <c r="AA14" s="199" t="str">
        <f t="shared" si="19"/>
        <v/>
      </c>
      <c r="AB14" s="200" t="str">
        <f t="shared" si="20"/>
        <v/>
      </c>
      <c r="AC14" s="200" t="str">
        <f t="shared" si="21"/>
        <v/>
      </c>
      <c r="AD14" s="200" t="str">
        <f t="shared" si="22"/>
        <v/>
      </c>
      <c r="AE14" s="200" t="str">
        <f t="shared" si="23"/>
        <v/>
      </c>
      <c r="AF14" s="200" t="str">
        <f t="shared" si="24"/>
        <v/>
      </c>
      <c r="AG14" s="201" t="str">
        <f t="shared" si="25"/>
        <v/>
      </c>
      <c r="AH14" s="200" t="str">
        <f t="shared" si="26"/>
        <v/>
      </c>
      <c r="AI14" s="202" t="str">
        <f t="shared" si="27"/>
        <v/>
      </c>
      <c r="AJ14" s="203" t="str">
        <f t="shared" si="28"/>
        <v/>
      </c>
      <c r="AK14" s="204" t="str">
        <f t="shared" si="29"/>
        <v/>
      </c>
      <c r="AL14" s="193" t="str">
        <f t="shared" si="40"/>
        <v/>
      </c>
      <c r="AM14" s="205" t="str">
        <f t="shared" si="30"/>
        <v/>
      </c>
      <c r="AN14" s="204" t="str">
        <f t="shared" si="31"/>
        <v/>
      </c>
      <c r="AO14" s="193" t="str">
        <f t="shared" si="41"/>
        <v/>
      </c>
      <c r="AP14" s="206" t="str">
        <f t="shared" si="32"/>
        <v/>
      </c>
      <c r="AQ14" s="204" t="str">
        <f t="shared" si="33"/>
        <v/>
      </c>
      <c r="AR14" s="207" t="str">
        <f t="shared" si="42"/>
        <v/>
      </c>
      <c r="AS14" s="198" t="str">
        <f t="shared" si="34"/>
        <v/>
      </c>
      <c r="AT14" s="212"/>
      <c r="AU14" s="208" t="str">
        <f t="shared" si="43"/>
        <v/>
      </c>
      <c r="AV14" s="208" t="str">
        <f t="shared" si="44"/>
        <v/>
      </c>
      <c r="AW14" s="208" t="str">
        <f t="shared" si="45"/>
        <v/>
      </c>
      <c r="AX14" s="209" t="str" cm="1">
        <f t="array" ref="AX14">IF($AA14="","",IF((IFERROR(_xlfn.IFS($AS14="Devis 1",(IFERROR(VALUE(TRIM(SUBSTITUTE(AJ14,CHAR(160),""))),0)),$AS14="Devis 2",(IFERROR(VALUE(TRIM(SUBSTITUTE(AM14,CHAR(160),""))),0)),$AS14="Devis 3",(IFERROR(VALUE(TRIM(SUBSTITUTE(AP14,CHAR(160),""))),0))),0))*(IFERROR(VALUE(TRIM(SUBSTITUTE($AA14,CHAR(160),""))),0))=0,"",(IFERROR(_xlfn.IFS($AS14="Devis 1",(IFERROR(VALUE(TRIM(SUBSTITUTE(AJ14,CHAR(160),""))),0)),$AS14="Devis 2",(IFERROR(VALUE(TRIM(SUBSTITUTE(AM14,CHAR(160),""))),0)),$AS14="Devis 3",(IFERROR(VALUE(TRIM(SUBSTITUTE(AP14,CHAR(160),""))),0))),0))*(IFERROR(VALUE(TRIM(SUBSTITUTE($AA14,CHAR(160),""))),0))))</f>
        <v/>
      </c>
      <c r="AY14" s="209" t="str" cm="1">
        <f t="array" ref="AY14">IF($AA14="","",IF(ROUND((IFERROR(_xlfn.IFS(TRIM(SUBSTITUTE($AS14,CHAR(160),""))="Devis 1",IFERROR(VALUE(TRIM(SUBSTITUTE(AK14,CHAR(160),""))),0),TRIM(SUBSTITUTE($AS14,CHAR(160),""))="Devis 2",IFERROR(VALUE(TRIM(SUBSTITUTE(AN14,CHAR(160),""))),0),TRIM(SUBSTITUTE($AS14,CHAR(160),""))="Devis 3",IFERROR(VALUE(TRIM(SUBSTITUTE(AQ14,CHAR(160),""))),0)),0))*(IFERROR(VALUE(TRIM(SUBSTITUTE($AA14,CHAR(160),""))),0)),2)=0,IF(AX14&lt;&gt;"",0,""),ROUND((IFERROR(_xlfn.IFS(TRIM(SUBSTITUTE($AS14,CHAR(160),""))="Devis 1",IFERROR(VALUE(TRIM(SUBSTITUTE(AK14,CHAR(160),""))),0),TRIM(SUBSTITUTE($AS14,CHAR(160),""))="Devis 2",IFERROR(VALUE(TRIM(SUBSTITUTE(AN14,CHAR(160),""))),0),TRIM(SUBSTITUTE($AS14,CHAR(160),""))="Devis 3",IFERROR(VALUE(TRIM(SUBSTITUTE(AQ14,CHAR(160),""))),0)),0))*(IFERROR(VALUE(TRIM(SUBSTITUTE($AA14,CHAR(160),""))),0)),2)))</f>
        <v/>
      </c>
      <c r="AZ14" s="209" t="str" cm="1">
        <f t="array" ref="AZ14">IF($AA14="","",IF(ROUND(IFERROR(_xlfn.IFS($AS14="Devis 1",ROUND(IFERROR(VALUE(TRIM(SUBSTITUTE(AL14,CHAR(160),""))),0),2),$AS14="Devis 2",ROUND(IFERROR(VALUE(TRIM(SUBSTITUTE(AO14,CHAR(160),""))),0),2),$AS14="Devis 3",ROUND(IFERROR(VALUE(TRIM(SUBSTITUTE(AR14,CHAR(160),""))),0),2)),0),2)*ROUND(IFERROR(VALUE(TRIM(SUBSTITUTE($AA14,CHAR(160),""))),0),2)=0,"",ROUND(IFERROR(_xlfn.IFS($AS14="Devis 1",ROUND(IFERROR(VALUE(TRIM(SUBSTITUTE(AL14,CHAR(160),""))),0),2),$AS14="Devis 2",ROUND(IFERROR(VALUE(TRIM(SUBSTITUTE(AO14,CHAR(160),""))),0),2),$AS14="Devis 3",ROUND(IFERROR(VALUE(TRIM(SUBSTITUTE(AR14,CHAR(160),""))),0),2)),0),2)*ROUND(IFERROR(VALUE(TRIM(SUBSTITUTE($AA14,CHAR(160),""))),0),2)))</f>
        <v/>
      </c>
      <c r="BA14" s="212"/>
      <c r="BB14" s="210" t="str" cm="1">
        <f t="array" ref="BB14">IF(OR(AZ14="",AW14="",AX14="",AU14="",AY14="",AV14=""),"",_xlfn.IFS((IFERROR(VALUE(TRIM(SUBSTITUTE(AZ14,CHAR(160),""))),0))&gt;(IFERROR(VALUE(TRIM(SUBSTITUTE(AW14,CHAR(160),""))),0)),"KO : Le montant retenu TTC est supérieur au montant raisonnable TTC. Merci de revoir la ligne de dépense ou plafonner son montant.",(IFERROR(VALUE(TRIM(SUBSTITUTE(AX14,CHAR(160),""))),0))&gt;(IFERROR(VALUE(TRIM(SUBSTITUTE(AU14,CHAR(160),""))),0)),"Attention : Le montant retenu HT est supérieur au montant HT raisonnable. Merci de revoir la ligne de dépense, plafonner son montant, ou justifier la reventillation HT / TVA.",(IFERROR(VALUE(TRIM(SUBSTITUTE(AY14,CHAR(160),""))),0))&gt;(IFERROR(VALUE(TRIM(SUBSTITUTE(AV14,CHAR(160),""))),0)),"Attention : Le montant TVA retenu est supérieur au montant TVA raisonnable. Merci de revoir la ligne de dépense, plafonner son montant, ou justifier la reventillation HT / TVA.",(IFERROR(VALUE(TRIM(SUBSTITUTE(AZ14,CHAR(160),""))),0))=0,"",(IFERROR(VALUE(TRIM(SUBSTITUTE(AW14,CHAR(160),""))),0))=(IFERROR(VALUE(TRIM(SUBSTITUTE(AZ14,CHAR(160),""))),0)),"OK",(IFERROR(VALUE(TRIM(SUBSTITUTE(AW14,CHAR(160),""))),0))&gt;(IFERROR(VALUE(TRIM(SUBSTITUTE(AZ14,CHAR(160),""))),0))," OK : Montant instruit inférieur au montant raisonnable.",TRUE,""))</f>
        <v/>
      </c>
      <c r="BC14" s="210" t="str" cm="1">
        <f t="array" ref="BC14">IF(OR(AZ14="",X14="",AX14="",V14="",AY14="",W14=""),"",_xlfn.IFS((IFERROR(VALUE(TRIM(SUBSTITUTE(AZ14,CHAR(160),""))),0))&gt;(IFERROR(VALUE(TRIM(SUBSTITUTE(X14,CHAR(160),""))),0)),"KO : Le montant retenu TTC est supérieur au montant présenté TTC. Merci de revoir la ligne de dépense ou plafonner son montant.",(IFERROR(VALUE(TRIM(SUBSTITUTE(AX14,CHAR(160),""))),0))&gt;(IFERROR(VALUE(TRIM(SUBSTITUTE(V14,CHAR(160),""))),0)),"Attention : Le montant retenu HT est supérieur au montant HT présenté. Merci de revoir la ligne de dépense, plafonner son montant, ou justifier la reventillation HT / TVA.",(IFERROR(VALUE(TRIM(SUBSTITUTE(AY14,CHAR(160),""))),0))&gt;(IFERROR(VALUE(TRIM(SUBSTITUTE(W14,CHAR(160),""))),0)),"Attention : Le montant TVA retenu est supérieur au montant TVA présenté. Merci de revoir la ligne de dépense, plafonner son montant, ou justifier la reventillation HT / TVA.",(IFERROR(VALUE(TRIM(SUBSTITUTE(X14,CHAR(160),""))),0))=0,"",(IFERROR(VALUE(TRIM(SUBSTITUTE(AZ14,CHAR(160),""))),0))=(IFERROR(VALUE(TRIM(SUBSTITUTE(X14,CHAR(160),""))),0)),"OK",(IFERROR(VALUE(TRIM(SUBSTITUTE(AZ14,CHAR(160),""))),0))&lt;(IFERROR(VALUE(TRIM(SUBSTITUTE(X14,CHAR(160),""))),0)),"Montant instruit inférieur au montant présenté.",TRUE,""))</f>
        <v/>
      </c>
      <c r="BD14" s="208" t="str">
        <f t="shared" si="46"/>
        <v/>
      </c>
      <c r="BE14" s="208" t="str">
        <f t="shared" si="47"/>
        <v/>
      </c>
      <c r="BF14" s="495" t="str">
        <f t="shared" si="48"/>
        <v/>
      </c>
      <c r="BG14" s="213"/>
    </row>
    <row r="15" spans="1:59" ht="15" customHeight="1">
      <c r="A15" s="473">
        <v>11</v>
      </c>
      <c r="B15" s="11"/>
      <c r="C15" s="42"/>
      <c r="D15" s="11"/>
      <c r="E15" s="11"/>
      <c r="F15" s="11"/>
      <c r="G15" s="11"/>
      <c r="H15" s="11"/>
      <c r="I15" s="61"/>
      <c r="J15" s="11"/>
      <c r="K15" s="62"/>
      <c r="L15" s="29"/>
      <c r="M15" s="15"/>
      <c r="N15" s="193" t="str">
        <f t="shared" si="36"/>
        <v/>
      </c>
      <c r="O15" s="32"/>
      <c r="P15" s="15"/>
      <c r="Q15" s="193" t="str">
        <f t="shared" si="37"/>
        <v/>
      </c>
      <c r="R15" s="35"/>
      <c r="S15" s="15"/>
      <c r="T15" s="194" t="str">
        <f t="shared" si="38"/>
        <v/>
      </c>
      <c r="U15" s="53"/>
      <c r="V15" s="195" t="str" cm="1">
        <f t="array" ref="V15">IF((_xlfn.IFS(TRIM(SUBSTITUTE(U15,CHAR(160),""))="Devis 1",IFERROR(VALUE(TRIM(SUBSTITUTE(L15,CHAR(160),""))),0),TRIM(SUBSTITUTE(U15,CHAR(160),""))="Devis 2",IFERROR(VALUE(TRIM(SUBSTITUTE(O15,CHAR(160),""))),0),TRIM(SUBSTITUTE(U15,CHAR(160),""))="Devis 3",IFERROR(VALUE(TRIM(SUBSTITUTE(R15,CHAR(160),""))),0),TRUE,0)*IFERROR(VALUE(TRIM(SUBSTITUTE(C15,CHAR(160),""))),0))=0,"",_xlfn.IFS(TRIM(SUBSTITUTE(U15,CHAR(160),""))="Devis 1",IFERROR(VALUE(TRIM(SUBSTITUTE(L15,CHAR(160),""))),0),TRIM(SUBSTITUTE(U15,CHAR(160),""))="Devis 2",IFERROR(VALUE(TRIM(SUBSTITUTE(O15,CHAR(160),""))),0),TRIM(SUBSTITUTE(U15,CHAR(160),""))="Devis 3",IFERROR(VALUE(TRIM(SUBSTITUTE(R15,CHAR(160),""))),0),TRUE,0)*IFERROR(VALUE(TRIM(SUBSTITUTE(C15,CHAR(160),""))),0))</f>
        <v/>
      </c>
      <c r="W15" s="196" t="str" cm="1">
        <f t="array" ref="W15">IF(ROUND((_xlfn.IFS(TRIM(SUBSTITUTE(U15,CHAR(160),""))="Devis 1",IFERROR(VALUE(TRIM(SUBSTITUTE(M15,CHAR(160),""))),0),TRIM(SUBSTITUTE(U15,CHAR(160),""))="Devis 2",IFERROR(VALUE(TRIM(SUBSTITUTE(P15,CHAR(160),""))),0),TRIM(SUBSTITUTE(U15,CHAR(160),""))="Devis 3",IFERROR(VALUE(TRIM(SUBSTITUTE(S15,CHAR(160),""))),0),TRUE,0)*IFERROR(VALUE(TRIM(SUBSTITUTE(C15,CHAR(160),""))),0)),2)=0,IF(V15&lt;&gt;"",0,""),ROUND((_xlfn.IFS(TRIM(SUBSTITUTE(U15,CHAR(160),""))="Devis 1",IFERROR(VALUE(TRIM(SUBSTITUTE(M15,CHAR(160),""))),0),TRIM(SUBSTITUTE(U15,CHAR(160),""))="Devis 2",IFERROR(VALUE(TRIM(SUBSTITUTE(P15,CHAR(160),""))),0),TRIM(SUBSTITUTE(U15,CHAR(160),""))="Devis 3",IFERROR(VALUE(TRIM(SUBSTITUTE(S15,CHAR(160),""))),0),TRUE,0)*IFERROR(VALUE(TRIM(SUBSTITUTE(C15,CHAR(160),""))),0)),2))</f>
        <v/>
      </c>
      <c r="X15" s="197" t="str">
        <f t="shared" si="49"/>
        <v/>
      </c>
      <c r="Y15" s="55"/>
      <c r="Z15" s="198" t="str">
        <f t="shared" si="18"/>
        <v/>
      </c>
      <c r="AA15" s="199" t="str">
        <f t="shared" si="19"/>
        <v/>
      </c>
      <c r="AB15" s="200" t="str">
        <f t="shared" si="20"/>
        <v/>
      </c>
      <c r="AC15" s="200" t="str">
        <f t="shared" si="21"/>
        <v/>
      </c>
      <c r="AD15" s="200" t="str">
        <f t="shared" si="22"/>
        <v/>
      </c>
      <c r="AE15" s="200" t="str">
        <f t="shared" si="23"/>
        <v/>
      </c>
      <c r="AF15" s="200" t="str">
        <f t="shared" si="24"/>
        <v/>
      </c>
      <c r="AG15" s="201" t="str">
        <f t="shared" si="25"/>
        <v/>
      </c>
      <c r="AH15" s="200" t="str">
        <f t="shared" si="26"/>
        <v/>
      </c>
      <c r="AI15" s="202" t="str">
        <f t="shared" si="27"/>
        <v/>
      </c>
      <c r="AJ15" s="203" t="str">
        <f t="shared" si="28"/>
        <v/>
      </c>
      <c r="AK15" s="204" t="str">
        <f t="shared" si="29"/>
        <v/>
      </c>
      <c r="AL15" s="193" t="str">
        <f t="shared" si="40"/>
        <v/>
      </c>
      <c r="AM15" s="205" t="str">
        <f t="shared" si="30"/>
        <v/>
      </c>
      <c r="AN15" s="204" t="str">
        <f t="shared" si="31"/>
        <v/>
      </c>
      <c r="AO15" s="193" t="str">
        <f t="shared" si="41"/>
        <v/>
      </c>
      <c r="AP15" s="206" t="str">
        <f t="shared" si="32"/>
        <v/>
      </c>
      <c r="AQ15" s="204" t="str">
        <f t="shared" si="33"/>
        <v/>
      </c>
      <c r="AR15" s="207" t="str">
        <f t="shared" si="42"/>
        <v/>
      </c>
      <c r="AS15" s="198" t="str">
        <f t="shared" si="34"/>
        <v/>
      </c>
      <c r="AT15" s="212"/>
      <c r="AU15" s="208" t="str">
        <f t="shared" si="43"/>
        <v/>
      </c>
      <c r="AV15" s="208" t="str">
        <f t="shared" si="44"/>
        <v/>
      </c>
      <c r="AW15" s="208" t="str">
        <f t="shared" si="45"/>
        <v/>
      </c>
      <c r="AX15" s="209" t="str" cm="1">
        <f t="array" ref="AX15">IF($AA15="","",IF((IFERROR(_xlfn.IFS($AS15="Devis 1",(IFERROR(VALUE(TRIM(SUBSTITUTE(AJ15,CHAR(160),""))),0)),$AS15="Devis 2",(IFERROR(VALUE(TRIM(SUBSTITUTE(AM15,CHAR(160),""))),0)),$AS15="Devis 3",(IFERROR(VALUE(TRIM(SUBSTITUTE(AP15,CHAR(160),""))),0))),0))*(IFERROR(VALUE(TRIM(SUBSTITUTE($AA15,CHAR(160),""))),0))=0,"",(IFERROR(_xlfn.IFS($AS15="Devis 1",(IFERROR(VALUE(TRIM(SUBSTITUTE(AJ15,CHAR(160),""))),0)),$AS15="Devis 2",(IFERROR(VALUE(TRIM(SUBSTITUTE(AM15,CHAR(160),""))),0)),$AS15="Devis 3",(IFERROR(VALUE(TRIM(SUBSTITUTE(AP15,CHAR(160),""))),0))),0))*(IFERROR(VALUE(TRIM(SUBSTITUTE($AA15,CHAR(160),""))),0))))</f>
        <v/>
      </c>
      <c r="AY15" s="209" t="str" cm="1">
        <f t="array" ref="AY15">IF($AA15="","",IF(ROUND((IFERROR(_xlfn.IFS(TRIM(SUBSTITUTE($AS15,CHAR(160),""))="Devis 1",IFERROR(VALUE(TRIM(SUBSTITUTE(AK15,CHAR(160),""))),0),TRIM(SUBSTITUTE($AS15,CHAR(160),""))="Devis 2",IFERROR(VALUE(TRIM(SUBSTITUTE(AN15,CHAR(160),""))),0),TRIM(SUBSTITUTE($AS15,CHAR(160),""))="Devis 3",IFERROR(VALUE(TRIM(SUBSTITUTE(AQ15,CHAR(160),""))),0)),0))*(IFERROR(VALUE(TRIM(SUBSTITUTE($AA15,CHAR(160),""))),0)),2)=0,IF(AX15&lt;&gt;"",0,""),ROUND((IFERROR(_xlfn.IFS(TRIM(SUBSTITUTE($AS15,CHAR(160),""))="Devis 1",IFERROR(VALUE(TRIM(SUBSTITUTE(AK15,CHAR(160),""))),0),TRIM(SUBSTITUTE($AS15,CHAR(160),""))="Devis 2",IFERROR(VALUE(TRIM(SUBSTITUTE(AN15,CHAR(160),""))),0),TRIM(SUBSTITUTE($AS15,CHAR(160),""))="Devis 3",IFERROR(VALUE(TRIM(SUBSTITUTE(AQ15,CHAR(160),""))),0)),0))*(IFERROR(VALUE(TRIM(SUBSTITUTE($AA15,CHAR(160),""))),0)),2)))</f>
        <v/>
      </c>
      <c r="AZ15" s="209" t="str" cm="1">
        <f t="array" ref="AZ15">IF($AA15="","",IF(ROUND(IFERROR(_xlfn.IFS($AS15="Devis 1",ROUND(IFERROR(VALUE(TRIM(SUBSTITUTE(AL15,CHAR(160),""))),0),2),$AS15="Devis 2",ROUND(IFERROR(VALUE(TRIM(SUBSTITUTE(AO15,CHAR(160),""))),0),2),$AS15="Devis 3",ROUND(IFERROR(VALUE(TRIM(SUBSTITUTE(AR15,CHAR(160),""))),0),2)),0),2)*ROUND(IFERROR(VALUE(TRIM(SUBSTITUTE($AA15,CHAR(160),""))),0),2)=0,"",ROUND(IFERROR(_xlfn.IFS($AS15="Devis 1",ROUND(IFERROR(VALUE(TRIM(SUBSTITUTE(AL15,CHAR(160),""))),0),2),$AS15="Devis 2",ROUND(IFERROR(VALUE(TRIM(SUBSTITUTE(AO15,CHAR(160),""))),0),2),$AS15="Devis 3",ROUND(IFERROR(VALUE(TRIM(SUBSTITUTE(AR15,CHAR(160),""))),0),2)),0),2)*ROUND(IFERROR(VALUE(TRIM(SUBSTITUTE($AA15,CHAR(160),""))),0),2)))</f>
        <v/>
      </c>
      <c r="BA15" s="212"/>
      <c r="BB15" s="210" t="str" cm="1">
        <f t="array" ref="BB15">IF(OR(AZ15="",AW15="",AX15="",AU15="",AY15="",AV15=""),"",_xlfn.IFS((IFERROR(VALUE(TRIM(SUBSTITUTE(AZ15,CHAR(160),""))),0))&gt;(IFERROR(VALUE(TRIM(SUBSTITUTE(AW15,CHAR(160),""))),0)),"KO : Le montant retenu TTC est supérieur au montant raisonnable TTC. Merci de revoir la ligne de dépense ou plafonner son montant.",(IFERROR(VALUE(TRIM(SUBSTITUTE(AX15,CHAR(160),""))),0))&gt;(IFERROR(VALUE(TRIM(SUBSTITUTE(AU15,CHAR(160),""))),0)),"Attention : Le montant retenu HT est supérieur au montant HT raisonnable. Merci de revoir la ligne de dépense, plafonner son montant, ou justifier la reventillation HT / TVA.",(IFERROR(VALUE(TRIM(SUBSTITUTE(AY15,CHAR(160),""))),0))&gt;(IFERROR(VALUE(TRIM(SUBSTITUTE(AV15,CHAR(160),""))),0)),"Attention : Le montant TVA retenu est supérieur au montant TVA raisonnable. Merci de revoir la ligne de dépense, plafonner son montant, ou justifier la reventillation HT / TVA.",(IFERROR(VALUE(TRIM(SUBSTITUTE(AZ15,CHAR(160),""))),0))=0,"",(IFERROR(VALUE(TRIM(SUBSTITUTE(AW15,CHAR(160),""))),0))=(IFERROR(VALUE(TRIM(SUBSTITUTE(AZ15,CHAR(160),""))),0)),"OK",(IFERROR(VALUE(TRIM(SUBSTITUTE(AW15,CHAR(160),""))),0))&gt;(IFERROR(VALUE(TRIM(SUBSTITUTE(AZ15,CHAR(160),""))),0))," OK : Montant instruit inférieur au montant raisonnable.",TRUE,""))</f>
        <v/>
      </c>
      <c r="BC15" s="210" t="str" cm="1">
        <f t="array" ref="BC15">IF(OR(AZ15="",X15="",AX15="",V15="",AY15="",W15=""),"",_xlfn.IFS((IFERROR(VALUE(TRIM(SUBSTITUTE(AZ15,CHAR(160),""))),0))&gt;(IFERROR(VALUE(TRIM(SUBSTITUTE(X15,CHAR(160),""))),0)),"KO : Le montant retenu TTC est supérieur au montant présenté TTC. Merci de revoir la ligne de dépense ou plafonner son montant.",(IFERROR(VALUE(TRIM(SUBSTITUTE(AX15,CHAR(160),""))),0))&gt;(IFERROR(VALUE(TRIM(SUBSTITUTE(V15,CHAR(160),""))),0)),"Attention : Le montant retenu HT est supérieur au montant HT présenté. Merci de revoir la ligne de dépense, plafonner son montant, ou justifier la reventillation HT / TVA.",(IFERROR(VALUE(TRIM(SUBSTITUTE(AY15,CHAR(160),""))),0))&gt;(IFERROR(VALUE(TRIM(SUBSTITUTE(W15,CHAR(160),""))),0)),"Attention : Le montant TVA retenu est supérieur au montant TVA présenté. Merci de revoir la ligne de dépense, plafonner son montant, ou justifier la reventillation HT / TVA.",(IFERROR(VALUE(TRIM(SUBSTITUTE(X15,CHAR(160),""))),0))=0,"",(IFERROR(VALUE(TRIM(SUBSTITUTE(AZ15,CHAR(160),""))),0))=(IFERROR(VALUE(TRIM(SUBSTITUTE(X15,CHAR(160),""))),0)),"OK",(IFERROR(VALUE(TRIM(SUBSTITUTE(AZ15,CHAR(160),""))),0))&lt;(IFERROR(VALUE(TRIM(SUBSTITUTE(X15,CHAR(160),""))),0)),"Montant instruit inférieur au montant présenté.",TRUE,""))</f>
        <v/>
      </c>
      <c r="BD15" s="208" t="str">
        <f t="shared" si="46"/>
        <v/>
      </c>
      <c r="BE15" s="208" t="str">
        <f t="shared" si="47"/>
        <v/>
      </c>
      <c r="BF15" s="495" t="str">
        <f t="shared" si="48"/>
        <v/>
      </c>
      <c r="BG15" s="213"/>
    </row>
    <row r="16" spans="1:59" ht="15" customHeight="1">
      <c r="A16" s="473">
        <v>12</v>
      </c>
      <c r="B16" s="11"/>
      <c r="C16" s="42"/>
      <c r="D16" s="11"/>
      <c r="E16" s="11"/>
      <c r="F16" s="11"/>
      <c r="G16" s="11"/>
      <c r="H16" s="11"/>
      <c r="I16" s="61"/>
      <c r="J16" s="11"/>
      <c r="K16" s="62"/>
      <c r="L16" s="29"/>
      <c r="M16" s="15"/>
      <c r="N16" s="193" t="str">
        <f t="shared" si="36"/>
        <v/>
      </c>
      <c r="O16" s="32"/>
      <c r="P16" s="15"/>
      <c r="Q16" s="193" t="str">
        <f t="shared" si="37"/>
        <v/>
      </c>
      <c r="R16" s="35"/>
      <c r="S16" s="15"/>
      <c r="T16" s="194" t="str">
        <f t="shared" si="38"/>
        <v/>
      </c>
      <c r="U16" s="53"/>
      <c r="V16" s="195" t="str" cm="1">
        <f t="array" ref="V16">IF((_xlfn.IFS(TRIM(SUBSTITUTE(U16,CHAR(160),""))="Devis 1",IFERROR(VALUE(TRIM(SUBSTITUTE(L16,CHAR(160),""))),0),TRIM(SUBSTITUTE(U16,CHAR(160),""))="Devis 2",IFERROR(VALUE(TRIM(SUBSTITUTE(O16,CHAR(160),""))),0),TRIM(SUBSTITUTE(U16,CHAR(160),""))="Devis 3",IFERROR(VALUE(TRIM(SUBSTITUTE(R16,CHAR(160),""))),0),TRUE,0)*IFERROR(VALUE(TRIM(SUBSTITUTE(C16,CHAR(160),""))),0))=0,"",_xlfn.IFS(TRIM(SUBSTITUTE(U16,CHAR(160),""))="Devis 1",IFERROR(VALUE(TRIM(SUBSTITUTE(L16,CHAR(160),""))),0),TRIM(SUBSTITUTE(U16,CHAR(160),""))="Devis 2",IFERROR(VALUE(TRIM(SUBSTITUTE(O16,CHAR(160),""))),0),TRIM(SUBSTITUTE(U16,CHAR(160),""))="Devis 3",IFERROR(VALUE(TRIM(SUBSTITUTE(R16,CHAR(160),""))),0),TRUE,0)*IFERROR(VALUE(TRIM(SUBSTITUTE(C16,CHAR(160),""))),0))</f>
        <v/>
      </c>
      <c r="W16" s="196" t="str" cm="1">
        <f t="array" ref="W16">IF(ROUND((_xlfn.IFS(TRIM(SUBSTITUTE(U16,CHAR(160),""))="Devis 1",IFERROR(VALUE(TRIM(SUBSTITUTE(M16,CHAR(160),""))),0),TRIM(SUBSTITUTE(U16,CHAR(160),""))="Devis 2",IFERROR(VALUE(TRIM(SUBSTITUTE(P16,CHAR(160),""))),0),TRIM(SUBSTITUTE(U16,CHAR(160),""))="Devis 3",IFERROR(VALUE(TRIM(SUBSTITUTE(S16,CHAR(160),""))),0),TRUE,0)*IFERROR(VALUE(TRIM(SUBSTITUTE(C16,CHAR(160),""))),0)),2)=0,IF(V16&lt;&gt;"",0,""),ROUND((_xlfn.IFS(TRIM(SUBSTITUTE(U16,CHAR(160),""))="Devis 1",IFERROR(VALUE(TRIM(SUBSTITUTE(M16,CHAR(160),""))),0),TRIM(SUBSTITUTE(U16,CHAR(160),""))="Devis 2",IFERROR(VALUE(TRIM(SUBSTITUTE(P16,CHAR(160),""))),0),TRIM(SUBSTITUTE(U16,CHAR(160),""))="Devis 3",IFERROR(VALUE(TRIM(SUBSTITUTE(S16,CHAR(160),""))),0),TRUE,0)*IFERROR(VALUE(TRIM(SUBSTITUTE(C16,CHAR(160),""))),0)),2))</f>
        <v/>
      </c>
      <c r="X16" s="197" t="str">
        <f t="shared" si="49"/>
        <v/>
      </c>
      <c r="Y16" s="55"/>
      <c r="Z16" s="198" t="str">
        <f t="shared" si="18"/>
        <v/>
      </c>
      <c r="AA16" s="199" t="str">
        <f t="shared" si="19"/>
        <v/>
      </c>
      <c r="AB16" s="200" t="str">
        <f t="shared" si="20"/>
        <v/>
      </c>
      <c r="AC16" s="200" t="str">
        <f t="shared" si="21"/>
        <v/>
      </c>
      <c r="AD16" s="200" t="str">
        <f t="shared" si="22"/>
        <v/>
      </c>
      <c r="AE16" s="200" t="str">
        <f t="shared" si="23"/>
        <v/>
      </c>
      <c r="AF16" s="200" t="str">
        <f t="shared" si="24"/>
        <v/>
      </c>
      <c r="AG16" s="201" t="str">
        <f t="shared" si="25"/>
        <v/>
      </c>
      <c r="AH16" s="200" t="str">
        <f t="shared" si="26"/>
        <v/>
      </c>
      <c r="AI16" s="202" t="str">
        <f t="shared" si="27"/>
        <v/>
      </c>
      <c r="AJ16" s="203" t="str">
        <f t="shared" si="28"/>
        <v/>
      </c>
      <c r="AK16" s="204" t="str">
        <f t="shared" si="29"/>
        <v/>
      </c>
      <c r="AL16" s="193" t="str">
        <f t="shared" si="40"/>
        <v/>
      </c>
      <c r="AM16" s="205" t="str">
        <f t="shared" si="30"/>
        <v/>
      </c>
      <c r="AN16" s="204" t="str">
        <f t="shared" si="31"/>
        <v/>
      </c>
      <c r="AO16" s="193" t="str">
        <f t="shared" si="41"/>
        <v/>
      </c>
      <c r="AP16" s="206" t="str">
        <f t="shared" si="32"/>
        <v/>
      </c>
      <c r="AQ16" s="204" t="str">
        <f t="shared" si="33"/>
        <v/>
      </c>
      <c r="AR16" s="207" t="str">
        <f t="shared" si="42"/>
        <v/>
      </c>
      <c r="AS16" s="198" t="str">
        <f t="shared" si="34"/>
        <v/>
      </c>
      <c r="AT16" s="212"/>
      <c r="AU16" s="208" t="str">
        <f t="shared" si="43"/>
        <v/>
      </c>
      <c r="AV16" s="208" t="str">
        <f t="shared" si="44"/>
        <v/>
      </c>
      <c r="AW16" s="208" t="str">
        <f t="shared" si="45"/>
        <v/>
      </c>
      <c r="AX16" s="209" t="str" cm="1">
        <f t="array" ref="AX16">IF($AA16="","",IF((IFERROR(_xlfn.IFS($AS16="Devis 1",(IFERROR(VALUE(TRIM(SUBSTITUTE(AJ16,CHAR(160),""))),0)),$AS16="Devis 2",(IFERROR(VALUE(TRIM(SUBSTITUTE(AM16,CHAR(160),""))),0)),$AS16="Devis 3",(IFERROR(VALUE(TRIM(SUBSTITUTE(AP16,CHAR(160),""))),0))),0))*(IFERROR(VALUE(TRIM(SUBSTITUTE($AA16,CHAR(160),""))),0))=0,"",(IFERROR(_xlfn.IFS($AS16="Devis 1",(IFERROR(VALUE(TRIM(SUBSTITUTE(AJ16,CHAR(160),""))),0)),$AS16="Devis 2",(IFERROR(VALUE(TRIM(SUBSTITUTE(AM16,CHAR(160),""))),0)),$AS16="Devis 3",(IFERROR(VALUE(TRIM(SUBSTITUTE(AP16,CHAR(160),""))),0))),0))*(IFERROR(VALUE(TRIM(SUBSTITUTE($AA16,CHAR(160),""))),0))))</f>
        <v/>
      </c>
      <c r="AY16" s="209" t="str" cm="1">
        <f t="array" ref="AY16">IF($AA16="","",IF(ROUND((IFERROR(_xlfn.IFS(TRIM(SUBSTITUTE($AS16,CHAR(160),""))="Devis 1",IFERROR(VALUE(TRIM(SUBSTITUTE(AK16,CHAR(160),""))),0),TRIM(SUBSTITUTE($AS16,CHAR(160),""))="Devis 2",IFERROR(VALUE(TRIM(SUBSTITUTE(AN16,CHAR(160),""))),0),TRIM(SUBSTITUTE($AS16,CHAR(160),""))="Devis 3",IFERROR(VALUE(TRIM(SUBSTITUTE(AQ16,CHAR(160),""))),0)),0))*(IFERROR(VALUE(TRIM(SUBSTITUTE($AA16,CHAR(160),""))),0)),2)=0,IF(AX16&lt;&gt;"",0,""),ROUND((IFERROR(_xlfn.IFS(TRIM(SUBSTITUTE($AS16,CHAR(160),""))="Devis 1",IFERROR(VALUE(TRIM(SUBSTITUTE(AK16,CHAR(160),""))),0),TRIM(SUBSTITUTE($AS16,CHAR(160),""))="Devis 2",IFERROR(VALUE(TRIM(SUBSTITUTE(AN16,CHAR(160),""))),0),TRIM(SUBSTITUTE($AS16,CHAR(160),""))="Devis 3",IFERROR(VALUE(TRIM(SUBSTITUTE(AQ16,CHAR(160),""))),0)),0))*(IFERROR(VALUE(TRIM(SUBSTITUTE($AA16,CHAR(160),""))),0)),2)))</f>
        <v/>
      </c>
      <c r="AZ16" s="209" t="str" cm="1">
        <f t="array" ref="AZ16">IF($AA16="","",IF(ROUND(IFERROR(_xlfn.IFS($AS16="Devis 1",ROUND(IFERROR(VALUE(TRIM(SUBSTITUTE(AL16,CHAR(160),""))),0),2),$AS16="Devis 2",ROUND(IFERROR(VALUE(TRIM(SUBSTITUTE(AO16,CHAR(160),""))),0),2),$AS16="Devis 3",ROUND(IFERROR(VALUE(TRIM(SUBSTITUTE(AR16,CHAR(160),""))),0),2)),0),2)*ROUND(IFERROR(VALUE(TRIM(SUBSTITUTE($AA16,CHAR(160),""))),0),2)=0,"",ROUND(IFERROR(_xlfn.IFS($AS16="Devis 1",ROUND(IFERROR(VALUE(TRIM(SUBSTITUTE(AL16,CHAR(160),""))),0),2),$AS16="Devis 2",ROUND(IFERROR(VALUE(TRIM(SUBSTITUTE(AO16,CHAR(160),""))),0),2),$AS16="Devis 3",ROUND(IFERROR(VALUE(TRIM(SUBSTITUTE(AR16,CHAR(160),""))),0),2)),0),2)*ROUND(IFERROR(VALUE(TRIM(SUBSTITUTE($AA16,CHAR(160),""))),0),2)))</f>
        <v/>
      </c>
      <c r="BA16" s="212"/>
      <c r="BB16" s="210" t="str" cm="1">
        <f t="array" ref="BB16">IF(OR(AZ16="",AW16="",AX16="",AU16="",AY16="",AV16=""),"",_xlfn.IFS((IFERROR(VALUE(TRIM(SUBSTITUTE(AZ16,CHAR(160),""))),0))&gt;(IFERROR(VALUE(TRIM(SUBSTITUTE(AW16,CHAR(160),""))),0)),"KO : Le montant retenu TTC est supérieur au montant raisonnable TTC. Merci de revoir la ligne de dépense ou plafonner son montant.",(IFERROR(VALUE(TRIM(SUBSTITUTE(AX16,CHAR(160),""))),0))&gt;(IFERROR(VALUE(TRIM(SUBSTITUTE(AU16,CHAR(160),""))),0)),"Attention : Le montant retenu HT est supérieur au montant HT raisonnable. Merci de revoir la ligne de dépense, plafonner son montant, ou justifier la reventillation HT / TVA.",(IFERROR(VALUE(TRIM(SUBSTITUTE(AY16,CHAR(160),""))),0))&gt;(IFERROR(VALUE(TRIM(SUBSTITUTE(AV16,CHAR(160),""))),0)),"Attention : Le montant TVA retenu est supérieur au montant TVA raisonnable. Merci de revoir la ligne de dépense, plafonner son montant, ou justifier la reventillation HT / TVA.",(IFERROR(VALUE(TRIM(SUBSTITUTE(AZ16,CHAR(160),""))),0))=0,"",(IFERROR(VALUE(TRIM(SUBSTITUTE(AW16,CHAR(160),""))),0))=(IFERROR(VALUE(TRIM(SUBSTITUTE(AZ16,CHAR(160),""))),0)),"OK",(IFERROR(VALUE(TRIM(SUBSTITUTE(AW16,CHAR(160),""))),0))&gt;(IFERROR(VALUE(TRIM(SUBSTITUTE(AZ16,CHAR(160),""))),0))," OK : Montant instruit inférieur au montant raisonnable.",TRUE,""))</f>
        <v/>
      </c>
      <c r="BC16" s="210" t="str" cm="1">
        <f t="array" ref="BC16">IF(OR(AZ16="",X16="",AX16="",V16="",AY16="",W16=""),"",_xlfn.IFS((IFERROR(VALUE(TRIM(SUBSTITUTE(AZ16,CHAR(160),""))),0))&gt;(IFERROR(VALUE(TRIM(SUBSTITUTE(X16,CHAR(160),""))),0)),"KO : Le montant retenu TTC est supérieur au montant présenté TTC. Merci de revoir la ligne de dépense ou plafonner son montant.",(IFERROR(VALUE(TRIM(SUBSTITUTE(AX16,CHAR(160),""))),0))&gt;(IFERROR(VALUE(TRIM(SUBSTITUTE(V16,CHAR(160),""))),0)),"Attention : Le montant retenu HT est supérieur au montant HT présenté. Merci de revoir la ligne de dépense, plafonner son montant, ou justifier la reventillation HT / TVA.",(IFERROR(VALUE(TRIM(SUBSTITUTE(AY16,CHAR(160),""))),0))&gt;(IFERROR(VALUE(TRIM(SUBSTITUTE(W16,CHAR(160),""))),0)),"Attention : Le montant TVA retenu est supérieur au montant TVA présenté. Merci de revoir la ligne de dépense, plafonner son montant, ou justifier la reventillation HT / TVA.",(IFERROR(VALUE(TRIM(SUBSTITUTE(X16,CHAR(160),""))),0))=0,"",(IFERROR(VALUE(TRIM(SUBSTITUTE(AZ16,CHAR(160),""))),0))=(IFERROR(VALUE(TRIM(SUBSTITUTE(X16,CHAR(160),""))),0)),"OK",(IFERROR(VALUE(TRIM(SUBSTITUTE(AZ16,CHAR(160),""))),0))&lt;(IFERROR(VALUE(TRIM(SUBSTITUTE(X16,CHAR(160),""))),0)),"Montant instruit inférieur au montant présenté.",TRUE,""))</f>
        <v/>
      </c>
      <c r="BD16" s="208" t="str">
        <f t="shared" si="46"/>
        <v/>
      </c>
      <c r="BE16" s="208" t="str">
        <f t="shared" si="47"/>
        <v/>
      </c>
      <c r="BF16" s="495" t="str">
        <f t="shared" si="48"/>
        <v/>
      </c>
      <c r="BG16" s="213"/>
    </row>
    <row r="17" spans="1:59" ht="15" customHeight="1">
      <c r="A17" s="473">
        <v>13</v>
      </c>
      <c r="B17" s="11"/>
      <c r="C17" s="42"/>
      <c r="D17" s="11"/>
      <c r="E17" s="11"/>
      <c r="F17" s="11"/>
      <c r="G17" s="11"/>
      <c r="H17" s="11"/>
      <c r="I17" s="61"/>
      <c r="J17" s="11"/>
      <c r="K17" s="62"/>
      <c r="L17" s="29"/>
      <c r="M17" s="15"/>
      <c r="N17" s="193" t="str">
        <f t="shared" si="36"/>
        <v/>
      </c>
      <c r="O17" s="32"/>
      <c r="P17" s="15"/>
      <c r="Q17" s="193" t="str">
        <f t="shared" si="37"/>
        <v/>
      </c>
      <c r="R17" s="35"/>
      <c r="S17" s="15"/>
      <c r="T17" s="194" t="str">
        <f t="shared" si="38"/>
        <v/>
      </c>
      <c r="U17" s="53"/>
      <c r="V17" s="195" t="str" cm="1">
        <f t="array" ref="V17">IF((_xlfn.IFS(TRIM(SUBSTITUTE(U17,CHAR(160),""))="Devis 1",IFERROR(VALUE(TRIM(SUBSTITUTE(L17,CHAR(160),""))),0),TRIM(SUBSTITUTE(U17,CHAR(160),""))="Devis 2",IFERROR(VALUE(TRIM(SUBSTITUTE(O17,CHAR(160),""))),0),TRIM(SUBSTITUTE(U17,CHAR(160),""))="Devis 3",IFERROR(VALUE(TRIM(SUBSTITUTE(R17,CHAR(160),""))),0),TRUE,0)*IFERROR(VALUE(TRIM(SUBSTITUTE(C17,CHAR(160),""))),0))=0,"",_xlfn.IFS(TRIM(SUBSTITUTE(U17,CHAR(160),""))="Devis 1",IFERROR(VALUE(TRIM(SUBSTITUTE(L17,CHAR(160),""))),0),TRIM(SUBSTITUTE(U17,CHAR(160),""))="Devis 2",IFERROR(VALUE(TRIM(SUBSTITUTE(O17,CHAR(160),""))),0),TRIM(SUBSTITUTE(U17,CHAR(160),""))="Devis 3",IFERROR(VALUE(TRIM(SUBSTITUTE(R17,CHAR(160),""))),0),TRUE,0)*IFERROR(VALUE(TRIM(SUBSTITUTE(C17,CHAR(160),""))),0))</f>
        <v/>
      </c>
      <c r="W17" s="196" t="str" cm="1">
        <f t="array" ref="W17">IF(ROUND((_xlfn.IFS(TRIM(SUBSTITUTE(U17,CHAR(160),""))="Devis 1",IFERROR(VALUE(TRIM(SUBSTITUTE(M17,CHAR(160),""))),0),TRIM(SUBSTITUTE(U17,CHAR(160),""))="Devis 2",IFERROR(VALUE(TRIM(SUBSTITUTE(P17,CHAR(160),""))),0),TRIM(SUBSTITUTE(U17,CHAR(160),""))="Devis 3",IFERROR(VALUE(TRIM(SUBSTITUTE(S17,CHAR(160),""))),0),TRUE,0)*IFERROR(VALUE(TRIM(SUBSTITUTE(C17,CHAR(160),""))),0)),2)=0,IF(V17&lt;&gt;"",0,""),ROUND((_xlfn.IFS(TRIM(SUBSTITUTE(U17,CHAR(160),""))="Devis 1",IFERROR(VALUE(TRIM(SUBSTITUTE(M17,CHAR(160),""))),0),TRIM(SUBSTITUTE(U17,CHAR(160),""))="Devis 2",IFERROR(VALUE(TRIM(SUBSTITUTE(P17,CHAR(160),""))),0),TRIM(SUBSTITUTE(U17,CHAR(160),""))="Devis 3",IFERROR(VALUE(TRIM(SUBSTITUTE(S17,CHAR(160),""))),0),TRUE,0)*IFERROR(VALUE(TRIM(SUBSTITUTE(C17,CHAR(160),""))),0)),2))</f>
        <v/>
      </c>
      <c r="X17" s="197" t="str">
        <f t="shared" si="49"/>
        <v/>
      </c>
      <c r="Y17" s="55"/>
      <c r="Z17" s="198" t="str">
        <f t="shared" si="18"/>
        <v/>
      </c>
      <c r="AA17" s="199" t="str">
        <f t="shared" si="19"/>
        <v/>
      </c>
      <c r="AB17" s="200" t="str">
        <f t="shared" si="20"/>
        <v/>
      </c>
      <c r="AC17" s="200" t="str">
        <f t="shared" si="21"/>
        <v/>
      </c>
      <c r="AD17" s="200" t="str">
        <f t="shared" si="22"/>
        <v/>
      </c>
      <c r="AE17" s="200" t="str">
        <f t="shared" si="23"/>
        <v/>
      </c>
      <c r="AF17" s="200" t="str">
        <f t="shared" si="24"/>
        <v/>
      </c>
      <c r="AG17" s="201" t="str">
        <f t="shared" si="25"/>
        <v/>
      </c>
      <c r="AH17" s="200" t="str">
        <f t="shared" si="26"/>
        <v/>
      </c>
      <c r="AI17" s="202" t="str">
        <f t="shared" si="27"/>
        <v/>
      </c>
      <c r="AJ17" s="203" t="str">
        <f t="shared" si="28"/>
        <v/>
      </c>
      <c r="AK17" s="204" t="str">
        <f t="shared" si="29"/>
        <v/>
      </c>
      <c r="AL17" s="193" t="str">
        <f t="shared" si="40"/>
        <v/>
      </c>
      <c r="AM17" s="205" t="str">
        <f t="shared" si="30"/>
        <v/>
      </c>
      <c r="AN17" s="204" t="str">
        <f t="shared" si="31"/>
        <v/>
      </c>
      <c r="AO17" s="193" t="str">
        <f t="shared" si="41"/>
        <v/>
      </c>
      <c r="AP17" s="206" t="str">
        <f t="shared" si="32"/>
        <v/>
      </c>
      <c r="AQ17" s="204" t="str">
        <f t="shared" si="33"/>
        <v/>
      </c>
      <c r="AR17" s="207" t="str">
        <f t="shared" si="42"/>
        <v/>
      </c>
      <c r="AS17" s="198" t="str">
        <f t="shared" si="34"/>
        <v/>
      </c>
      <c r="AT17" s="212"/>
      <c r="AU17" s="208" t="str">
        <f t="shared" si="43"/>
        <v/>
      </c>
      <c r="AV17" s="208" t="str">
        <f t="shared" si="44"/>
        <v/>
      </c>
      <c r="AW17" s="208" t="str">
        <f t="shared" si="45"/>
        <v/>
      </c>
      <c r="AX17" s="209" t="str" cm="1">
        <f t="array" ref="AX17">IF($AA17="","",IF((IFERROR(_xlfn.IFS($AS17="Devis 1",(IFERROR(VALUE(TRIM(SUBSTITUTE(AJ17,CHAR(160),""))),0)),$AS17="Devis 2",(IFERROR(VALUE(TRIM(SUBSTITUTE(AM17,CHAR(160),""))),0)),$AS17="Devis 3",(IFERROR(VALUE(TRIM(SUBSTITUTE(AP17,CHAR(160),""))),0))),0))*(IFERROR(VALUE(TRIM(SUBSTITUTE($AA17,CHAR(160),""))),0))=0,"",(IFERROR(_xlfn.IFS($AS17="Devis 1",(IFERROR(VALUE(TRIM(SUBSTITUTE(AJ17,CHAR(160),""))),0)),$AS17="Devis 2",(IFERROR(VALUE(TRIM(SUBSTITUTE(AM17,CHAR(160),""))),0)),$AS17="Devis 3",(IFERROR(VALUE(TRIM(SUBSTITUTE(AP17,CHAR(160),""))),0))),0))*(IFERROR(VALUE(TRIM(SUBSTITUTE($AA17,CHAR(160),""))),0))))</f>
        <v/>
      </c>
      <c r="AY17" s="209" t="str" cm="1">
        <f t="array" ref="AY17">IF($AA17="","",IF(ROUND((IFERROR(_xlfn.IFS(TRIM(SUBSTITUTE($AS17,CHAR(160),""))="Devis 1",IFERROR(VALUE(TRIM(SUBSTITUTE(AK17,CHAR(160),""))),0),TRIM(SUBSTITUTE($AS17,CHAR(160),""))="Devis 2",IFERROR(VALUE(TRIM(SUBSTITUTE(AN17,CHAR(160),""))),0),TRIM(SUBSTITUTE($AS17,CHAR(160),""))="Devis 3",IFERROR(VALUE(TRIM(SUBSTITUTE(AQ17,CHAR(160),""))),0)),0))*(IFERROR(VALUE(TRIM(SUBSTITUTE($AA17,CHAR(160),""))),0)),2)=0,IF(AX17&lt;&gt;"",0,""),ROUND((IFERROR(_xlfn.IFS(TRIM(SUBSTITUTE($AS17,CHAR(160),""))="Devis 1",IFERROR(VALUE(TRIM(SUBSTITUTE(AK17,CHAR(160),""))),0),TRIM(SUBSTITUTE($AS17,CHAR(160),""))="Devis 2",IFERROR(VALUE(TRIM(SUBSTITUTE(AN17,CHAR(160),""))),0),TRIM(SUBSTITUTE($AS17,CHAR(160),""))="Devis 3",IFERROR(VALUE(TRIM(SUBSTITUTE(AQ17,CHAR(160),""))),0)),0))*(IFERROR(VALUE(TRIM(SUBSTITUTE($AA17,CHAR(160),""))),0)),2)))</f>
        <v/>
      </c>
      <c r="AZ17" s="209" t="str" cm="1">
        <f t="array" ref="AZ17">IF($AA17="","",IF(ROUND(IFERROR(_xlfn.IFS($AS17="Devis 1",ROUND(IFERROR(VALUE(TRIM(SUBSTITUTE(AL17,CHAR(160),""))),0),2),$AS17="Devis 2",ROUND(IFERROR(VALUE(TRIM(SUBSTITUTE(AO17,CHAR(160),""))),0),2),$AS17="Devis 3",ROUND(IFERROR(VALUE(TRIM(SUBSTITUTE(AR17,CHAR(160),""))),0),2)),0),2)*ROUND(IFERROR(VALUE(TRIM(SUBSTITUTE($AA17,CHAR(160),""))),0),2)=0,"",ROUND(IFERROR(_xlfn.IFS($AS17="Devis 1",ROUND(IFERROR(VALUE(TRIM(SUBSTITUTE(AL17,CHAR(160),""))),0),2),$AS17="Devis 2",ROUND(IFERROR(VALUE(TRIM(SUBSTITUTE(AO17,CHAR(160),""))),0),2),$AS17="Devis 3",ROUND(IFERROR(VALUE(TRIM(SUBSTITUTE(AR17,CHAR(160),""))),0),2)),0),2)*ROUND(IFERROR(VALUE(TRIM(SUBSTITUTE($AA17,CHAR(160),""))),0),2)))</f>
        <v/>
      </c>
      <c r="BA17" s="212"/>
      <c r="BB17" s="210" t="str" cm="1">
        <f t="array" ref="BB17">IF(OR(AZ17="",AW17="",AX17="",AU17="",AY17="",AV17=""),"",_xlfn.IFS((IFERROR(VALUE(TRIM(SUBSTITUTE(AZ17,CHAR(160),""))),0))&gt;(IFERROR(VALUE(TRIM(SUBSTITUTE(AW17,CHAR(160),""))),0)),"KO : Le montant retenu TTC est supérieur au montant raisonnable TTC. Merci de revoir la ligne de dépense ou plafonner son montant.",(IFERROR(VALUE(TRIM(SUBSTITUTE(AX17,CHAR(160),""))),0))&gt;(IFERROR(VALUE(TRIM(SUBSTITUTE(AU17,CHAR(160),""))),0)),"Attention : Le montant retenu HT est supérieur au montant HT raisonnable. Merci de revoir la ligne de dépense, plafonner son montant, ou justifier la reventillation HT / TVA.",(IFERROR(VALUE(TRIM(SUBSTITUTE(AY17,CHAR(160),""))),0))&gt;(IFERROR(VALUE(TRIM(SUBSTITUTE(AV17,CHAR(160),""))),0)),"Attention : Le montant TVA retenu est supérieur au montant TVA raisonnable. Merci de revoir la ligne de dépense, plafonner son montant, ou justifier la reventillation HT / TVA.",(IFERROR(VALUE(TRIM(SUBSTITUTE(AZ17,CHAR(160),""))),0))=0,"",(IFERROR(VALUE(TRIM(SUBSTITUTE(AW17,CHAR(160),""))),0))=(IFERROR(VALUE(TRIM(SUBSTITUTE(AZ17,CHAR(160),""))),0)),"OK",(IFERROR(VALUE(TRIM(SUBSTITUTE(AW17,CHAR(160),""))),0))&gt;(IFERROR(VALUE(TRIM(SUBSTITUTE(AZ17,CHAR(160),""))),0))," OK : Montant instruit inférieur au montant raisonnable.",TRUE,""))</f>
        <v/>
      </c>
      <c r="BC17" s="210" t="str" cm="1">
        <f t="array" ref="BC17">IF(OR(AZ17="",X17="",AX17="",V17="",AY17="",W17=""),"",_xlfn.IFS((IFERROR(VALUE(TRIM(SUBSTITUTE(AZ17,CHAR(160),""))),0))&gt;(IFERROR(VALUE(TRIM(SUBSTITUTE(X17,CHAR(160),""))),0)),"KO : Le montant retenu TTC est supérieur au montant présenté TTC. Merci de revoir la ligne de dépense ou plafonner son montant.",(IFERROR(VALUE(TRIM(SUBSTITUTE(AX17,CHAR(160),""))),0))&gt;(IFERROR(VALUE(TRIM(SUBSTITUTE(V17,CHAR(160),""))),0)),"Attention : Le montant retenu HT est supérieur au montant HT présenté. Merci de revoir la ligne de dépense, plafonner son montant, ou justifier la reventillation HT / TVA.",(IFERROR(VALUE(TRIM(SUBSTITUTE(AY17,CHAR(160),""))),0))&gt;(IFERROR(VALUE(TRIM(SUBSTITUTE(W17,CHAR(160),""))),0)),"Attention : Le montant TVA retenu est supérieur au montant TVA présenté. Merci de revoir la ligne de dépense, plafonner son montant, ou justifier la reventillation HT / TVA.",(IFERROR(VALUE(TRIM(SUBSTITUTE(X17,CHAR(160),""))),0))=0,"",(IFERROR(VALUE(TRIM(SUBSTITUTE(AZ17,CHAR(160),""))),0))=(IFERROR(VALUE(TRIM(SUBSTITUTE(X17,CHAR(160),""))),0)),"OK",(IFERROR(VALUE(TRIM(SUBSTITUTE(AZ17,CHAR(160),""))),0))&lt;(IFERROR(VALUE(TRIM(SUBSTITUTE(X17,CHAR(160),""))),0)),"Montant instruit inférieur au montant présenté.",TRUE,""))</f>
        <v/>
      </c>
      <c r="BD17" s="208" t="str">
        <f t="shared" si="46"/>
        <v/>
      </c>
      <c r="BE17" s="208" t="str">
        <f t="shared" si="47"/>
        <v/>
      </c>
      <c r="BF17" s="495" t="str">
        <f t="shared" si="48"/>
        <v/>
      </c>
      <c r="BG17" s="213"/>
    </row>
    <row r="18" spans="1:59" ht="15" customHeight="1">
      <c r="A18" s="473">
        <v>14</v>
      </c>
      <c r="B18" s="11"/>
      <c r="C18" s="42"/>
      <c r="D18" s="11"/>
      <c r="E18" s="11"/>
      <c r="F18" s="11"/>
      <c r="G18" s="11"/>
      <c r="H18" s="11"/>
      <c r="I18" s="61"/>
      <c r="J18" s="11"/>
      <c r="K18" s="62"/>
      <c r="L18" s="29"/>
      <c r="M18" s="15"/>
      <c r="N18" s="193" t="str">
        <f t="shared" si="36"/>
        <v/>
      </c>
      <c r="O18" s="32"/>
      <c r="P18" s="15"/>
      <c r="Q18" s="193" t="str">
        <f t="shared" si="37"/>
        <v/>
      </c>
      <c r="R18" s="35"/>
      <c r="S18" s="15"/>
      <c r="T18" s="194" t="str">
        <f t="shared" si="38"/>
        <v/>
      </c>
      <c r="U18" s="53"/>
      <c r="V18" s="195" t="str" cm="1">
        <f t="array" ref="V18">IF((_xlfn.IFS(TRIM(SUBSTITUTE(U18,CHAR(160),""))="Devis 1",IFERROR(VALUE(TRIM(SUBSTITUTE(L18,CHAR(160),""))),0),TRIM(SUBSTITUTE(U18,CHAR(160),""))="Devis 2",IFERROR(VALUE(TRIM(SUBSTITUTE(O18,CHAR(160),""))),0),TRIM(SUBSTITUTE(U18,CHAR(160),""))="Devis 3",IFERROR(VALUE(TRIM(SUBSTITUTE(R18,CHAR(160),""))),0),TRUE,0)*IFERROR(VALUE(TRIM(SUBSTITUTE(C18,CHAR(160),""))),0))=0,"",_xlfn.IFS(TRIM(SUBSTITUTE(U18,CHAR(160),""))="Devis 1",IFERROR(VALUE(TRIM(SUBSTITUTE(L18,CHAR(160),""))),0),TRIM(SUBSTITUTE(U18,CHAR(160),""))="Devis 2",IFERROR(VALUE(TRIM(SUBSTITUTE(O18,CHAR(160),""))),0),TRIM(SUBSTITUTE(U18,CHAR(160),""))="Devis 3",IFERROR(VALUE(TRIM(SUBSTITUTE(R18,CHAR(160),""))),0),TRUE,0)*IFERROR(VALUE(TRIM(SUBSTITUTE(C18,CHAR(160),""))),0))</f>
        <v/>
      </c>
      <c r="W18" s="196" t="str" cm="1">
        <f t="array" ref="W18">IF(ROUND((_xlfn.IFS(TRIM(SUBSTITUTE(U18,CHAR(160),""))="Devis 1",IFERROR(VALUE(TRIM(SUBSTITUTE(M18,CHAR(160),""))),0),TRIM(SUBSTITUTE(U18,CHAR(160),""))="Devis 2",IFERROR(VALUE(TRIM(SUBSTITUTE(P18,CHAR(160),""))),0),TRIM(SUBSTITUTE(U18,CHAR(160),""))="Devis 3",IFERROR(VALUE(TRIM(SUBSTITUTE(S18,CHAR(160),""))),0),TRUE,0)*IFERROR(VALUE(TRIM(SUBSTITUTE(C18,CHAR(160),""))),0)),2)=0,IF(V18&lt;&gt;"",0,""),ROUND((_xlfn.IFS(TRIM(SUBSTITUTE(U18,CHAR(160),""))="Devis 1",IFERROR(VALUE(TRIM(SUBSTITUTE(M18,CHAR(160),""))),0),TRIM(SUBSTITUTE(U18,CHAR(160),""))="Devis 2",IFERROR(VALUE(TRIM(SUBSTITUTE(P18,CHAR(160),""))),0),TRIM(SUBSTITUTE(U18,CHAR(160),""))="Devis 3",IFERROR(VALUE(TRIM(SUBSTITUTE(S18,CHAR(160),""))),0),TRUE,0)*IFERROR(VALUE(TRIM(SUBSTITUTE(C18,CHAR(160),""))),0)),2))</f>
        <v/>
      </c>
      <c r="X18" s="197" t="str">
        <f t="shared" si="49"/>
        <v/>
      </c>
      <c r="Y18" s="55"/>
      <c r="Z18" s="198" t="str">
        <f t="shared" si="18"/>
        <v/>
      </c>
      <c r="AA18" s="199" t="str">
        <f t="shared" si="19"/>
        <v/>
      </c>
      <c r="AB18" s="200" t="str">
        <f t="shared" si="20"/>
        <v/>
      </c>
      <c r="AC18" s="200" t="str">
        <f t="shared" si="21"/>
        <v/>
      </c>
      <c r="AD18" s="200" t="str">
        <f t="shared" si="22"/>
        <v/>
      </c>
      <c r="AE18" s="200" t="str">
        <f t="shared" si="23"/>
        <v/>
      </c>
      <c r="AF18" s="200" t="str">
        <f t="shared" si="24"/>
        <v/>
      </c>
      <c r="AG18" s="201" t="str">
        <f t="shared" si="25"/>
        <v/>
      </c>
      <c r="AH18" s="200" t="str">
        <f t="shared" si="26"/>
        <v/>
      </c>
      <c r="AI18" s="202" t="str">
        <f t="shared" si="27"/>
        <v/>
      </c>
      <c r="AJ18" s="203" t="str">
        <f t="shared" si="28"/>
        <v/>
      </c>
      <c r="AK18" s="204" t="str">
        <f t="shared" si="29"/>
        <v/>
      </c>
      <c r="AL18" s="193" t="str">
        <f t="shared" si="40"/>
        <v/>
      </c>
      <c r="AM18" s="205" t="str">
        <f t="shared" si="30"/>
        <v/>
      </c>
      <c r="AN18" s="204" t="str">
        <f t="shared" si="31"/>
        <v/>
      </c>
      <c r="AO18" s="193" t="str">
        <f t="shared" si="41"/>
        <v/>
      </c>
      <c r="AP18" s="206" t="str">
        <f t="shared" si="32"/>
        <v/>
      </c>
      <c r="AQ18" s="204" t="str">
        <f t="shared" si="33"/>
        <v/>
      </c>
      <c r="AR18" s="207" t="str">
        <f t="shared" si="42"/>
        <v/>
      </c>
      <c r="AS18" s="198" t="str">
        <f t="shared" si="34"/>
        <v/>
      </c>
      <c r="AT18" s="212"/>
      <c r="AU18" s="208" t="str">
        <f t="shared" si="43"/>
        <v/>
      </c>
      <c r="AV18" s="208" t="str">
        <f t="shared" si="44"/>
        <v/>
      </c>
      <c r="AW18" s="208" t="str">
        <f t="shared" si="45"/>
        <v/>
      </c>
      <c r="AX18" s="209" t="str" cm="1">
        <f t="array" ref="AX18">IF($AA18="","",IF((IFERROR(_xlfn.IFS($AS18="Devis 1",(IFERROR(VALUE(TRIM(SUBSTITUTE(AJ18,CHAR(160),""))),0)),$AS18="Devis 2",(IFERROR(VALUE(TRIM(SUBSTITUTE(AM18,CHAR(160),""))),0)),$AS18="Devis 3",(IFERROR(VALUE(TRIM(SUBSTITUTE(AP18,CHAR(160),""))),0))),0))*(IFERROR(VALUE(TRIM(SUBSTITUTE($AA18,CHAR(160),""))),0))=0,"",(IFERROR(_xlfn.IFS($AS18="Devis 1",(IFERROR(VALUE(TRIM(SUBSTITUTE(AJ18,CHAR(160),""))),0)),$AS18="Devis 2",(IFERROR(VALUE(TRIM(SUBSTITUTE(AM18,CHAR(160),""))),0)),$AS18="Devis 3",(IFERROR(VALUE(TRIM(SUBSTITUTE(AP18,CHAR(160),""))),0))),0))*(IFERROR(VALUE(TRIM(SUBSTITUTE($AA18,CHAR(160),""))),0))))</f>
        <v/>
      </c>
      <c r="AY18" s="209" t="str" cm="1">
        <f t="array" ref="AY18">IF($AA18="","",IF(ROUND((IFERROR(_xlfn.IFS(TRIM(SUBSTITUTE($AS18,CHAR(160),""))="Devis 1",IFERROR(VALUE(TRIM(SUBSTITUTE(AK18,CHAR(160),""))),0),TRIM(SUBSTITUTE($AS18,CHAR(160),""))="Devis 2",IFERROR(VALUE(TRIM(SUBSTITUTE(AN18,CHAR(160),""))),0),TRIM(SUBSTITUTE($AS18,CHAR(160),""))="Devis 3",IFERROR(VALUE(TRIM(SUBSTITUTE(AQ18,CHAR(160),""))),0)),0))*(IFERROR(VALUE(TRIM(SUBSTITUTE($AA18,CHAR(160),""))),0)),2)=0,IF(AX18&lt;&gt;"",0,""),ROUND((IFERROR(_xlfn.IFS(TRIM(SUBSTITUTE($AS18,CHAR(160),""))="Devis 1",IFERROR(VALUE(TRIM(SUBSTITUTE(AK18,CHAR(160),""))),0),TRIM(SUBSTITUTE($AS18,CHAR(160),""))="Devis 2",IFERROR(VALUE(TRIM(SUBSTITUTE(AN18,CHAR(160),""))),0),TRIM(SUBSTITUTE($AS18,CHAR(160),""))="Devis 3",IFERROR(VALUE(TRIM(SUBSTITUTE(AQ18,CHAR(160),""))),0)),0))*(IFERROR(VALUE(TRIM(SUBSTITUTE($AA18,CHAR(160),""))),0)),2)))</f>
        <v/>
      </c>
      <c r="AZ18" s="209" t="str" cm="1">
        <f t="array" ref="AZ18">IF($AA18="","",IF(ROUND(IFERROR(_xlfn.IFS($AS18="Devis 1",ROUND(IFERROR(VALUE(TRIM(SUBSTITUTE(AL18,CHAR(160),""))),0),2),$AS18="Devis 2",ROUND(IFERROR(VALUE(TRIM(SUBSTITUTE(AO18,CHAR(160),""))),0),2),$AS18="Devis 3",ROUND(IFERROR(VALUE(TRIM(SUBSTITUTE(AR18,CHAR(160),""))),0),2)),0),2)*ROUND(IFERROR(VALUE(TRIM(SUBSTITUTE($AA18,CHAR(160),""))),0),2)=0,"",ROUND(IFERROR(_xlfn.IFS($AS18="Devis 1",ROUND(IFERROR(VALUE(TRIM(SUBSTITUTE(AL18,CHAR(160),""))),0),2),$AS18="Devis 2",ROUND(IFERROR(VALUE(TRIM(SUBSTITUTE(AO18,CHAR(160),""))),0),2),$AS18="Devis 3",ROUND(IFERROR(VALUE(TRIM(SUBSTITUTE(AR18,CHAR(160),""))),0),2)),0),2)*ROUND(IFERROR(VALUE(TRIM(SUBSTITUTE($AA18,CHAR(160),""))),0),2)))</f>
        <v/>
      </c>
      <c r="BA18" s="212"/>
      <c r="BB18" s="210" t="str" cm="1">
        <f t="array" ref="BB18">IF(OR(AZ18="",AW18="",AX18="",AU18="",AY18="",AV18=""),"",_xlfn.IFS((IFERROR(VALUE(TRIM(SUBSTITUTE(AZ18,CHAR(160),""))),0))&gt;(IFERROR(VALUE(TRIM(SUBSTITUTE(AW18,CHAR(160),""))),0)),"KO : Le montant retenu TTC est supérieur au montant raisonnable TTC. Merci de revoir la ligne de dépense ou plafonner son montant.",(IFERROR(VALUE(TRIM(SUBSTITUTE(AX18,CHAR(160),""))),0))&gt;(IFERROR(VALUE(TRIM(SUBSTITUTE(AU18,CHAR(160),""))),0)),"Attention : Le montant retenu HT est supérieur au montant HT raisonnable. Merci de revoir la ligne de dépense, plafonner son montant, ou justifier la reventillation HT / TVA.",(IFERROR(VALUE(TRIM(SUBSTITUTE(AY18,CHAR(160),""))),0))&gt;(IFERROR(VALUE(TRIM(SUBSTITUTE(AV18,CHAR(160),""))),0)),"Attention : Le montant TVA retenu est supérieur au montant TVA raisonnable. Merci de revoir la ligne de dépense, plafonner son montant, ou justifier la reventillation HT / TVA.",(IFERROR(VALUE(TRIM(SUBSTITUTE(AZ18,CHAR(160),""))),0))=0,"",(IFERROR(VALUE(TRIM(SUBSTITUTE(AW18,CHAR(160),""))),0))=(IFERROR(VALUE(TRIM(SUBSTITUTE(AZ18,CHAR(160),""))),0)),"OK",(IFERROR(VALUE(TRIM(SUBSTITUTE(AW18,CHAR(160),""))),0))&gt;(IFERROR(VALUE(TRIM(SUBSTITUTE(AZ18,CHAR(160),""))),0))," OK : Montant instruit inférieur au montant raisonnable.",TRUE,""))</f>
        <v/>
      </c>
      <c r="BC18" s="210" t="str" cm="1">
        <f t="array" ref="BC18">IF(OR(AZ18="",X18="",AX18="",V18="",AY18="",W18=""),"",_xlfn.IFS((IFERROR(VALUE(TRIM(SUBSTITUTE(AZ18,CHAR(160),""))),0))&gt;(IFERROR(VALUE(TRIM(SUBSTITUTE(X18,CHAR(160),""))),0)),"KO : Le montant retenu TTC est supérieur au montant présenté TTC. Merci de revoir la ligne de dépense ou plafonner son montant.",(IFERROR(VALUE(TRIM(SUBSTITUTE(AX18,CHAR(160),""))),0))&gt;(IFERROR(VALUE(TRIM(SUBSTITUTE(V18,CHAR(160),""))),0)),"Attention : Le montant retenu HT est supérieur au montant HT présenté. Merci de revoir la ligne de dépense, plafonner son montant, ou justifier la reventillation HT / TVA.",(IFERROR(VALUE(TRIM(SUBSTITUTE(AY18,CHAR(160),""))),0))&gt;(IFERROR(VALUE(TRIM(SUBSTITUTE(W18,CHAR(160),""))),0)),"Attention : Le montant TVA retenu est supérieur au montant TVA présenté. Merci de revoir la ligne de dépense, plafonner son montant, ou justifier la reventillation HT / TVA.",(IFERROR(VALUE(TRIM(SUBSTITUTE(X18,CHAR(160),""))),0))=0,"",(IFERROR(VALUE(TRIM(SUBSTITUTE(AZ18,CHAR(160),""))),0))=(IFERROR(VALUE(TRIM(SUBSTITUTE(X18,CHAR(160),""))),0)),"OK",(IFERROR(VALUE(TRIM(SUBSTITUTE(AZ18,CHAR(160),""))),0))&lt;(IFERROR(VALUE(TRIM(SUBSTITUTE(X18,CHAR(160),""))),0)),"Montant instruit inférieur au montant présenté.",TRUE,""))</f>
        <v/>
      </c>
      <c r="BD18" s="208" t="str">
        <f t="shared" si="46"/>
        <v/>
      </c>
      <c r="BE18" s="208" t="str">
        <f t="shared" si="47"/>
        <v/>
      </c>
      <c r="BF18" s="495" t="str">
        <f t="shared" si="48"/>
        <v/>
      </c>
      <c r="BG18" s="213"/>
    </row>
    <row r="19" spans="1:59" ht="15" customHeight="1">
      <c r="A19" s="473">
        <v>15</v>
      </c>
      <c r="B19" s="11"/>
      <c r="C19" s="42"/>
      <c r="D19" s="11"/>
      <c r="E19" s="11"/>
      <c r="F19" s="11"/>
      <c r="G19" s="11"/>
      <c r="H19" s="11"/>
      <c r="I19" s="61"/>
      <c r="J19" s="11"/>
      <c r="K19" s="62"/>
      <c r="L19" s="29"/>
      <c r="M19" s="15"/>
      <c r="N19" s="193" t="str">
        <f t="shared" si="36"/>
        <v/>
      </c>
      <c r="O19" s="32"/>
      <c r="P19" s="15"/>
      <c r="Q19" s="193" t="str">
        <f t="shared" si="37"/>
        <v/>
      </c>
      <c r="R19" s="35"/>
      <c r="S19" s="15"/>
      <c r="T19" s="194" t="str">
        <f t="shared" si="38"/>
        <v/>
      </c>
      <c r="U19" s="53"/>
      <c r="V19" s="195" t="str" cm="1">
        <f t="array" ref="V19">IF((_xlfn.IFS(TRIM(SUBSTITUTE(U19,CHAR(160),""))="Devis 1",IFERROR(VALUE(TRIM(SUBSTITUTE(L19,CHAR(160),""))),0),TRIM(SUBSTITUTE(U19,CHAR(160),""))="Devis 2",IFERROR(VALUE(TRIM(SUBSTITUTE(O19,CHAR(160),""))),0),TRIM(SUBSTITUTE(U19,CHAR(160),""))="Devis 3",IFERROR(VALUE(TRIM(SUBSTITUTE(R19,CHAR(160),""))),0),TRUE,0)*IFERROR(VALUE(TRIM(SUBSTITUTE(C19,CHAR(160),""))),0))=0,"",_xlfn.IFS(TRIM(SUBSTITUTE(U19,CHAR(160),""))="Devis 1",IFERROR(VALUE(TRIM(SUBSTITUTE(L19,CHAR(160),""))),0),TRIM(SUBSTITUTE(U19,CHAR(160),""))="Devis 2",IFERROR(VALUE(TRIM(SUBSTITUTE(O19,CHAR(160),""))),0),TRIM(SUBSTITUTE(U19,CHAR(160),""))="Devis 3",IFERROR(VALUE(TRIM(SUBSTITUTE(R19,CHAR(160),""))),0),TRUE,0)*IFERROR(VALUE(TRIM(SUBSTITUTE(C19,CHAR(160),""))),0))</f>
        <v/>
      </c>
      <c r="W19" s="196" t="str" cm="1">
        <f t="array" ref="W19">IF(ROUND((_xlfn.IFS(TRIM(SUBSTITUTE(U19,CHAR(160),""))="Devis 1",IFERROR(VALUE(TRIM(SUBSTITUTE(M19,CHAR(160),""))),0),TRIM(SUBSTITUTE(U19,CHAR(160),""))="Devis 2",IFERROR(VALUE(TRIM(SUBSTITUTE(P19,CHAR(160),""))),0),TRIM(SUBSTITUTE(U19,CHAR(160),""))="Devis 3",IFERROR(VALUE(TRIM(SUBSTITUTE(S19,CHAR(160),""))),0),TRUE,0)*IFERROR(VALUE(TRIM(SUBSTITUTE(C19,CHAR(160),""))),0)),2)=0,IF(V19&lt;&gt;"",0,""),ROUND((_xlfn.IFS(TRIM(SUBSTITUTE(U19,CHAR(160),""))="Devis 1",IFERROR(VALUE(TRIM(SUBSTITUTE(M19,CHAR(160),""))),0),TRIM(SUBSTITUTE(U19,CHAR(160),""))="Devis 2",IFERROR(VALUE(TRIM(SUBSTITUTE(P19,CHAR(160),""))),0),TRIM(SUBSTITUTE(U19,CHAR(160),""))="Devis 3",IFERROR(VALUE(TRIM(SUBSTITUTE(S19,CHAR(160),""))),0),TRUE,0)*IFERROR(VALUE(TRIM(SUBSTITUTE(C19,CHAR(160),""))),0)),2))</f>
        <v/>
      </c>
      <c r="X19" s="197" t="str">
        <f t="shared" si="49"/>
        <v/>
      </c>
      <c r="Y19" s="55"/>
      <c r="Z19" s="198" t="str">
        <f t="shared" si="18"/>
        <v/>
      </c>
      <c r="AA19" s="199" t="str">
        <f t="shared" si="19"/>
        <v/>
      </c>
      <c r="AB19" s="200" t="str">
        <f t="shared" si="20"/>
        <v/>
      </c>
      <c r="AC19" s="200" t="str">
        <f t="shared" si="21"/>
        <v/>
      </c>
      <c r="AD19" s="200" t="str">
        <f t="shared" si="22"/>
        <v/>
      </c>
      <c r="AE19" s="200" t="str">
        <f t="shared" si="23"/>
        <v/>
      </c>
      <c r="AF19" s="200" t="str">
        <f t="shared" si="24"/>
        <v/>
      </c>
      <c r="AG19" s="201" t="str">
        <f t="shared" si="25"/>
        <v/>
      </c>
      <c r="AH19" s="200" t="str">
        <f t="shared" si="26"/>
        <v/>
      </c>
      <c r="AI19" s="202" t="str">
        <f t="shared" si="27"/>
        <v/>
      </c>
      <c r="AJ19" s="203" t="str">
        <f t="shared" si="28"/>
        <v/>
      </c>
      <c r="AK19" s="204" t="str">
        <f t="shared" si="29"/>
        <v/>
      </c>
      <c r="AL19" s="193" t="str">
        <f t="shared" si="40"/>
        <v/>
      </c>
      <c r="AM19" s="205" t="str">
        <f t="shared" si="30"/>
        <v/>
      </c>
      <c r="AN19" s="204" t="str">
        <f t="shared" si="31"/>
        <v/>
      </c>
      <c r="AO19" s="193" t="str">
        <f t="shared" si="41"/>
        <v/>
      </c>
      <c r="AP19" s="206" t="str">
        <f t="shared" si="32"/>
        <v/>
      </c>
      <c r="AQ19" s="204" t="str">
        <f t="shared" si="33"/>
        <v/>
      </c>
      <c r="AR19" s="207" t="str">
        <f t="shared" si="42"/>
        <v/>
      </c>
      <c r="AS19" s="198" t="str">
        <f t="shared" si="34"/>
        <v/>
      </c>
      <c r="AT19" s="212"/>
      <c r="AU19" s="208" t="str">
        <f t="shared" si="43"/>
        <v/>
      </c>
      <c r="AV19" s="208" t="str">
        <f t="shared" si="44"/>
        <v/>
      </c>
      <c r="AW19" s="208" t="str">
        <f t="shared" si="45"/>
        <v/>
      </c>
      <c r="AX19" s="209" t="str" cm="1">
        <f t="array" ref="AX19">IF($AA19="","",IF((IFERROR(_xlfn.IFS($AS19="Devis 1",(IFERROR(VALUE(TRIM(SUBSTITUTE(AJ19,CHAR(160),""))),0)),$AS19="Devis 2",(IFERROR(VALUE(TRIM(SUBSTITUTE(AM19,CHAR(160),""))),0)),$AS19="Devis 3",(IFERROR(VALUE(TRIM(SUBSTITUTE(AP19,CHAR(160),""))),0))),0))*(IFERROR(VALUE(TRIM(SUBSTITUTE($AA19,CHAR(160),""))),0))=0,"",(IFERROR(_xlfn.IFS($AS19="Devis 1",(IFERROR(VALUE(TRIM(SUBSTITUTE(AJ19,CHAR(160),""))),0)),$AS19="Devis 2",(IFERROR(VALUE(TRIM(SUBSTITUTE(AM19,CHAR(160),""))),0)),$AS19="Devis 3",(IFERROR(VALUE(TRIM(SUBSTITUTE(AP19,CHAR(160),""))),0))),0))*(IFERROR(VALUE(TRIM(SUBSTITUTE($AA19,CHAR(160),""))),0))))</f>
        <v/>
      </c>
      <c r="AY19" s="209" t="str" cm="1">
        <f t="array" ref="AY19">IF($AA19="","",IF(ROUND((IFERROR(_xlfn.IFS(TRIM(SUBSTITUTE($AS19,CHAR(160),""))="Devis 1",IFERROR(VALUE(TRIM(SUBSTITUTE(AK19,CHAR(160),""))),0),TRIM(SUBSTITUTE($AS19,CHAR(160),""))="Devis 2",IFERROR(VALUE(TRIM(SUBSTITUTE(AN19,CHAR(160),""))),0),TRIM(SUBSTITUTE($AS19,CHAR(160),""))="Devis 3",IFERROR(VALUE(TRIM(SUBSTITUTE(AQ19,CHAR(160),""))),0)),0))*(IFERROR(VALUE(TRIM(SUBSTITUTE($AA19,CHAR(160),""))),0)),2)=0,IF(AX19&lt;&gt;"",0,""),ROUND((IFERROR(_xlfn.IFS(TRIM(SUBSTITUTE($AS19,CHAR(160),""))="Devis 1",IFERROR(VALUE(TRIM(SUBSTITUTE(AK19,CHAR(160),""))),0),TRIM(SUBSTITUTE($AS19,CHAR(160),""))="Devis 2",IFERROR(VALUE(TRIM(SUBSTITUTE(AN19,CHAR(160),""))),0),TRIM(SUBSTITUTE($AS19,CHAR(160),""))="Devis 3",IFERROR(VALUE(TRIM(SUBSTITUTE(AQ19,CHAR(160),""))),0)),0))*(IFERROR(VALUE(TRIM(SUBSTITUTE($AA19,CHAR(160),""))),0)),2)))</f>
        <v/>
      </c>
      <c r="AZ19" s="209" t="str" cm="1">
        <f t="array" ref="AZ19">IF($AA19="","",IF(ROUND(IFERROR(_xlfn.IFS($AS19="Devis 1",ROUND(IFERROR(VALUE(TRIM(SUBSTITUTE(AL19,CHAR(160),""))),0),2),$AS19="Devis 2",ROUND(IFERROR(VALUE(TRIM(SUBSTITUTE(AO19,CHAR(160),""))),0),2),$AS19="Devis 3",ROUND(IFERROR(VALUE(TRIM(SUBSTITUTE(AR19,CHAR(160),""))),0),2)),0),2)*ROUND(IFERROR(VALUE(TRIM(SUBSTITUTE($AA19,CHAR(160),""))),0),2)=0,"",ROUND(IFERROR(_xlfn.IFS($AS19="Devis 1",ROUND(IFERROR(VALUE(TRIM(SUBSTITUTE(AL19,CHAR(160),""))),0),2),$AS19="Devis 2",ROUND(IFERROR(VALUE(TRIM(SUBSTITUTE(AO19,CHAR(160),""))),0),2),$AS19="Devis 3",ROUND(IFERROR(VALUE(TRIM(SUBSTITUTE(AR19,CHAR(160),""))),0),2)),0),2)*ROUND(IFERROR(VALUE(TRIM(SUBSTITUTE($AA19,CHAR(160),""))),0),2)))</f>
        <v/>
      </c>
      <c r="BA19" s="212"/>
      <c r="BB19" s="210" t="str" cm="1">
        <f t="array" ref="BB19">IF(OR(AZ19="",AW19="",AX19="",AU19="",AY19="",AV19=""),"",_xlfn.IFS((IFERROR(VALUE(TRIM(SUBSTITUTE(AZ19,CHAR(160),""))),0))&gt;(IFERROR(VALUE(TRIM(SUBSTITUTE(AW19,CHAR(160),""))),0)),"KO : Le montant retenu TTC est supérieur au montant raisonnable TTC. Merci de revoir la ligne de dépense ou plafonner son montant.",(IFERROR(VALUE(TRIM(SUBSTITUTE(AX19,CHAR(160),""))),0))&gt;(IFERROR(VALUE(TRIM(SUBSTITUTE(AU19,CHAR(160),""))),0)),"Attention : Le montant retenu HT est supérieur au montant HT raisonnable. Merci de revoir la ligne de dépense, plafonner son montant, ou justifier la reventillation HT / TVA.",(IFERROR(VALUE(TRIM(SUBSTITUTE(AY19,CHAR(160),""))),0))&gt;(IFERROR(VALUE(TRIM(SUBSTITUTE(AV19,CHAR(160),""))),0)),"Attention : Le montant TVA retenu est supérieur au montant TVA raisonnable. Merci de revoir la ligne de dépense, plafonner son montant, ou justifier la reventillation HT / TVA.",(IFERROR(VALUE(TRIM(SUBSTITUTE(AZ19,CHAR(160),""))),0))=0,"",(IFERROR(VALUE(TRIM(SUBSTITUTE(AW19,CHAR(160),""))),0))=(IFERROR(VALUE(TRIM(SUBSTITUTE(AZ19,CHAR(160),""))),0)),"OK",(IFERROR(VALUE(TRIM(SUBSTITUTE(AW19,CHAR(160),""))),0))&gt;(IFERROR(VALUE(TRIM(SUBSTITUTE(AZ19,CHAR(160),""))),0))," OK : Montant instruit inférieur au montant raisonnable.",TRUE,""))</f>
        <v/>
      </c>
      <c r="BC19" s="210" t="str" cm="1">
        <f t="array" ref="BC19">IF(OR(AZ19="",X19="",AX19="",V19="",AY19="",W19=""),"",_xlfn.IFS((IFERROR(VALUE(TRIM(SUBSTITUTE(AZ19,CHAR(160),""))),0))&gt;(IFERROR(VALUE(TRIM(SUBSTITUTE(X19,CHAR(160),""))),0)),"KO : Le montant retenu TTC est supérieur au montant présenté TTC. Merci de revoir la ligne de dépense ou plafonner son montant.",(IFERROR(VALUE(TRIM(SUBSTITUTE(AX19,CHAR(160),""))),0))&gt;(IFERROR(VALUE(TRIM(SUBSTITUTE(V19,CHAR(160),""))),0)),"Attention : Le montant retenu HT est supérieur au montant HT présenté. Merci de revoir la ligne de dépense, plafonner son montant, ou justifier la reventillation HT / TVA.",(IFERROR(VALUE(TRIM(SUBSTITUTE(AY19,CHAR(160),""))),0))&gt;(IFERROR(VALUE(TRIM(SUBSTITUTE(W19,CHAR(160),""))),0)),"Attention : Le montant TVA retenu est supérieur au montant TVA présenté. Merci de revoir la ligne de dépense, plafonner son montant, ou justifier la reventillation HT / TVA.",(IFERROR(VALUE(TRIM(SUBSTITUTE(X19,CHAR(160),""))),0))=0,"",(IFERROR(VALUE(TRIM(SUBSTITUTE(AZ19,CHAR(160),""))),0))=(IFERROR(VALUE(TRIM(SUBSTITUTE(X19,CHAR(160),""))),0)),"OK",(IFERROR(VALUE(TRIM(SUBSTITUTE(AZ19,CHAR(160),""))),0))&lt;(IFERROR(VALUE(TRIM(SUBSTITUTE(X19,CHAR(160),""))),0)),"Montant instruit inférieur au montant présenté.",TRUE,""))</f>
        <v/>
      </c>
      <c r="BD19" s="208" t="str">
        <f t="shared" si="46"/>
        <v/>
      </c>
      <c r="BE19" s="208" t="str">
        <f t="shared" si="47"/>
        <v/>
      </c>
      <c r="BF19" s="495" t="str">
        <f t="shared" si="48"/>
        <v/>
      </c>
      <c r="BG19" s="214"/>
    </row>
    <row r="20" spans="1:59" ht="15" customHeight="1">
      <c r="A20" s="473">
        <v>16</v>
      </c>
      <c r="B20" s="11"/>
      <c r="C20" s="42"/>
      <c r="D20" s="11"/>
      <c r="E20" s="11"/>
      <c r="F20" s="11"/>
      <c r="G20" s="11"/>
      <c r="H20" s="11"/>
      <c r="I20" s="61"/>
      <c r="J20" s="11"/>
      <c r="K20" s="62"/>
      <c r="L20" s="29"/>
      <c r="M20" s="15"/>
      <c r="N20" s="193" t="str">
        <f t="shared" si="36"/>
        <v/>
      </c>
      <c r="O20" s="32"/>
      <c r="P20" s="15"/>
      <c r="Q20" s="193" t="str">
        <f t="shared" si="37"/>
        <v/>
      </c>
      <c r="R20" s="35"/>
      <c r="S20" s="15"/>
      <c r="T20" s="194" t="str">
        <f t="shared" si="38"/>
        <v/>
      </c>
      <c r="U20" s="53"/>
      <c r="V20" s="195" t="str" cm="1">
        <f t="array" ref="V20">IF((_xlfn.IFS(TRIM(SUBSTITUTE(U20,CHAR(160),""))="Devis 1",IFERROR(VALUE(TRIM(SUBSTITUTE(L20,CHAR(160),""))),0),TRIM(SUBSTITUTE(U20,CHAR(160),""))="Devis 2",IFERROR(VALUE(TRIM(SUBSTITUTE(O20,CHAR(160),""))),0),TRIM(SUBSTITUTE(U20,CHAR(160),""))="Devis 3",IFERROR(VALUE(TRIM(SUBSTITUTE(R20,CHAR(160),""))),0),TRUE,0)*IFERROR(VALUE(TRIM(SUBSTITUTE(C20,CHAR(160),""))),0))=0,"",_xlfn.IFS(TRIM(SUBSTITUTE(U20,CHAR(160),""))="Devis 1",IFERROR(VALUE(TRIM(SUBSTITUTE(L20,CHAR(160),""))),0),TRIM(SUBSTITUTE(U20,CHAR(160),""))="Devis 2",IFERROR(VALUE(TRIM(SUBSTITUTE(O20,CHAR(160),""))),0),TRIM(SUBSTITUTE(U20,CHAR(160),""))="Devis 3",IFERROR(VALUE(TRIM(SUBSTITUTE(R20,CHAR(160),""))),0),TRUE,0)*IFERROR(VALUE(TRIM(SUBSTITUTE(C20,CHAR(160),""))),0))</f>
        <v/>
      </c>
      <c r="W20" s="196" t="str" cm="1">
        <f t="array" ref="W20">IF(ROUND((_xlfn.IFS(TRIM(SUBSTITUTE(U20,CHAR(160),""))="Devis 1",IFERROR(VALUE(TRIM(SUBSTITUTE(M20,CHAR(160),""))),0),TRIM(SUBSTITUTE(U20,CHAR(160),""))="Devis 2",IFERROR(VALUE(TRIM(SUBSTITUTE(P20,CHAR(160),""))),0),TRIM(SUBSTITUTE(U20,CHAR(160),""))="Devis 3",IFERROR(VALUE(TRIM(SUBSTITUTE(S20,CHAR(160),""))),0),TRUE,0)*IFERROR(VALUE(TRIM(SUBSTITUTE(C20,CHAR(160),""))),0)),2)=0,IF(V20&lt;&gt;"",0,""),ROUND((_xlfn.IFS(TRIM(SUBSTITUTE(U20,CHAR(160),""))="Devis 1",IFERROR(VALUE(TRIM(SUBSTITUTE(M20,CHAR(160),""))),0),TRIM(SUBSTITUTE(U20,CHAR(160),""))="Devis 2",IFERROR(VALUE(TRIM(SUBSTITUTE(P20,CHAR(160),""))),0),TRIM(SUBSTITUTE(U20,CHAR(160),""))="Devis 3",IFERROR(VALUE(TRIM(SUBSTITUTE(S20,CHAR(160),""))),0),TRUE,0)*IFERROR(VALUE(TRIM(SUBSTITUTE(C20,CHAR(160),""))),0)),2))</f>
        <v/>
      </c>
      <c r="X20" s="197" t="str">
        <f t="shared" si="49"/>
        <v/>
      </c>
      <c r="Y20" s="55"/>
      <c r="Z20" s="198" t="str">
        <f t="shared" si="18"/>
        <v/>
      </c>
      <c r="AA20" s="199" t="str">
        <f t="shared" si="19"/>
        <v/>
      </c>
      <c r="AB20" s="200" t="str">
        <f t="shared" si="20"/>
        <v/>
      </c>
      <c r="AC20" s="200" t="str">
        <f t="shared" si="21"/>
        <v/>
      </c>
      <c r="AD20" s="200" t="str">
        <f t="shared" si="22"/>
        <v/>
      </c>
      <c r="AE20" s="200" t="str">
        <f t="shared" si="23"/>
        <v/>
      </c>
      <c r="AF20" s="200" t="str">
        <f t="shared" si="24"/>
        <v/>
      </c>
      <c r="AG20" s="201" t="str">
        <f t="shared" si="25"/>
        <v/>
      </c>
      <c r="AH20" s="200" t="str">
        <f t="shared" si="26"/>
        <v/>
      </c>
      <c r="AI20" s="202" t="str">
        <f t="shared" si="27"/>
        <v/>
      </c>
      <c r="AJ20" s="203" t="str">
        <f t="shared" si="28"/>
        <v/>
      </c>
      <c r="AK20" s="204" t="str">
        <f t="shared" si="29"/>
        <v/>
      </c>
      <c r="AL20" s="193" t="str">
        <f t="shared" si="40"/>
        <v/>
      </c>
      <c r="AM20" s="205" t="str">
        <f t="shared" si="30"/>
        <v/>
      </c>
      <c r="AN20" s="204" t="str">
        <f t="shared" si="31"/>
        <v/>
      </c>
      <c r="AO20" s="193" t="str">
        <f t="shared" si="41"/>
        <v/>
      </c>
      <c r="AP20" s="206" t="str">
        <f t="shared" si="32"/>
        <v/>
      </c>
      <c r="AQ20" s="204" t="str">
        <f t="shared" si="33"/>
        <v/>
      </c>
      <c r="AR20" s="207" t="str">
        <f t="shared" si="42"/>
        <v/>
      </c>
      <c r="AS20" s="198" t="str">
        <f t="shared" si="34"/>
        <v/>
      </c>
      <c r="AT20" s="212"/>
      <c r="AU20" s="208" t="str">
        <f t="shared" si="43"/>
        <v/>
      </c>
      <c r="AV20" s="208" t="str">
        <f t="shared" si="44"/>
        <v/>
      </c>
      <c r="AW20" s="208" t="str">
        <f t="shared" si="45"/>
        <v/>
      </c>
      <c r="AX20" s="209" t="str" cm="1">
        <f t="array" ref="AX20">IF($AA20="","",IF((IFERROR(_xlfn.IFS($AS20="Devis 1",(IFERROR(VALUE(TRIM(SUBSTITUTE(AJ20,CHAR(160),""))),0)),$AS20="Devis 2",(IFERROR(VALUE(TRIM(SUBSTITUTE(AM20,CHAR(160),""))),0)),$AS20="Devis 3",(IFERROR(VALUE(TRIM(SUBSTITUTE(AP20,CHAR(160),""))),0))),0))*(IFERROR(VALUE(TRIM(SUBSTITUTE($AA20,CHAR(160),""))),0))=0,"",(IFERROR(_xlfn.IFS($AS20="Devis 1",(IFERROR(VALUE(TRIM(SUBSTITUTE(AJ20,CHAR(160),""))),0)),$AS20="Devis 2",(IFERROR(VALUE(TRIM(SUBSTITUTE(AM20,CHAR(160),""))),0)),$AS20="Devis 3",(IFERROR(VALUE(TRIM(SUBSTITUTE(AP20,CHAR(160),""))),0))),0))*(IFERROR(VALUE(TRIM(SUBSTITUTE($AA20,CHAR(160),""))),0))))</f>
        <v/>
      </c>
      <c r="AY20" s="209" t="str" cm="1">
        <f t="array" ref="AY20">IF($AA20="","",IF(ROUND((IFERROR(_xlfn.IFS(TRIM(SUBSTITUTE($AS20,CHAR(160),""))="Devis 1",IFERROR(VALUE(TRIM(SUBSTITUTE(AK20,CHAR(160),""))),0),TRIM(SUBSTITUTE($AS20,CHAR(160),""))="Devis 2",IFERROR(VALUE(TRIM(SUBSTITUTE(AN20,CHAR(160),""))),0),TRIM(SUBSTITUTE($AS20,CHAR(160),""))="Devis 3",IFERROR(VALUE(TRIM(SUBSTITUTE(AQ20,CHAR(160),""))),0)),0))*(IFERROR(VALUE(TRIM(SUBSTITUTE($AA20,CHAR(160),""))),0)),2)=0,IF(AX20&lt;&gt;"",0,""),ROUND((IFERROR(_xlfn.IFS(TRIM(SUBSTITUTE($AS20,CHAR(160),""))="Devis 1",IFERROR(VALUE(TRIM(SUBSTITUTE(AK20,CHAR(160),""))),0),TRIM(SUBSTITUTE($AS20,CHAR(160),""))="Devis 2",IFERROR(VALUE(TRIM(SUBSTITUTE(AN20,CHAR(160),""))),0),TRIM(SUBSTITUTE($AS20,CHAR(160),""))="Devis 3",IFERROR(VALUE(TRIM(SUBSTITUTE(AQ20,CHAR(160),""))),0)),0))*(IFERROR(VALUE(TRIM(SUBSTITUTE($AA20,CHAR(160),""))),0)),2)))</f>
        <v/>
      </c>
      <c r="AZ20" s="209" t="str" cm="1">
        <f t="array" ref="AZ20">IF($AA20="","",IF(ROUND(IFERROR(_xlfn.IFS($AS20="Devis 1",ROUND(IFERROR(VALUE(TRIM(SUBSTITUTE(AL20,CHAR(160),""))),0),2),$AS20="Devis 2",ROUND(IFERROR(VALUE(TRIM(SUBSTITUTE(AO20,CHAR(160),""))),0),2),$AS20="Devis 3",ROUND(IFERROR(VALUE(TRIM(SUBSTITUTE(AR20,CHAR(160),""))),0),2)),0),2)*ROUND(IFERROR(VALUE(TRIM(SUBSTITUTE($AA20,CHAR(160),""))),0),2)=0,"",ROUND(IFERROR(_xlfn.IFS($AS20="Devis 1",ROUND(IFERROR(VALUE(TRIM(SUBSTITUTE(AL20,CHAR(160),""))),0),2),$AS20="Devis 2",ROUND(IFERROR(VALUE(TRIM(SUBSTITUTE(AO20,CHAR(160),""))),0),2),$AS20="Devis 3",ROUND(IFERROR(VALUE(TRIM(SUBSTITUTE(AR20,CHAR(160),""))),0),2)),0),2)*ROUND(IFERROR(VALUE(TRIM(SUBSTITUTE($AA20,CHAR(160),""))),0),2)))</f>
        <v/>
      </c>
      <c r="BA20" s="212"/>
      <c r="BB20" s="210" t="str" cm="1">
        <f t="array" ref="BB20">IF(OR(AZ20="",AW20="",AX20="",AU20="",AY20="",AV20=""),"",_xlfn.IFS((IFERROR(VALUE(TRIM(SUBSTITUTE(AZ20,CHAR(160),""))),0))&gt;(IFERROR(VALUE(TRIM(SUBSTITUTE(AW20,CHAR(160),""))),0)),"KO : Le montant retenu TTC est supérieur au montant raisonnable TTC. Merci de revoir la ligne de dépense ou plafonner son montant.",(IFERROR(VALUE(TRIM(SUBSTITUTE(AX20,CHAR(160),""))),0))&gt;(IFERROR(VALUE(TRIM(SUBSTITUTE(AU20,CHAR(160),""))),0)),"Attention : Le montant retenu HT est supérieur au montant HT raisonnable. Merci de revoir la ligne de dépense, plafonner son montant, ou justifier la reventillation HT / TVA.",(IFERROR(VALUE(TRIM(SUBSTITUTE(AY20,CHAR(160),""))),0))&gt;(IFERROR(VALUE(TRIM(SUBSTITUTE(AV20,CHAR(160),""))),0)),"Attention : Le montant TVA retenu est supérieur au montant TVA raisonnable. Merci de revoir la ligne de dépense, plafonner son montant, ou justifier la reventillation HT / TVA.",(IFERROR(VALUE(TRIM(SUBSTITUTE(AZ20,CHAR(160),""))),0))=0,"",(IFERROR(VALUE(TRIM(SUBSTITUTE(AW20,CHAR(160),""))),0))=(IFERROR(VALUE(TRIM(SUBSTITUTE(AZ20,CHAR(160),""))),0)),"OK",(IFERROR(VALUE(TRIM(SUBSTITUTE(AW20,CHAR(160),""))),0))&gt;(IFERROR(VALUE(TRIM(SUBSTITUTE(AZ20,CHAR(160),""))),0))," OK : Montant instruit inférieur au montant raisonnable.",TRUE,""))</f>
        <v/>
      </c>
      <c r="BC20" s="210" t="str" cm="1">
        <f t="array" ref="BC20">IF(OR(AZ20="",X20="",AX20="",V20="",AY20="",W20=""),"",_xlfn.IFS((IFERROR(VALUE(TRIM(SUBSTITUTE(AZ20,CHAR(160),""))),0))&gt;(IFERROR(VALUE(TRIM(SUBSTITUTE(X20,CHAR(160),""))),0)),"KO : Le montant retenu TTC est supérieur au montant présenté TTC. Merci de revoir la ligne de dépense ou plafonner son montant.",(IFERROR(VALUE(TRIM(SUBSTITUTE(AX20,CHAR(160),""))),0))&gt;(IFERROR(VALUE(TRIM(SUBSTITUTE(V20,CHAR(160),""))),0)),"Attention : Le montant retenu HT est supérieur au montant HT présenté. Merci de revoir la ligne de dépense, plafonner son montant, ou justifier la reventillation HT / TVA.",(IFERROR(VALUE(TRIM(SUBSTITUTE(AY20,CHAR(160),""))),0))&gt;(IFERROR(VALUE(TRIM(SUBSTITUTE(W20,CHAR(160),""))),0)),"Attention : Le montant TVA retenu est supérieur au montant TVA présenté. Merci de revoir la ligne de dépense, plafonner son montant, ou justifier la reventillation HT / TVA.",(IFERROR(VALUE(TRIM(SUBSTITUTE(X20,CHAR(160),""))),0))=0,"",(IFERROR(VALUE(TRIM(SUBSTITUTE(AZ20,CHAR(160),""))),0))=(IFERROR(VALUE(TRIM(SUBSTITUTE(X20,CHAR(160),""))),0)),"OK",(IFERROR(VALUE(TRIM(SUBSTITUTE(AZ20,CHAR(160),""))),0))&lt;(IFERROR(VALUE(TRIM(SUBSTITUTE(X20,CHAR(160),""))),0)),"Montant instruit inférieur au montant présenté.",TRUE,""))</f>
        <v/>
      </c>
      <c r="BD20" s="208" t="str">
        <f t="shared" si="46"/>
        <v/>
      </c>
      <c r="BE20" s="208" t="str">
        <f t="shared" si="47"/>
        <v/>
      </c>
      <c r="BF20" s="495" t="str">
        <f t="shared" si="48"/>
        <v/>
      </c>
      <c r="BG20" s="214"/>
    </row>
    <row r="21" spans="1:59" ht="15" customHeight="1">
      <c r="A21" s="473">
        <v>17</v>
      </c>
      <c r="B21" s="11"/>
      <c r="C21" s="42"/>
      <c r="D21" s="11"/>
      <c r="E21" s="11"/>
      <c r="F21" s="11"/>
      <c r="G21" s="11"/>
      <c r="H21" s="11"/>
      <c r="I21" s="61"/>
      <c r="J21" s="11"/>
      <c r="K21" s="62"/>
      <c r="L21" s="29"/>
      <c r="M21" s="15"/>
      <c r="N21" s="193" t="str">
        <f t="shared" si="36"/>
        <v/>
      </c>
      <c r="O21" s="32"/>
      <c r="P21" s="15"/>
      <c r="Q21" s="193" t="str">
        <f t="shared" si="37"/>
        <v/>
      </c>
      <c r="R21" s="35"/>
      <c r="S21" s="15"/>
      <c r="T21" s="194" t="str">
        <f t="shared" si="38"/>
        <v/>
      </c>
      <c r="U21" s="53"/>
      <c r="V21" s="195" t="str" cm="1">
        <f t="array" ref="V21">IF((_xlfn.IFS(TRIM(SUBSTITUTE(U21,CHAR(160),""))="Devis 1",IFERROR(VALUE(TRIM(SUBSTITUTE(L21,CHAR(160),""))),0),TRIM(SUBSTITUTE(U21,CHAR(160),""))="Devis 2",IFERROR(VALUE(TRIM(SUBSTITUTE(O21,CHAR(160),""))),0),TRIM(SUBSTITUTE(U21,CHAR(160),""))="Devis 3",IFERROR(VALUE(TRIM(SUBSTITUTE(R21,CHAR(160),""))),0),TRUE,0)*IFERROR(VALUE(TRIM(SUBSTITUTE(C21,CHAR(160),""))),0))=0,"",_xlfn.IFS(TRIM(SUBSTITUTE(U21,CHAR(160),""))="Devis 1",IFERROR(VALUE(TRIM(SUBSTITUTE(L21,CHAR(160),""))),0),TRIM(SUBSTITUTE(U21,CHAR(160),""))="Devis 2",IFERROR(VALUE(TRIM(SUBSTITUTE(O21,CHAR(160),""))),0),TRIM(SUBSTITUTE(U21,CHAR(160),""))="Devis 3",IFERROR(VALUE(TRIM(SUBSTITUTE(R21,CHAR(160),""))),0),TRUE,0)*IFERROR(VALUE(TRIM(SUBSTITUTE(C21,CHAR(160),""))),0))</f>
        <v/>
      </c>
      <c r="W21" s="196" t="str" cm="1">
        <f t="array" ref="W21">IF(ROUND((_xlfn.IFS(TRIM(SUBSTITUTE(U21,CHAR(160),""))="Devis 1",IFERROR(VALUE(TRIM(SUBSTITUTE(M21,CHAR(160),""))),0),TRIM(SUBSTITUTE(U21,CHAR(160),""))="Devis 2",IFERROR(VALUE(TRIM(SUBSTITUTE(P21,CHAR(160),""))),0),TRIM(SUBSTITUTE(U21,CHAR(160),""))="Devis 3",IFERROR(VALUE(TRIM(SUBSTITUTE(S21,CHAR(160),""))),0),TRUE,0)*IFERROR(VALUE(TRIM(SUBSTITUTE(C21,CHAR(160),""))),0)),2)=0,IF(V21&lt;&gt;"",0,""),ROUND((_xlfn.IFS(TRIM(SUBSTITUTE(U21,CHAR(160),""))="Devis 1",IFERROR(VALUE(TRIM(SUBSTITUTE(M21,CHAR(160),""))),0),TRIM(SUBSTITUTE(U21,CHAR(160),""))="Devis 2",IFERROR(VALUE(TRIM(SUBSTITUTE(P21,CHAR(160),""))),0),TRIM(SUBSTITUTE(U21,CHAR(160),""))="Devis 3",IFERROR(VALUE(TRIM(SUBSTITUTE(S21,CHAR(160),""))),0),TRUE,0)*IFERROR(VALUE(TRIM(SUBSTITUTE(C21,CHAR(160),""))),0)),2))</f>
        <v/>
      </c>
      <c r="X21" s="197" t="str">
        <f t="shared" si="49"/>
        <v/>
      </c>
      <c r="Y21" s="55"/>
      <c r="Z21" s="198" t="str">
        <f t="shared" si="18"/>
        <v/>
      </c>
      <c r="AA21" s="199" t="str">
        <f t="shared" si="19"/>
        <v/>
      </c>
      <c r="AB21" s="200" t="str">
        <f t="shared" si="20"/>
        <v/>
      </c>
      <c r="AC21" s="200" t="str">
        <f t="shared" si="21"/>
        <v/>
      </c>
      <c r="AD21" s="200" t="str">
        <f t="shared" si="22"/>
        <v/>
      </c>
      <c r="AE21" s="200" t="str">
        <f t="shared" si="23"/>
        <v/>
      </c>
      <c r="AF21" s="200" t="str">
        <f t="shared" si="24"/>
        <v/>
      </c>
      <c r="AG21" s="201" t="str">
        <f t="shared" si="25"/>
        <v/>
      </c>
      <c r="AH21" s="200" t="str">
        <f t="shared" si="26"/>
        <v/>
      </c>
      <c r="AI21" s="202" t="str">
        <f t="shared" si="27"/>
        <v/>
      </c>
      <c r="AJ21" s="203" t="str">
        <f t="shared" si="28"/>
        <v/>
      </c>
      <c r="AK21" s="204" t="str">
        <f t="shared" si="29"/>
        <v/>
      </c>
      <c r="AL21" s="193" t="str">
        <f t="shared" si="40"/>
        <v/>
      </c>
      <c r="AM21" s="205" t="str">
        <f t="shared" si="30"/>
        <v/>
      </c>
      <c r="AN21" s="204" t="str">
        <f t="shared" si="31"/>
        <v/>
      </c>
      <c r="AO21" s="193" t="str">
        <f t="shared" si="41"/>
        <v/>
      </c>
      <c r="AP21" s="206" t="str">
        <f t="shared" si="32"/>
        <v/>
      </c>
      <c r="AQ21" s="204" t="str">
        <f t="shared" si="33"/>
        <v/>
      </c>
      <c r="AR21" s="207" t="str">
        <f t="shared" si="42"/>
        <v/>
      </c>
      <c r="AS21" s="198" t="str">
        <f t="shared" si="34"/>
        <v/>
      </c>
      <c r="AT21" s="212"/>
      <c r="AU21" s="208" t="str">
        <f t="shared" si="43"/>
        <v/>
      </c>
      <c r="AV21" s="208" t="str">
        <f t="shared" si="44"/>
        <v/>
      </c>
      <c r="AW21" s="208" t="str">
        <f t="shared" si="45"/>
        <v/>
      </c>
      <c r="AX21" s="209" t="str" cm="1">
        <f t="array" ref="AX21">IF($AA21="","",IF((IFERROR(_xlfn.IFS($AS21="Devis 1",(IFERROR(VALUE(TRIM(SUBSTITUTE(AJ21,CHAR(160),""))),0)),$AS21="Devis 2",(IFERROR(VALUE(TRIM(SUBSTITUTE(AM21,CHAR(160),""))),0)),$AS21="Devis 3",(IFERROR(VALUE(TRIM(SUBSTITUTE(AP21,CHAR(160),""))),0))),0))*(IFERROR(VALUE(TRIM(SUBSTITUTE($AA21,CHAR(160),""))),0))=0,"",(IFERROR(_xlfn.IFS($AS21="Devis 1",(IFERROR(VALUE(TRIM(SUBSTITUTE(AJ21,CHAR(160),""))),0)),$AS21="Devis 2",(IFERROR(VALUE(TRIM(SUBSTITUTE(AM21,CHAR(160),""))),0)),$AS21="Devis 3",(IFERROR(VALUE(TRIM(SUBSTITUTE(AP21,CHAR(160),""))),0))),0))*(IFERROR(VALUE(TRIM(SUBSTITUTE($AA21,CHAR(160),""))),0))))</f>
        <v/>
      </c>
      <c r="AY21" s="209" t="str" cm="1">
        <f t="array" ref="AY21">IF($AA21="","",IF(ROUND((IFERROR(_xlfn.IFS(TRIM(SUBSTITUTE($AS21,CHAR(160),""))="Devis 1",IFERROR(VALUE(TRIM(SUBSTITUTE(AK21,CHAR(160),""))),0),TRIM(SUBSTITUTE($AS21,CHAR(160),""))="Devis 2",IFERROR(VALUE(TRIM(SUBSTITUTE(AN21,CHAR(160),""))),0),TRIM(SUBSTITUTE($AS21,CHAR(160),""))="Devis 3",IFERROR(VALUE(TRIM(SUBSTITUTE(AQ21,CHAR(160),""))),0)),0))*(IFERROR(VALUE(TRIM(SUBSTITUTE($AA21,CHAR(160),""))),0)),2)=0,IF(AX21&lt;&gt;"",0,""),ROUND((IFERROR(_xlfn.IFS(TRIM(SUBSTITUTE($AS21,CHAR(160),""))="Devis 1",IFERROR(VALUE(TRIM(SUBSTITUTE(AK21,CHAR(160),""))),0),TRIM(SUBSTITUTE($AS21,CHAR(160),""))="Devis 2",IFERROR(VALUE(TRIM(SUBSTITUTE(AN21,CHAR(160),""))),0),TRIM(SUBSTITUTE($AS21,CHAR(160),""))="Devis 3",IFERROR(VALUE(TRIM(SUBSTITUTE(AQ21,CHAR(160),""))),0)),0))*(IFERROR(VALUE(TRIM(SUBSTITUTE($AA21,CHAR(160),""))),0)),2)))</f>
        <v/>
      </c>
      <c r="AZ21" s="209" t="str" cm="1">
        <f t="array" ref="AZ21">IF($AA21="","",IF(ROUND(IFERROR(_xlfn.IFS($AS21="Devis 1",ROUND(IFERROR(VALUE(TRIM(SUBSTITUTE(AL21,CHAR(160),""))),0),2),$AS21="Devis 2",ROUND(IFERROR(VALUE(TRIM(SUBSTITUTE(AO21,CHAR(160),""))),0),2),$AS21="Devis 3",ROUND(IFERROR(VALUE(TRIM(SUBSTITUTE(AR21,CHAR(160),""))),0),2)),0),2)*ROUND(IFERROR(VALUE(TRIM(SUBSTITUTE($AA21,CHAR(160),""))),0),2)=0,"",ROUND(IFERROR(_xlfn.IFS($AS21="Devis 1",ROUND(IFERROR(VALUE(TRIM(SUBSTITUTE(AL21,CHAR(160),""))),0),2),$AS21="Devis 2",ROUND(IFERROR(VALUE(TRIM(SUBSTITUTE(AO21,CHAR(160),""))),0),2),$AS21="Devis 3",ROUND(IFERROR(VALUE(TRIM(SUBSTITUTE(AR21,CHAR(160),""))),0),2)),0),2)*ROUND(IFERROR(VALUE(TRIM(SUBSTITUTE($AA21,CHAR(160),""))),0),2)))</f>
        <v/>
      </c>
      <c r="BA21" s="212"/>
      <c r="BB21" s="210" t="str" cm="1">
        <f t="array" ref="BB21">IF(OR(AZ21="",AW21="",AX21="",AU21="",AY21="",AV21=""),"",_xlfn.IFS((IFERROR(VALUE(TRIM(SUBSTITUTE(AZ21,CHAR(160),""))),0))&gt;(IFERROR(VALUE(TRIM(SUBSTITUTE(AW21,CHAR(160),""))),0)),"KO : Le montant retenu TTC est supérieur au montant raisonnable TTC. Merci de revoir la ligne de dépense ou plafonner son montant.",(IFERROR(VALUE(TRIM(SUBSTITUTE(AX21,CHAR(160),""))),0))&gt;(IFERROR(VALUE(TRIM(SUBSTITUTE(AU21,CHAR(160),""))),0)),"Attention : Le montant retenu HT est supérieur au montant HT raisonnable. Merci de revoir la ligne de dépense, plafonner son montant, ou justifier la reventillation HT / TVA.",(IFERROR(VALUE(TRIM(SUBSTITUTE(AY21,CHAR(160),""))),0))&gt;(IFERROR(VALUE(TRIM(SUBSTITUTE(AV21,CHAR(160),""))),0)),"Attention : Le montant TVA retenu est supérieur au montant TVA raisonnable. Merci de revoir la ligne de dépense, plafonner son montant, ou justifier la reventillation HT / TVA.",(IFERROR(VALUE(TRIM(SUBSTITUTE(AZ21,CHAR(160),""))),0))=0,"",(IFERROR(VALUE(TRIM(SUBSTITUTE(AW21,CHAR(160),""))),0))=(IFERROR(VALUE(TRIM(SUBSTITUTE(AZ21,CHAR(160),""))),0)),"OK",(IFERROR(VALUE(TRIM(SUBSTITUTE(AW21,CHAR(160),""))),0))&gt;(IFERROR(VALUE(TRIM(SUBSTITUTE(AZ21,CHAR(160),""))),0))," OK : Montant instruit inférieur au montant raisonnable.",TRUE,""))</f>
        <v/>
      </c>
      <c r="BC21" s="210" t="str" cm="1">
        <f t="array" ref="BC21">IF(OR(AZ21="",X21="",AX21="",V21="",AY21="",W21=""),"",_xlfn.IFS((IFERROR(VALUE(TRIM(SUBSTITUTE(AZ21,CHAR(160),""))),0))&gt;(IFERROR(VALUE(TRIM(SUBSTITUTE(X21,CHAR(160),""))),0)),"KO : Le montant retenu TTC est supérieur au montant présenté TTC. Merci de revoir la ligne de dépense ou plafonner son montant.",(IFERROR(VALUE(TRIM(SUBSTITUTE(AX21,CHAR(160),""))),0))&gt;(IFERROR(VALUE(TRIM(SUBSTITUTE(V21,CHAR(160),""))),0)),"Attention : Le montant retenu HT est supérieur au montant HT présenté. Merci de revoir la ligne de dépense, plafonner son montant, ou justifier la reventillation HT / TVA.",(IFERROR(VALUE(TRIM(SUBSTITUTE(AY21,CHAR(160),""))),0))&gt;(IFERROR(VALUE(TRIM(SUBSTITUTE(W21,CHAR(160),""))),0)),"Attention : Le montant TVA retenu est supérieur au montant TVA présenté. Merci de revoir la ligne de dépense, plafonner son montant, ou justifier la reventillation HT / TVA.",(IFERROR(VALUE(TRIM(SUBSTITUTE(X21,CHAR(160),""))),0))=0,"",(IFERROR(VALUE(TRIM(SUBSTITUTE(AZ21,CHAR(160),""))),0))=(IFERROR(VALUE(TRIM(SUBSTITUTE(X21,CHAR(160),""))),0)),"OK",(IFERROR(VALUE(TRIM(SUBSTITUTE(AZ21,CHAR(160),""))),0))&lt;(IFERROR(VALUE(TRIM(SUBSTITUTE(X21,CHAR(160),""))),0)),"Montant instruit inférieur au montant présenté.",TRUE,""))</f>
        <v/>
      </c>
      <c r="BD21" s="208" t="str">
        <f t="shared" si="46"/>
        <v/>
      </c>
      <c r="BE21" s="208" t="str">
        <f t="shared" si="47"/>
        <v/>
      </c>
      <c r="BF21" s="495" t="str">
        <f t="shared" si="48"/>
        <v/>
      </c>
    </row>
    <row r="22" spans="1:59" ht="15" customHeight="1">
      <c r="A22" s="473">
        <v>18</v>
      </c>
      <c r="B22" s="11"/>
      <c r="C22" s="42"/>
      <c r="D22" s="11"/>
      <c r="E22" s="11"/>
      <c r="F22" s="11"/>
      <c r="G22" s="11"/>
      <c r="H22" s="11"/>
      <c r="I22" s="61"/>
      <c r="J22" s="11"/>
      <c r="K22" s="62"/>
      <c r="L22" s="29"/>
      <c r="M22" s="15"/>
      <c r="N22" s="193" t="str">
        <f t="shared" si="36"/>
        <v/>
      </c>
      <c r="O22" s="32"/>
      <c r="P22" s="15"/>
      <c r="Q22" s="193" t="str">
        <f t="shared" si="37"/>
        <v/>
      </c>
      <c r="R22" s="35"/>
      <c r="S22" s="15"/>
      <c r="T22" s="194" t="str">
        <f t="shared" si="38"/>
        <v/>
      </c>
      <c r="U22" s="53"/>
      <c r="V22" s="195" t="str" cm="1">
        <f t="array" ref="V22">IF((_xlfn.IFS(TRIM(SUBSTITUTE(U22,CHAR(160),""))="Devis 1",IFERROR(VALUE(TRIM(SUBSTITUTE(L22,CHAR(160),""))),0),TRIM(SUBSTITUTE(U22,CHAR(160),""))="Devis 2",IFERROR(VALUE(TRIM(SUBSTITUTE(O22,CHAR(160),""))),0),TRIM(SUBSTITUTE(U22,CHAR(160),""))="Devis 3",IFERROR(VALUE(TRIM(SUBSTITUTE(R22,CHAR(160),""))),0),TRUE,0)*IFERROR(VALUE(TRIM(SUBSTITUTE(C22,CHAR(160),""))),0))=0,"",_xlfn.IFS(TRIM(SUBSTITUTE(U22,CHAR(160),""))="Devis 1",IFERROR(VALUE(TRIM(SUBSTITUTE(L22,CHAR(160),""))),0),TRIM(SUBSTITUTE(U22,CHAR(160),""))="Devis 2",IFERROR(VALUE(TRIM(SUBSTITUTE(O22,CHAR(160),""))),0),TRIM(SUBSTITUTE(U22,CHAR(160),""))="Devis 3",IFERROR(VALUE(TRIM(SUBSTITUTE(R22,CHAR(160),""))),0),TRUE,0)*IFERROR(VALUE(TRIM(SUBSTITUTE(C22,CHAR(160),""))),0))</f>
        <v/>
      </c>
      <c r="W22" s="196" t="str" cm="1">
        <f t="array" ref="W22">IF(ROUND((_xlfn.IFS(TRIM(SUBSTITUTE(U22,CHAR(160),""))="Devis 1",IFERROR(VALUE(TRIM(SUBSTITUTE(M22,CHAR(160),""))),0),TRIM(SUBSTITUTE(U22,CHAR(160),""))="Devis 2",IFERROR(VALUE(TRIM(SUBSTITUTE(P22,CHAR(160),""))),0),TRIM(SUBSTITUTE(U22,CHAR(160),""))="Devis 3",IFERROR(VALUE(TRIM(SUBSTITUTE(S22,CHAR(160),""))),0),TRUE,0)*IFERROR(VALUE(TRIM(SUBSTITUTE(C22,CHAR(160),""))),0)),2)=0,IF(V22&lt;&gt;"",0,""),ROUND((_xlfn.IFS(TRIM(SUBSTITUTE(U22,CHAR(160),""))="Devis 1",IFERROR(VALUE(TRIM(SUBSTITUTE(M22,CHAR(160),""))),0),TRIM(SUBSTITUTE(U22,CHAR(160),""))="Devis 2",IFERROR(VALUE(TRIM(SUBSTITUTE(P22,CHAR(160),""))),0),TRIM(SUBSTITUTE(U22,CHAR(160),""))="Devis 3",IFERROR(VALUE(TRIM(SUBSTITUTE(S22,CHAR(160),""))),0),TRUE,0)*IFERROR(VALUE(TRIM(SUBSTITUTE(C22,CHAR(160),""))),0)),2))</f>
        <v/>
      </c>
      <c r="X22" s="197" t="str">
        <f t="shared" si="49"/>
        <v/>
      </c>
      <c r="Y22" s="55"/>
      <c r="Z22" s="198" t="str">
        <f t="shared" si="18"/>
        <v/>
      </c>
      <c r="AA22" s="199" t="str">
        <f t="shared" si="19"/>
        <v/>
      </c>
      <c r="AB22" s="200" t="str">
        <f t="shared" si="20"/>
        <v/>
      </c>
      <c r="AC22" s="200" t="str">
        <f t="shared" si="21"/>
        <v/>
      </c>
      <c r="AD22" s="200" t="str">
        <f t="shared" si="22"/>
        <v/>
      </c>
      <c r="AE22" s="200" t="str">
        <f t="shared" si="23"/>
        <v/>
      </c>
      <c r="AF22" s="200" t="str">
        <f t="shared" si="24"/>
        <v/>
      </c>
      <c r="AG22" s="201" t="str">
        <f t="shared" si="25"/>
        <v/>
      </c>
      <c r="AH22" s="200" t="str">
        <f t="shared" si="26"/>
        <v/>
      </c>
      <c r="AI22" s="202" t="str">
        <f t="shared" si="27"/>
        <v/>
      </c>
      <c r="AJ22" s="203" t="str">
        <f t="shared" si="28"/>
        <v/>
      </c>
      <c r="AK22" s="204" t="str">
        <f t="shared" si="29"/>
        <v/>
      </c>
      <c r="AL22" s="193" t="str">
        <f t="shared" si="40"/>
        <v/>
      </c>
      <c r="AM22" s="205" t="str">
        <f t="shared" si="30"/>
        <v/>
      </c>
      <c r="AN22" s="204" t="str">
        <f t="shared" si="31"/>
        <v/>
      </c>
      <c r="AO22" s="193" t="str">
        <f t="shared" si="41"/>
        <v/>
      </c>
      <c r="AP22" s="206" t="str">
        <f t="shared" si="32"/>
        <v/>
      </c>
      <c r="AQ22" s="204" t="str">
        <f t="shared" si="33"/>
        <v/>
      </c>
      <c r="AR22" s="207" t="str">
        <f t="shared" si="42"/>
        <v/>
      </c>
      <c r="AS22" s="198" t="str">
        <f t="shared" si="34"/>
        <v/>
      </c>
      <c r="AT22" s="212"/>
      <c r="AU22" s="208" t="str">
        <f t="shared" si="43"/>
        <v/>
      </c>
      <c r="AV22" s="208" t="str">
        <f t="shared" si="44"/>
        <v/>
      </c>
      <c r="AW22" s="208" t="str">
        <f t="shared" si="45"/>
        <v/>
      </c>
      <c r="AX22" s="209" t="str" cm="1">
        <f t="array" ref="AX22">IF($AA22="","",IF((IFERROR(_xlfn.IFS($AS22="Devis 1",(IFERROR(VALUE(TRIM(SUBSTITUTE(AJ22,CHAR(160),""))),0)),$AS22="Devis 2",(IFERROR(VALUE(TRIM(SUBSTITUTE(AM22,CHAR(160),""))),0)),$AS22="Devis 3",(IFERROR(VALUE(TRIM(SUBSTITUTE(AP22,CHAR(160),""))),0))),0))*(IFERROR(VALUE(TRIM(SUBSTITUTE($AA22,CHAR(160),""))),0))=0,"",(IFERROR(_xlfn.IFS($AS22="Devis 1",(IFERROR(VALUE(TRIM(SUBSTITUTE(AJ22,CHAR(160),""))),0)),$AS22="Devis 2",(IFERROR(VALUE(TRIM(SUBSTITUTE(AM22,CHAR(160),""))),0)),$AS22="Devis 3",(IFERROR(VALUE(TRIM(SUBSTITUTE(AP22,CHAR(160),""))),0))),0))*(IFERROR(VALUE(TRIM(SUBSTITUTE($AA22,CHAR(160),""))),0))))</f>
        <v/>
      </c>
      <c r="AY22" s="209" t="str" cm="1">
        <f t="array" ref="AY22">IF($AA22="","",IF(ROUND((IFERROR(_xlfn.IFS(TRIM(SUBSTITUTE($AS22,CHAR(160),""))="Devis 1",IFERROR(VALUE(TRIM(SUBSTITUTE(AK22,CHAR(160),""))),0),TRIM(SUBSTITUTE($AS22,CHAR(160),""))="Devis 2",IFERROR(VALUE(TRIM(SUBSTITUTE(AN22,CHAR(160),""))),0),TRIM(SUBSTITUTE($AS22,CHAR(160),""))="Devis 3",IFERROR(VALUE(TRIM(SUBSTITUTE(AQ22,CHAR(160),""))),0)),0))*(IFERROR(VALUE(TRIM(SUBSTITUTE($AA22,CHAR(160),""))),0)),2)=0,IF(AX22&lt;&gt;"",0,""),ROUND((IFERROR(_xlfn.IFS(TRIM(SUBSTITUTE($AS22,CHAR(160),""))="Devis 1",IFERROR(VALUE(TRIM(SUBSTITUTE(AK22,CHAR(160),""))),0),TRIM(SUBSTITUTE($AS22,CHAR(160),""))="Devis 2",IFERROR(VALUE(TRIM(SUBSTITUTE(AN22,CHAR(160),""))),0),TRIM(SUBSTITUTE($AS22,CHAR(160),""))="Devis 3",IFERROR(VALUE(TRIM(SUBSTITUTE(AQ22,CHAR(160),""))),0)),0))*(IFERROR(VALUE(TRIM(SUBSTITUTE($AA22,CHAR(160),""))),0)),2)))</f>
        <v/>
      </c>
      <c r="AZ22" s="209" t="str" cm="1">
        <f t="array" ref="AZ22">IF($AA22="","",IF(ROUND(IFERROR(_xlfn.IFS($AS22="Devis 1",ROUND(IFERROR(VALUE(TRIM(SUBSTITUTE(AL22,CHAR(160),""))),0),2),$AS22="Devis 2",ROUND(IFERROR(VALUE(TRIM(SUBSTITUTE(AO22,CHAR(160),""))),0),2),$AS22="Devis 3",ROUND(IFERROR(VALUE(TRIM(SUBSTITUTE(AR22,CHAR(160),""))),0),2)),0),2)*ROUND(IFERROR(VALUE(TRIM(SUBSTITUTE($AA22,CHAR(160),""))),0),2)=0,"",ROUND(IFERROR(_xlfn.IFS($AS22="Devis 1",ROUND(IFERROR(VALUE(TRIM(SUBSTITUTE(AL22,CHAR(160),""))),0),2),$AS22="Devis 2",ROUND(IFERROR(VALUE(TRIM(SUBSTITUTE(AO22,CHAR(160),""))),0),2),$AS22="Devis 3",ROUND(IFERROR(VALUE(TRIM(SUBSTITUTE(AR22,CHAR(160),""))),0),2)),0),2)*ROUND(IFERROR(VALUE(TRIM(SUBSTITUTE($AA22,CHAR(160),""))),0),2)))</f>
        <v/>
      </c>
      <c r="BA22" s="212"/>
      <c r="BB22" s="210" t="str" cm="1">
        <f t="array" ref="BB22">IF(OR(AZ22="",AW22="",AX22="",AU22="",AY22="",AV22=""),"",_xlfn.IFS((IFERROR(VALUE(TRIM(SUBSTITUTE(AZ22,CHAR(160),""))),0))&gt;(IFERROR(VALUE(TRIM(SUBSTITUTE(AW22,CHAR(160),""))),0)),"KO : Le montant retenu TTC est supérieur au montant raisonnable TTC. Merci de revoir la ligne de dépense ou plafonner son montant.",(IFERROR(VALUE(TRIM(SUBSTITUTE(AX22,CHAR(160),""))),0))&gt;(IFERROR(VALUE(TRIM(SUBSTITUTE(AU22,CHAR(160),""))),0)),"Attention : Le montant retenu HT est supérieur au montant HT raisonnable. Merci de revoir la ligne de dépense, plafonner son montant, ou justifier la reventillation HT / TVA.",(IFERROR(VALUE(TRIM(SUBSTITUTE(AY22,CHAR(160),""))),0))&gt;(IFERROR(VALUE(TRIM(SUBSTITUTE(AV22,CHAR(160),""))),0)),"Attention : Le montant TVA retenu est supérieur au montant TVA raisonnable. Merci de revoir la ligne de dépense, plafonner son montant, ou justifier la reventillation HT / TVA.",(IFERROR(VALUE(TRIM(SUBSTITUTE(AZ22,CHAR(160),""))),0))=0,"",(IFERROR(VALUE(TRIM(SUBSTITUTE(AW22,CHAR(160),""))),0))=(IFERROR(VALUE(TRIM(SUBSTITUTE(AZ22,CHAR(160),""))),0)),"OK",(IFERROR(VALUE(TRIM(SUBSTITUTE(AW22,CHAR(160),""))),0))&gt;(IFERROR(VALUE(TRIM(SUBSTITUTE(AZ22,CHAR(160),""))),0))," OK : Montant instruit inférieur au montant raisonnable.",TRUE,""))</f>
        <v/>
      </c>
      <c r="BC22" s="210" t="str" cm="1">
        <f t="array" ref="BC22">IF(OR(AZ22="",X22="",AX22="",V22="",AY22="",W22=""),"",_xlfn.IFS((IFERROR(VALUE(TRIM(SUBSTITUTE(AZ22,CHAR(160),""))),0))&gt;(IFERROR(VALUE(TRIM(SUBSTITUTE(X22,CHAR(160),""))),0)),"KO : Le montant retenu TTC est supérieur au montant présenté TTC. Merci de revoir la ligne de dépense ou plafonner son montant.",(IFERROR(VALUE(TRIM(SUBSTITUTE(AX22,CHAR(160),""))),0))&gt;(IFERROR(VALUE(TRIM(SUBSTITUTE(V22,CHAR(160),""))),0)),"Attention : Le montant retenu HT est supérieur au montant HT présenté. Merci de revoir la ligne de dépense, plafonner son montant, ou justifier la reventillation HT / TVA.",(IFERROR(VALUE(TRIM(SUBSTITUTE(AY22,CHAR(160),""))),0))&gt;(IFERROR(VALUE(TRIM(SUBSTITUTE(W22,CHAR(160),""))),0)),"Attention : Le montant TVA retenu est supérieur au montant TVA présenté. Merci de revoir la ligne de dépense, plafonner son montant, ou justifier la reventillation HT / TVA.",(IFERROR(VALUE(TRIM(SUBSTITUTE(X22,CHAR(160),""))),0))=0,"",(IFERROR(VALUE(TRIM(SUBSTITUTE(AZ22,CHAR(160),""))),0))=(IFERROR(VALUE(TRIM(SUBSTITUTE(X22,CHAR(160),""))),0)),"OK",(IFERROR(VALUE(TRIM(SUBSTITUTE(AZ22,CHAR(160),""))),0))&lt;(IFERROR(VALUE(TRIM(SUBSTITUTE(X22,CHAR(160),""))),0)),"Montant instruit inférieur au montant présenté.",TRUE,""))</f>
        <v/>
      </c>
      <c r="BD22" s="208" t="str">
        <f t="shared" si="46"/>
        <v/>
      </c>
      <c r="BE22" s="208" t="str">
        <f t="shared" si="47"/>
        <v/>
      </c>
      <c r="BF22" s="495" t="str">
        <f t="shared" si="48"/>
        <v/>
      </c>
    </row>
    <row r="23" spans="1:59" ht="15" customHeight="1">
      <c r="A23" s="473">
        <v>19</v>
      </c>
      <c r="B23" s="11"/>
      <c r="C23" s="42"/>
      <c r="D23" s="11"/>
      <c r="E23" s="11"/>
      <c r="F23" s="11"/>
      <c r="G23" s="11"/>
      <c r="H23" s="11"/>
      <c r="I23" s="61"/>
      <c r="J23" s="11"/>
      <c r="K23" s="62"/>
      <c r="L23" s="29"/>
      <c r="M23" s="15"/>
      <c r="N23" s="193" t="str">
        <f t="shared" si="36"/>
        <v/>
      </c>
      <c r="O23" s="32"/>
      <c r="P23" s="15"/>
      <c r="Q23" s="193" t="str">
        <f t="shared" si="37"/>
        <v/>
      </c>
      <c r="R23" s="35"/>
      <c r="S23" s="15"/>
      <c r="T23" s="194" t="str">
        <f t="shared" si="38"/>
        <v/>
      </c>
      <c r="U23" s="53"/>
      <c r="V23" s="195" t="str" cm="1">
        <f t="array" ref="V23">IF((_xlfn.IFS(TRIM(SUBSTITUTE(U23,CHAR(160),""))="Devis 1",IFERROR(VALUE(TRIM(SUBSTITUTE(L23,CHAR(160),""))),0),TRIM(SUBSTITUTE(U23,CHAR(160),""))="Devis 2",IFERROR(VALUE(TRIM(SUBSTITUTE(O23,CHAR(160),""))),0),TRIM(SUBSTITUTE(U23,CHAR(160),""))="Devis 3",IFERROR(VALUE(TRIM(SUBSTITUTE(R23,CHAR(160),""))),0),TRUE,0)*IFERROR(VALUE(TRIM(SUBSTITUTE(C23,CHAR(160),""))),0))=0,"",_xlfn.IFS(TRIM(SUBSTITUTE(U23,CHAR(160),""))="Devis 1",IFERROR(VALUE(TRIM(SUBSTITUTE(L23,CHAR(160),""))),0),TRIM(SUBSTITUTE(U23,CHAR(160),""))="Devis 2",IFERROR(VALUE(TRIM(SUBSTITUTE(O23,CHAR(160),""))),0),TRIM(SUBSTITUTE(U23,CHAR(160),""))="Devis 3",IFERROR(VALUE(TRIM(SUBSTITUTE(R23,CHAR(160),""))),0),TRUE,0)*IFERROR(VALUE(TRIM(SUBSTITUTE(C23,CHAR(160),""))),0))</f>
        <v/>
      </c>
      <c r="W23" s="196" t="str" cm="1">
        <f t="array" ref="W23">IF(ROUND((_xlfn.IFS(TRIM(SUBSTITUTE(U23,CHAR(160),""))="Devis 1",IFERROR(VALUE(TRIM(SUBSTITUTE(M23,CHAR(160),""))),0),TRIM(SUBSTITUTE(U23,CHAR(160),""))="Devis 2",IFERROR(VALUE(TRIM(SUBSTITUTE(P23,CHAR(160),""))),0),TRIM(SUBSTITUTE(U23,CHAR(160),""))="Devis 3",IFERROR(VALUE(TRIM(SUBSTITUTE(S23,CHAR(160),""))),0),TRUE,0)*IFERROR(VALUE(TRIM(SUBSTITUTE(C23,CHAR(160),""))),0)),2)=0,IF(V23&lt;&gt;"",0,""),ROUND((_xlfn.IFS(TRIM(SUBSTITUTE(U23,CHAR(160),""))="Devis 1",IFERROR(VALUE(TRIM(SUBSTITUTE(M23,CHAR(160),""))),0),TRIM(SUBSTITUTE(U23,CHAR(160),""))="Devis 2",IFERROR(VALUE(TRIM(SUBSTITUTE(P23,CHAR(160),""))),0),TRIM(SUBSTITUTE(U23,CHAR(160),""))="Devis 3",IFERROR(VALUE(TRIM(SUBSTITUTE(S23,CHAR(160),""))),0),TRUE,0)*IFERROR(VALUE(TRIM(SUBSTITUTE(C23,CHAR(160),""))),0)),2))</f>
        <v/>
      </c>
      <c r="X23" s="197" t="str">
        <f t="shared" si="49"/>
        <v/>
      </c>
      <c r="Y23" s="55"/>
      <c r="Z23" s="198" t="str">
        <f t="shared" si="18"/>
        <v/>
      </c>
      <c r="AA23" s="199" t="str">
        <f t="shared" si="19"/>
        <v/>
      </c>
      <c r="AB23" s="200" t="str">
        <f t="shared" si="20"/>
        <v/>
      </c>
      <c r="AC23" s="200" t="str">
        <f t="shared" si="21"/>
        <v/>
      </c>
      <c r="AD23" s="200" t="str">
        <f t="shared" si="22"/>
        <v/>
      </c>
      <c r="AE23" s="200" t="str">
        <f t="shared" si="23"/>
        <v/>
      </c>
      <c r="AF23" s="200" t="str">
        <f t="shared" si="24"/>
        <v/>
      </c>
      <c r="AG23" s="201" t="str">
        <f t="shared" si="25"/>
        <v/>
      </c>
      <c r="AH23" s="200" t="str">
        <f t="shared" si="26"/>
        <v/>
      </c>
      <c r="AI23" s="202" t="str">
        <f t="shared" si="27"/>
        <v/>
      </c>
      <c r="AJ23" s="203" t="str">
        <f t="shared" si="28"/>
        <v/>
      </c>
      <c r="AK23" s="204" t="str">
        <f t="shared" si="29"/>
        <v/>
      </c>
      <c r="AL23" s="193" t="str">
        <f t="shared" si="40"/>
        <v/>
      </c>
      <c r="AM23" s="205" t="str">
        <f t="shared" si="30"/>
        <v/>
      </c>
      <c r="AN23" s="204" t="str">
        <f t="shared" si="31"/>
        <v/>
      </c>
      <c r="AO23" s="193" t="str">
        <f t="shared" si="41"/>
        <v/>
      </c>
      <c r="AP23" s="206" t="str">
        <f t="shared" si="32"/>
        <v/>
      </c>
      <c r="AQ23" s="204" t="str">
        <f t="shared" si="33"/>
        <v/>
      </c>
      <c r="AR23" s="207" t="str">
        <f t="shared" si="42"/>
        <v/>
      </c>
      <c r="AS23" s="198" t="str">
        <f t="shared" si="34"/>
        <v/>
      </c>
      <c r="AT23" s="212"/>
      <c r="AU23" s="208" t="str">
        <f t="shared" si="43"/>
        <v/>
      </c>
      <c r="AV23" s="208" t="str">
        <f t="shared" si="44"/>
        <v/>
      </c>
      <c r="AW23" s="208" t="str">
        <f t="shared" si="45"/>
        <v/>
      </c>
      <c r="AX23" s="209" t="str" cm="1">
        <f t="array" ref="AX23">IF($AA23="","",IF((IFERROR(_xlfn.IFS($AS23="Devis 1",(IFERROR(VALUE(TRIM(SUBSTITUTE(AJ23,CHAR(160),""))),0)),$AS23="Devis 2",(IFERROR(VALUE(TRIM(SUBSTITUTE(AM23,CHAR(160),""))),0)),$AS23="Devis 3",(IFERROR(VALUE(TRIM(SUBSTITUTE(AP23,CHAR(160),""))),0))),0))*(IFERROR(VALUE(TRIM(SUBSTITUTE($AA23,CHAR(160),""))),0))=0,"",(IFERROR(_xlfn.IFS($AS23="Devis 1",(IFERROR(VALUE(TRIM(SUBSTITUTE(AJ23,CHAR(160),""))),0)),$AS23="Devis 2",(IFERROR(VALUE(TRIM(SUBSTITUTE(AM23,CHAR(160),""))),0)),$AS23="Devis 3",(IFERROR(VALUE(TRIM(SUBSTITUTE(AP23,CHAR(160),""))),0))),0))*(IFERROR(VALUE(TRIM(SUBSTITUTE($AA23,CHAR(160),""))),0))))</f>
        <v/>
      </c>
      <c r="AY23" s="209" t="str" cm="1">
        <f t="array" ref="AY23">IF($AA23="","",IF(ROUND((IFERROR(_xlfn.IFS(TRIM(SUBSTITUTE($AS23,CHAR(160),""))="Devis 1",IFERROR(VALUE(TRIM(SUBSTITUTE(AK23,CHAR(160),""))),0),TRIM(SUBSTITUTE($AS23,CHAR(160),""))="Devis 2",IFERROR(VALUE(TRIM(SUBSTITUTE(AN23,CHAR(160),""))),0),TRIM(SUBSTITUTE($AS23,CHAR(160),""))="Devis 3",IFERROR(VALUE(TRIM(SUBSTITUTE(AQ23,CHAR(160),""))),0)),0))*(IFERROR(VALUE(TRIM(SUBSTITUTE($AA23,CHAR(160),""))),0)),2)=0,IF(AX23&lt;&gt;"",0,""),ROUND((IFERROR(_xlfn.IFS(TRIM(SUBSTITUTE($AS23,CHAR(160),""))="Devis 1",IFERROR(VALUE(TRIM(SUBSTITUTE(AK23,CHAR(160),""))),0),TRIM(SUBSTITUTE($AS23,CHAR(160),""))="Devis 2",IFERROR(VALUE(TRIM(SUBSTITUTE(AN23,CHAR(160),""))),0),TRIM(SUBSTITUTE($AS23,CHAR(160),""))="Devis 3",IFERROR(VALUE(TRIM(SUBSTITUTE(AQ23,CHAR(160),""))),0)),0))*(IFERROR(VALUE(TRIM(SUBSTITUTE($AA23,CHAR(160),""))),0)),2)))</f>
        <v/>
      </c>
      <c r="AZ23" s="209" t="str" cm="1">
        <f t="array" ref="AZ23">IF($AA23="","",IF(ROUND(IFERROR(_xlfn.IFS($AS23="Devis 1",ROUND(IFERROR(VALUE(TRIM(SUBSTITUTE(AL23,CHAR(160),""))),0),2),$AS23="Devis 2",ROUND(IFERROR(VALUE(TRIM(SUBSTITUTE(AO23,CHAR(160),""))),0),2),$AS23="Devis 3",ROUND(IFERROR(VALUE(TRIM(SUBSTITUTE(AR23,CHAR(160),""))),0),2)),0),2)*ROUND(IFERROR(VALUE(TRIM(SUBSTITUTE($AA23,CHAR(160),""))),0),2)=0,"",ROUND(IFERROR(_xlfn.IFS($AS23="Devis 1",ROUND(IFERROR(VALUE(TRIM(SUBSTITUTE(AL23,CHAR(160),""))),0),2),$AS23="Devis 2",ROUND(IFERROR(VALUE(TRIM(SUBSTITUTE(AO23,CHAR(160),""))),0),2),$AS23="Devis 3",ROUND(IFERROR(VALUE(TRIM(SUBSTITUTE(AR23,CHAR(160),""))),0),2)),0),2)*ROUND(IFERROR(VALUE(TRIM(SUBSTITUTE($AA23,CHAR(160),""))),0),2)))</f>
        <v/>
      </c>
      <c r="BA23" s="212"/>
      <c r="BB23" s="210" t="str" cm="1">
        <f t="array" ref="BB23">IF(OR(AZ23="",AW23="",AX23="",AU23="",AY23="",AV23=""),"",_xlfn.IFS((IFERROR(VALUE(TRIM(SUBSTITUTE(AZ23,CHAR(160),""))),0))&gt;(IFERROR(VALUE(TRIM(SUBSTITUTE(AW23,CHAR(160),""))),0)),"KO : Le montant retenu TTC est supérieur au montant raisonnable TTC. Merci de revoir la ligne de dépense ou plafonner son montant.",(IFERROR(VALUE(TRIM(SUBSTITUTE(AX23,CHAR(160),""))),0))&gt;(IFERROR(VALUE(TRIM(SUBSTITUTE(AU23,CHAR(160),""))),0)),"Attention : Le montant retenu HT est supérieur au montant HT raisonnable. Merci de revoir la ligne de dépense, plafonner son montant, ou justifier la reventillation HT / TVA.",(IFERROR(VALUE(TRIM(SUBSTITUTE(AY23,CHAR(160),""))),0))&gt;(IFERROR(VALUE(TRIM(SUBSTITUTE(AV23,CHAR(160),""))),0)),"Attention : Le montant TVA retenu est supérieur au montant TVA raisonnable. Merci de revoir la ligne de dépense, plafonner son montant, ou justifier la reventillation HT / TVA.",(IFERROR(VALUE(TRIM(SUBSTITUTE(AZ23,CHAR(160),""))),0))=0,"",(IFERROR(VALUE(TRIM(SUBSTITUTE(AW23,CHAR(160),""))),0))=(IFERROR(VALUE(TRIM(SUBSTITUTE(AZ23,CHAR(160),""))),0)),"OK",(IFERROR(VALUE(TRIM(SUBSTITUTE(AW23,CHAR(160),""))),0))&gt;(IFERROR(VALUE(TRIM(SUBSTITUTE(AZ23,CHAR(160),""))),0))," OK : Montant instruit inférieur au montant raisonnable.",TRUE,""))</f>
        <v/>
      </c>
      <c r="BC23" s="210" t="str" cm="1">
        <f t="array" ref="BC23">IF(OR(AZ23="",X23="",AX23="",V23="",AY23="",W23=""),"",_xlfn.IFS((IFERROR(VALUE(TRIM(SUBSTITUTE(AZ23,CHAR(160),""))),0))&gt;(IFERROR(VALUE(TRIM(SUBSTITUTE(X23,CHAR(160),""))),0)),"KO : Le montant retenu TTC est supérieur au montant présenté TTC. Merci de revoir la ligne de dépense ou plafonner son montant.",(IFERROR(VALUE(TRIM(SUBSTITUTE(AX23,CHAR(160),""))),0))&gt;(IFERROR(VALUE(TRIM(SUBSTITUTE(V23,CHAR(160),""))),0)),"Attention : Le montant retenu HT est supérieur au montant HT présenté. Merci de revoir la ligne de dépense, plafonner son montant, ou justifier la reventillation HT / TVA.",(IFERROR(VALUE(TRIM(SUBSTITUTE(AY23,CHAR(160),""))),0))&gt;(IFERROR(VALUE(TRIM(SUBSTITUTE(W23,CHAR(160),""))),0)),"Attention : Le montant TVA retenu est supérieur au montant TVA présenté. Merci de revoir la ligne de dépense, plafonner son montant, ou justifier la reventillation HT / TVA.",(IFERROR(VALUE(TRIM(SUBSTITUTE(X23,CHAR(160),""))),0))=0,"",(IFERROR(VALUE(TRIM(SUBSTITUTE(AZ23,CHAR(160),""))),0))=(IFERROR(VALUE(TRIM(SUBSTITUTE(X23,CHAR(160),""))),0)),"OK",(IFERROR(VALUE(TRIM(SUBSTITUTE(AZ23,CHAR(160),""))),0))&lt;(IFERROR(VALUE(TRIM(SUBSTITUTE(X23,CHAR(160),""))),0)),"Montant instruit inférieur au montant présenté.",TRUE,""))</f>
        <v/>
      </c>
      <c r="BD23" s="208" t="str">
        <f t="shared" si="46"/>
        <v/>
      </c>
      <c r="BE23" s="208" t="str">
        <f t="shared" si="47"/>
        <v/>
      </c>
      <c r="BF23" s="495" t="str">
        <f t="shared" si="48"/>
        <v/>
      </c>
    </row>
    <row r="24" spans="1:59" ht="15" customHeight="1">
      <c r="A24" s="473">
        <v>20</v>
      </c>
      <c r="B24" s="11"/>
      <c r="C24" s="42"/>
      <c r="D24" s="11"/>
      <c r="E24" s="11"/>
      <c r="F24" s="11"/>
      <c r="G24" s="11"/>
      <c r="H24" s="11"/>
      <c r="I24" s="61"/>
      <c r="J24" s="11"/>
      <c r="K24" s="62"/>
      <c r="L24" s="29"/>
      <c r="M24" s="15"/>
      <c r="N24" s="193" t="str">
        <f t="shared" si="36"/>
        <v/>
      </c>
      <c r="O24" s="32"/>
      <c r="P24" s="15"/>
      <c r="Q24" s="193" t="str">
        <f t="shared" si="37"/>
        <v/>
      </c>
      <c r="R24" s="35"/>
      <c r="S24" s="15"/>
      <c r="T24" s="194" t="str">
        <f t="shared" si="38"/>
        <v/>
      </c>
      <c r="U24" s="53"/>
      <c r="V24" s="195" t="str" cm="1">
        <f t="array" ref="V24">IF((_xlfn.IFS(TRIM(SUBSTITUTE(U24,CHAR(160),""))="Devis 1",IFERROR(VALUE(TRIM(SUBSTITUTE(L24,CHAR(160),""))),0),TRIM(SUBSTITUTE(U24,CHAR(160),""))="Devis 2",IFERROR(VALUE(TRIM(SUBSTITUTE(O24,CHAR(160),""))),0),TRIM(SUBSTITUTE(U24,CHAR(160),""))="Devis 3",IFERROR(VALUE(TRIM(SUBSTITUTE(R24,CHAR(160),""))),0),TRUE,0)*IFERROR(VALUE(TRIM(SUBSTITUTE(C24,CHAR(160),""))),0))=0,"",_xlfn.IFS(TRIM(SUBSTITUTE(U24,CHAR(160),""))="Devis 1",IFERROR(VALUE(TRIM(SUBSTITUTE(L24,CHAR(160),""))),0),TRIM(SUBSTITUTE(U24,CHAR(160),""))="Devis 2",IFERROR(VALUE(TRIM(SUBSTITUTE(O24,CHAR(160),""))),0),TRIM(SUBSTITUTE(U24,CHAR(160),""))="Devis 3",IFERROR(VALUE(TRIM(SUBSTITUTE(R24,CHAR(160),""))),0),TRUE,0)*IFERROR(VALUE(TRIM(SUBSTITUTE(C24,CHAR(160),""))),0))</f>
        <v/>
      </c>
      <c r="W24" s="196" t="str" cm="1">
        <f t="array" ref="W24">IF(ROUND((_xlfn.IFS(TRIM(SUBSTITUTE(U24,CHAR(160),""))="Devis 1",IFERROR(VALUE(TRIM(SUBSTITUTE(M24,CHAR(160),""))),0),TRIM(SUBSTITUTE(U24,CHAR(160),""))="Devis 2",IFERROR(VALUE(TRIM(SUBSTITUTE(P24,CHAR(160),""))),0),TRIM(SUBSTITUTE(U24,CHAR(160),""))="Devis 3",IFERROR(VALUE(TRIM(SUBSTITUTE(S24,CHAR(160),""))),0),TRUE,0)*IFERROR(VALUE(TRIM(SUBSTITUTE(C24,CHAR(160),""))),0)),2)=0,IF(V24&lt;&gt;"",0,""),ROUND((_xlfn.IFS(TRIM(SUBSTITUTE(U24,CHAR(160),""))="Devis 1",IFERROR(VALUE(TRIM(SUBSTITUTE(M24,CHAR(160),""))),0),TRIM(SUBSTITUTE(U24,CHAR(160),""))="Devis 2",IFERROR(VALUE(TRIM(SUBSTITUTE(P24,CHAR(160),""))),0),TRIM(SUBSTITUTE(U24,CHAR(160),""))="Devis 3",IFERROR(VALUE(TRIM(SUBSTITUTE(S24,CHAR(160),""))),0),TRUE,0)*IFERROR(VALUE(TRIM(SUBSTITUTE(C24,CHAR(160),""))),0)),2))</f>
        <v/>
      </c>
      <c r="X24" s="197" t="str">
        <f t="shared" si="49"/>
        <v/>
      </c>
      <c r="Y24" s="55"/>
      <c r="Z24" s="198" t="str">
        <f t="shared" si="18"/>
        <v/>
      </c>
      <c r="AA24" s="199" t="str">
        <f t="shared" si="19"/>
        <v/>
      </c>
      <c r="AB24" s="200" t="str">
        <f t="shared" si="20"/>
        <v/>
      </c>
      <c r="AC24" s="200" t="str">
        <f t="shared" si="21"/>
        <v/>
      </c>
      <c r="AD24" s="200" t="str">
        <f t="shared" si="22"/>
        <v/>
      </c>
      <c r="AE24" s="200" t="str">
        <f t="shared" si="23"/>
        <v/>
      </c>
      <c r="AF24" s="200" t="str">
        <f t="shared" si="24"/>
        <v/>
      </c>
      <c r="AG24" s="201" t="str">
        <f t="shared" si="25"/>
        <v/>
      </c>
      <c r="AH24" s="200" t="str">
        <f t="shared" si="26"/>
        <v/>
      </c>
      <c r="AI24" s="202" t="str">
        <f t="shared" si="27"/>
        <v/>
      </c>
      <c r="AJ24" s="203" t="str">
        <f t="shared" si="28"/>
        <v/>
      </c>
      <c r="AK24" s="204" t="str">
        <f t="shared" si="29"/>
        <v/>
      </c>
      <c r="AL24" s="193" t="str">
        <f t="shared" si="40"/>
        <v/>
      </c>
      <c r="AM24" s="205" t="str">
        <f t="shared" si="30"/>
        <v/>
      </c>
      <c r="AN24" s="204" t="str">
        <f t="shared" si="31"/>
        <v/>
      </c>
      <c r="AO24" s="193" t="str">
        <f t="shared" si="41"/>
        <v/>
      </c>
      <c r="AP24" s="206" t="str">
        <f t="shared" si="32"/>
        <v/>
      </c>
      <c r="AQ24" s="204" t="str">
        <f t="shared" si="33"/>
        <v/>
      </c>
      <c r="AR24" s="207" t="str">
        <f t="shared" si="42"/>
        <v/>
      </c>
      <c r="AS24" s="198" t="str">
        <f t="shared" si="34"/>
        <v/>
      </c>
      <c r="AT24" s="212"/>
      <c r="AU24" s="208" t="str">
        <f t="shared" si="43"/>
        <v/>
      </c>
      <c r="AV24" s="208" t="str">
        <f t="shared" si="44"/>
        <v/>
      </c>
      <c r="AW24" s="208" t="str">
        <f t="shared" si="45"/>
        <v/>
      </c>
      <c r="AX24" s="209" t="str" cm="1">
        <f t="array" ref="AX24">IF($AA24="","",IF((IFERROR(_xlfn.IFS($AS24="Devis 1",(IFERROR(VALUE(TRIM(SUBSTITUTE(AJ24,CHAR(160),""))),0)),$AS24="Devis 2",(IFERROR(VALUE(TRIM(SUBSTITUTE(AM24,CHAR(160),""))),0)),$AS24="Devis 3",(IFERROR(VALUE(TRIM(SUBSTITUTE(AP24,CHAR(160),""))),0))),0))*(IFERROR(VALUE(TRIM(SUBSTITUTE($AA24,CHAR(160),""))),0))=0,"",(IFERROR(_xlfn.IFS($AS24="Devis 1",(IFERROR(VALUE(TRIM(SUBSTITUTE(AJ24,CHAR(160),""))),0)),$AS24="Devis 2",(IFERROR(VALUE(TRIM(SUBSTITUTE(AM24,CHAR(160),""))),0)),$AS24="Devis 3",(IFERROR(VALUE(TRIM(SUBSTITUTE(AP24,CHAR(160),""))),0))),0))*(IFERROR(VALUE(TRIM(SUBSTITUTE($AA24,CHAR(160),""))),0))))</f>
        <v/>
      </c>
      <c r="AY24" s="209" t="str" cm="1">
        <f t="array" ref="AY24">IF($AA24="","",IF(ROUND((IFERROR(_xlfn.IFS(TRIM(SUBSTITUTE($AS24,CHAR(160),""))="Devis 1",IFERROR(VALUE(TRIM(SUBSTITUTE(AK24,CHAR(160),""))),0),TRIM(SUBSTITUTE($AS24,CHAR(160),""))="Devis 2",IFERROR(VALUE(TRIM(SUBSTITUTE(AN24,CHAR(160),""))),0),TRIM(SUBSTITUTE($AS24,CHAR(160),""))="Devis 3",IFERROR(VALUE(TRIM(SUBSTITUTE(AQ24,CHAR(160),""))),0)),0))*(IFERROR(VALUE(TRIM(SUBSTITUTE($AA24,CHAR(160),""))),0)),2)=0,IF(AX24&lt;&gt;"",0,""),ROUND((IFERROR(_xlfn.IFS(TRIM(SUBSTITUTE($AS24,CHAR(160),""))="Devis 1",IFERROR(VALUE(TRIM(SUBSTITUTE(AK24,CHAR(160),""))),0),TRIM(SUBSTITUTE($AS24,CHAR(160),""))="Devis 2",IFERROR(VALUE(TRIM(SUBSTITUTE(AN24,CHAR(160),""))),0),TRIM(SUBSTITUTE($AS24,CHAR(160),""))="Devis 3",IFERROR(VALUE(TRIM(SUBSTITUTE(AQ24,CHAR(160),""))),0)),0))*(IFERROR(VALUE(TRIM(SUBSTITUTE($AA24,CHAR(160),""))),0)),2)))</f>
        <v/>
      </c>
      <c r="AZ24" s="209" t="str" cm="1">
        <f t="array" ref="AZ24">IF($AA24="","",IF(ROUND(IFERROR(_xlfn.IFS($AS24="Devis 1",ROUND(IFERROR(VALUE(TRIM(SUBSTITUTE(AL24,CHAR(160),""))),0),2),$AS24="Devis 2",ROUND(IFERROR(VALUE(TRIM(SUBSTITUTE(AO24,CHAR(160),""))),0),2),$AS24="Devis 3",ROUND(IFERROR(VALUE(TRIM(SUBSTITUTE(AR24,CHAR(160),""))),0),2)),0),2)*ROUND(IFERROR(VALUE(TRIM(SUBSTITUTE($AA24,CHAR(160),""))),0),2)=0,"",ROUND(IFERROR(_xlfn.IFS($AS24="Devis 1",ROUND(IFERROR(VALUE(TRIM(SUBSTITUTE(AL24,CHAR(160),""))),0),2),$AS24="Devis 2",ROUND(IFERROR(VALUE(TRIM(SUBSTITUTE(AO24,CHAR(160),""))),0),2),$AS24="Devis 3",ROUND(IFERROR(VALUE(TRIM(SUBSTITUTE(AR24,CHAR(160),""))),0),2)),0),2)*ROUND(IFERROR(VALUE(TRIM(SUBSTITUTE($AA24,CHAR(160),""))),0),2)))</f>
        <v/>
      </c>
      <c r="BA24" s="212"/>
      <c r="BB24" s="210" t="str" cm="1">
        <f t="array" ref="BB24">IF(OR(AZ24="",AW24="",AX24="",AU24="",AY24="",AV24=""),"",_xlfn.IFS((IFERROR(VALUE(TRIM(SUBSTITUTE(AZ24,CHAR(160),""))),0))&gt;(IFERROR(VALUE(TRIM(SUBSTITUTE(AW24,CHAR(160),""))),0)),"KO : Le montant retenu TTC est supérieur au montant raisonnable TTC. Merci de revoir la ligne de dépense ou plafonner son montant.",(IFERROR(VALUE(TRIM(SUBSTITUTE(AX24,CHAR(160),""))),0))&gt;(IFERROR(VALUE(TRIM(SUBSTITUTE(AU24,CHAR(160),""))),0)),"Attention : Le montant retenu HT est supérieur au montant HT raisonnable. Merci de revoir la ligne de dépense, plafonner son montant, ou justifier la reventillation HT / TVA.",(IFERROR(VALUE(TRIM(SUBSTITUTE(AY24,CHAR(160),""))),0))&gt;(IFERROR(VALUE(TRIM(SUBSTITUTE(AV24,CHAR(160),""))),0)),"Attention : Le montant TVA retenu est supérieur au montant TVA raisonnable. Merci de revoir la ligne de dépense, plafonner son montant, ou justifier la reventillation HT / TVA.",(IFERROR(VALUE(TRIM(SUBSTITUTE(AZ24,CHAR(160),""))),0))=0,"",(IFERROR(VALUE(TRIM(SUBSTITUTE(AW24,CHAR(160),""))),0))=(IFERROR(VALUE(TRIM(SUBSTITUTE(AZ24,CHAR(160),""))),0)),"OK",(IFERROR(VALUE(TRIM(SUBSTITUTE(AW24,CHAR(160),""))),0))&gt;(IFERROR(VALUE(TRIM(SUBSTITUTE(AZ24,CHAR(160),""))),0))," OK : Montant instruit inférieur au montant raisonnable.",TRUE,""))</f>
        <v/>
      </c>
      <c r="BC24" s="210" t="str" cm="1">
        <f t="array" ref="BC24">IF(OR(AZ24="",X24="",AX24="",V24="",AY24="",W24=""),"",_xlfn.IFS((IFERROR(VALUE(TRIM(SUBSTITUTE(AZ24,CHAR(160),""))),0))&gt;(IFERROR(VALUE(TRIM(SUBSTITUTE(X24,CHAR(160),""))),0)),"KO : Le montant retenu TTC est supérieur au montant présenté TTC. Merci de revoir la ligne de dépense ou plafonner son montant.",(IFERROR(VALUE(TRIM(SUBSTITUTE(AX24,CHAR(160),""))),0))&gt;(IFERROR(VALUE(TRIM(SUBSTITUTE(V24,CHAR(160),""))),0)),"Attention : Le montant retenu HT est supérieur au montant HT présenté. Merci de revoir la ligne de dépense, plafonner son montant, ou justifier la reventillation HT / TVA.",(IFERROR(VALUE(TRIM(SUBSTITUTE(AY24,CHAR(160),""))),0))&gt;(IFERROR(VALUE(TRIM(SUBSTITUTE(W24,CHAR(160),""))),0)),"Attention : Le montant TVA retenu est supérieur au montant TVA présenté. Merci de revoir la ligne de dépense, plafonner son montant, ou justifier la reventillation HT / TVA.",(IFERROR(VALUE(TRIM(SUBSTITUTE(X24,CHAR(160),""))),0))=0,"",(IFERROR(VALUE(TRIM(SUBSTITUTE(AZ24,CHAR(160),""))),0))=(IFERROR(VALUE(TRIM(SUBSTITUTE(X24,CHAR(160),""))),0)),"OK",(IFERROR(VALUE(TRIM(SUBSTITUTE(AZ24,CHAR(160),""))),0))&lt;(IFERROR(VALUE(TRIM(SUBSTITUTE(X24,CHAR(160),""))),0)),"Montant instruit inférieur au montant présenté.",TRUE,""))</f>
        <v/>
      </c>
      <c r="BD24" s="208" t="str">
        <f t="shared" si="46"/>
        <v/>
      </c>
      <c r="BE24" s="208" t="str">
        <f t="shared" si="47"/>
        <v/>
      </c>
      <c r="BF24" s="495" t="str">
        <f t="shared" si="48"/>
        <v/>
      </c>
    </row>
    <row r="25" spans="1:59" ht="15" customHeight="1">
      <c r="A25" s="473">
        <v>21</v>
      </c>
      <c r="B25" s="11"/>
      <c r="C25" s="42"/>
      <c r="D25" s="11"/>
      <c r="E25" s="11"/>
      <c r="F25" s="11"/>
      <c r="G25" s="11"/>
      <c r="H25" s="11"/>
      <c r="I25" s="61"/>
      <c r="J25" s="11"/>
      <c r="K25" s="62"/>
      <c r="L25" s="29"/>
      <c r="M25" s="15"/>
      <c r="N25" s="193" t="str">
        <f t="shared" si="36"/>
        <v/>
      </c>
      <c r="O25" s="32"/>
      <c r="P25" s="15"/>
      <c r="Q25" s="193" t="str">
        <f t="shared" si="37"/>
        <v/>
      </c>
      <c r="R25" s="35"/>
      <c r="S25" s="15"/>
      <c r="T25" s="194" t="str">
        <f t="shared" si="38"/>
        <v/>
      </c>
      <c r="U25" s="53"/>
      <c r="V25" s="195" t="str" cm="1">
        <f t="array" ref="V25">IF((_xlfn.IFS(TRIM(SUBSTITUTE(U25,CHAR(160),""))="Devis 1",IFERROR(VALUE(TRIM(SUBSTITUTE(L25,CHAR(160),""))),0),TRIM(SUBSTITUTE(U25,CHAR(160),""))="Devis 2",IFERROR(VALUE(TRIM(SUBSTITUTE(O25,CHAR(160),""))),0),TRIM(SUBSTITUTE(U25,CHAR(160),""))="Devis 3",IFERROR(VALUE(TRIM(SUBSTITUTE(R25,CHAR(160),""))),0),TRUE,0)*IFERROR(VALUE(TRIM(SUBSTITUTE(C25,CHAR(160),""))),0))=0,"",_xlfn.IFS(TRIM(SUBSTITUTE(U25,CHAR(160),""))="Devis 1",IFERROR(VALUE(TRIM(SUBSTITUTE(L25,CHAR(160),""))),0),TRIM(SUBSTITUTE(U25,CHAR(160),""))="Devis 2",IFERROR(VALUE(TRIM(SUBSTITUTE(O25,CHAR(160),""))),0),TRIM(SUBSTITUTE(U25,CHAR(160),""))="Devis 3",IFERROR(VALUE(TRIM(SUBSTITUTE(R25,CHAR(160),""))),0),TRUE,0)*IFERROR(VALUE(TRIM(SUBSTITUTE(C25,CHAR(160),""))),0))</f>
        <v/>
      </c>
      <c r="W25" s="196" t="str" cm="1">
        <f t="array" ref="W25">IF(ROUND((_xlfn.IFS(TRIM(SUBSTITUTE(U25,CHAR(160),""))="Devis 1",IFERROR(VALUE(TRIM(SUBSTITUTE(M25,CHAR(160),""))),0),TRIM(SUBSTITUTE(U25,CHAR(160),""))="Devis 2",IFERROR(VALUE(TRIM(SUBSTITUTE(P25,CHAR(160),""))),0),TRIM(SUBSTITUTE(U25,CHAR(160),""))="Devis 3",IFERROR(VALUE(TRIM(SUBSTITUTE(S25,CHAR(160),""))),0),TRUE,0)*IFERROR(VALUE(TRIM(SUBSTITUTE(C25,CHAR(160),""))),0)),2)=0,IF(V25&lt;&gt;"",0,""),ROUND((_xlfn.IFS(TRIM(SUBSTITUTE(U25,CHAR(160),""))="Devis 1",IFERROR(VALUE(TRIM(SUBSTITUTE(M25,CHAR(160),""))),0),TRIM(SUBSTITUTE(U25,CHAR(160),""))="Devis 2",IFERROR(VALUE(TRIM(SUBSTITUTE(P25,CHAR(160),""))),0),TRIM(SUBSTITUTE(U25,CHAR(160),""))="Devis 3",IFERROR(VALUE(TRIM(SUBSTITUTE(S25,CHAR(160),""))),0),TRUE,0)*IFERROR(VALUE(TRIM(SUBSTITUTE(C25,CHAR(160),""))),0)),2))</f>
        <v/>
      </c>
      <c r="X25" s="197" t="str">
        <f t="shared" si="49"/>
        <v/>
      </c>
      <c r="Y25" s="55"/>
      <c r="Z25" s="198" t="str">
        <f t="shared" si="18"/>
        <v/>
      </c>
      <c r="AA25" s="199" t="str">
        <f t="shared" si="19"/>
        <v/>
      </c>
      <c r="AB25" s="200" t="str">
        <f t="shared" si="20"/>
        <v/>
      </c>
      <c r="AC25" s="200" t="str">
        <f t="shared" si="21"/>
        <v/>
      </c>
      <c r="AD25" s="200" t="str">
        <f t="shared" si="22"/>
        <v/>
      </c>
      <c r="AE25" s="200" t="str">
        <f t="shared" si="23"/>
        <v/>
      </c>
      <c r="AF25" s="200" t="str">
        <f t="shared" si="24"/>
        <v/>
      </c>
      <c r="AG25" s="201" t="str">
        <f t="shared" si="25"/>
        <v/>
      </c>
      <c r="AH25" s="200" t="str">
        <f t="shared" si="26"/>
        <v/>
      </c>
      <c r="AI25" s="202" t="str">
        <f t="shared" si="27"/>
        <v/>
      </c>
      <c r="AJ25" s="203" t="str">
        <f t="shared" si="28"/>
        <v/>
      </c>
      <c r="AK25" s="204" t="str">
        <f t="shared" si="29"/>
        <v/>
      </c>
      <c r="AL25" s="193" t="str">
        <f t="shared" si="40"/>
        <v/>
      </c>
      <c r="AM25" s="205" t="str">
        <f t="shared" si="30"/>
        <v/>
      </c>
      <c r="AN25" s="204" t="str">
        <f t="shared" si="31"/>
        <v/>
      </c>
      <c r="AO25" s="193" t="str">
        <f t="shared" si="41"/>
        <v/>
      </c>
      <c r="AP25" s="206" t="str">
        <f t="shared" si="32"/>
        <v/>
      </c>
      <c r="AQ25" s="204" t="str">
        <f t="shared" si="33"/>
        <v/>
      </c>
      <c r="AR25" s="207" t="str">
        <f t="shared" si="42"/>
        <v/>
      </c>
      <c r="AS25" s="198" t="str">
        <f t="shared" si="34"/>
        <v/>
      </c>
      <c r="AT25" s="212"/>
      <c r="AU25" s="208" t="str">
        <f t="shared" si="43"/>
        <v/>
      </c>
      <c r="AV25" s="208" t="str">
        <f t="shared" si="44"/>
        <v/>
      </c>
      <c r="AW25" s="208" t="str">
        <f t="shared" si="45"/>
        <v/>
      </c>
      <c r="AX25" s="209" t="str" cm="1">
        <f t="array" ref="AX25">IF($AA25="","",IF((IFERROR(_xlfn.IFS($AS25="Devis 1",(IFERROR(VALUE(TRIM(SUBSTITUTE(AJ25,CHAR(160),""))),0)),$AS25="Devis 2",(IFERROR(VALUE(TRIM(SUBSTITUTE(AM25,CHAR(160),""))),0)),$AS25="Devis 3",(IFERROR(VALUE(TRIM(SUBSTITUTE(AP25,CHAR(160),""))),0))),0))*(IFERROR(VALUE(TRIM(SUBSTITUTE($AA25,CHAR(160),""))),0))=0,"",(IFERROR(_xlfn.IFS($AS25="Devis 1",(IFERROR(VALUE(TRIM(SUBSTITUTE(AJ25,CHAR(160),""))),0)),$AS25="Devis 2",(IFERROR(VALUE(TRIM(SUBSTITUTE(AM25,CHAR(160),""))),0)),$AS25="Devis 3",(IFERROR(VALUE(TRIM(SUBSTITUTE(AP25,CHAR(160),""))),0))),0))*(IFERROR(VALUE(TRIM(SUBSTITUTE($AA25,CHAR(160),""))),0))))</f>
        <v/>
      </c>
      <c r="AY25" s="209" t="str" cm="1">
        <f t="array" ref="AY25">IF($AA25="","",IF(ROUND((IFERROR(_xlfn.IFS(TRIM(SUBSTITUTE($AS25,CHAR(160),""))="Devis 1",IFERROR(VALUE(TRIM(SUBSTITUTE(AK25,CHAR(160),""))),0),TRIM(SUBSTITUTE($AS25,CHAR(160),""))="Devis 2",IFERROR(VALUE(TRIM(SUBSTITUTE(AN25,CHAR(160),""))),0),TRIM(SUBSTITUTE($AS25,CHAR(160),""))="Devis 3",IFERROR(VALUE(TRIM(SUBSTITUTE(AQ25,CHAR(160),""))),0)),0))*(IFERROR(VALUE(TRIM(SUBSTITUTE($AA25,CHAR(160),""))),0)),2)=0,IF(AX25&lt;&gt;"",0,""),ROUND((IFERROR(_xlfn.IFS(TRIM(SUBSTITUTE($AS25,CHAR(160),""))="Devis 1",IFERROR(VALUE(TRIM(SUBSTITUTE(AK25,CHAR(160),""))),0),TRIM(SUBSTITUTE($AS25,CHAR(160),""))="Devis 2",IFERROR(VALUE(TRIM(SUBSTITUTE(AN25,CHAR(160),""))),0),TRIM(SUBSTITUTE($AS25,CHAR(160),""))="Devis 3",IFERROR(VALUE(TRIM(SUBSTITUTE(AQ25,CHAR(160),""))),0)),0))*(IFERROR(VALUE(TRIM(SUBSTITUTE($AA25,CHAR(160),""))),0)),2)))</f>
        <v/>
      </c>
      <c r="AZ25" s="209" t="str" cm="1">
        <f t="array" ref="AZ25">IF($AA25="","",IF(ROUND(IFERROR(_xlfn.IFS($AS25="Devis 1",ROUND(IFERROR(VALUE(TRIM(SUBSTITUTE(AL25,CHAR(160),""))),0),2),$AS25="Devis 2",ROUND(IFERROR(VALUE(TRIM(SUBSTITUTE(AO25,CHAR(160),""))),0),2),$AS25="Devis 3",ROUND(IFERROR(VALUE(TRIM(SUBSTITUTE(AR25,CHAR(160),""))),0),2)),0),2)*ROUND(IFERROR(VALUE(TRIM(SUBSTITUTE($AA25,CHAR(160),""))),0),2)=0,"",ROUND(IFERROR(_xlfn.IFS($AS25="Devis 1",ROUND(IFERROR(VALUE(TRIM(SUBSTITUTE(AL25,CHAR(160),""))),0),2),$AS25="Devis 2",ROUND(IFERROR(VALUE(TRIM(SUBSTITUTE(AO25,CHAR(160),""))),0),2),$AS25="Devis 3",ROUND(IFERROR(VALUE(TRIM(SUBSTITUTE(AR25,CHAR(160),""))),0),2)),0),2)*ROUND(IFERROR(VALUE(TRIM(SUBSTITUTE($AA25,CHAR(160),""))),0),2)))</f>
        <v/>
      </c>
      <c r="BA25" s="212"/>
      <c r="BB25" s="210" t="str" cm="1">
        <f t="array" ref="BB25">IF(OR(AZ25="",AW25="",AX25="",AU25="",AY25="",AV25=""),"",_xlfn.IFS((IFERROR(VALUE(TRIM(SUBSTITUTE(AZ25,CHAR(160),""))),0))&gt;(IFERROR(VALUE(TRIM(SUBSTITUTE(AW25,CHAR(160),""))),0)),"KO : Le montant retenu TTC est supérieur au montant raisonnable TTC. Merci de revoir la ligne de dépense ou plafonner son montant.",(IFERROR(VALUE(TRIM(SUBSTITUTE(AX25,CHAR(160),""))),0))&gt;(IFERROR(VALUE(TRIM(SUBSTITUTE(AU25,CHAR(160),""))),0)),"Attention : Le montant retenu HT est supérieur au montant HT raisonnable. Merci de revoir la ligne de dépense, plafonner son montant, ou justifier la reventillation HT / TVA.",(IFERROR(VALUE(TRIM(SUBSTITUTE(AY25,CHAR(160),""))),0))&gt;(IFERROR(VALUE(TRIM(SUBSTITUTE(AV25,CHAR(160),""))),0)),"Attention : Le montant TVA retenu est supérieur au montant TVA raisonnable. Merci de revoir la ligne de dépense, plafonner son montant, ou justifier la reventillation HT / TVA.",(IFERROR(VALUE(TRIM(SUBSTITUTE(AZ25,CHAR(160),""))),0))=0,"",(IFERROR(VALUE(TRIM(SUBSTITUTE(AW25,CHAR(160),""))),0))=(IFERROR(VALUE(TRIM(SUBSTITUTE(AZ25,CHAR(160),""))),0)),"OK",(IFERROR(VALUE(TRIM(SUBSTITUTE(AW25,CHAR(160),""))),0))&gt;(IFERROR(VALUE(TRIM(SUBSTITUTE(AZ25,CHAR(160),""))),0))," OK : Montant instruit inférieur au montant raisonnable.",TRUE,""))</f>
        <v/>
      </c>
      <c r="BC25" s="210" t="str" cm="1">
        <f t="array" ref="BC25">IF(OR(AZ25="",X25="",AX25="",V25="",AY25="",W25=""),"",_xlfn.IFS((IFERROR(VALUE(TRIM(SUBSTITUTE(AZ25,CHAR(160),""))),0))&gt;(IFERROR(VALUE(TRIM(SUBSTITUTE(X25,CHAR(160),""))),0)),"KO : Le montant retenu TTC est supérieur au montant présenté TTC. Merci de revoir la ligne de dépense ou plafonner son montant.",(IFERROR(VALUE(TRIM(SUBSTITUTE(AX25,CHAR(160),""))),0))&gt;(IFERROR(VALUE(TRIM(SUBSTITUTE(V25,CHAR(160),""))),0)),"Attention : Le montant retenu HT est supérieur au montant HT présenté. Merci de revoir la ligne de dépense, plafonner son montant, ou justifier la reventillation HT / TVA.",(IFERROR(VALUE(TRIM(SUBSTITUTE(AY25,CHAR(160),""))),0))&gt;(IFERROR(VALUE(TRIM(SUBSTITUTE(W25,CHAR(160),""))),0)),"Attention : Le montant TVA retenu est supérieur au montant TVA présenté. Merci de revoir la ligne de dépense, plafonner son montant, ou justifier la reventillation HT / TVA.",(IFERROR(VALUE(TRIM(SUBSTITUTE(X25,CHAR(160),""))),0))=0,"",(IFERROR(VALUE(TRIM(SUBSTITUTE(AZ25,CHAR(160),""))),0))=(IFERROR(VALUE(TRIM(SUBSTITUTE(X25,CHAR(160),""))),0)),"OK",(IFERROR(VALUE(TRIM(SUBSTITUTE(AZ25,CHAR(160),""))),0))&lt;(IFERROR(VALUE(TRIM(SUBSTITUTE(X25,CHAR(160),""))),0)),"Montant instruit inférieur au montant présenté.",TRUE,""))</f>
        <v/>
      </c>
      <c r="BD25" s="208" t="str">
        <f t="shared" si="46"/>
        <v/>
      </c>
      <c r="BE25" s="208" t="str">
        <f t="shared" si="47"/>
        <v/>
      </c>
      <c r="BF25" s="495" t="str">
        <f t="shared" si="48"/>
        <v/>
      </c>
    </row>
    <row r="26" spans="1:59" ht="15" customHeight="1">
      <c r="A26" s="473">
        <v>22</v>
      </c>
      <c r="B26" s="11"/>
      <c r="C26" s="42"/>
      <c r="D26" s="11"/>
      <c r="E26" s="11"/>
      <c r="F26" s="11"/>
      <c r="G26" s="11"/>
      <c r="H26" s="11"/>
      <c r="I26" s="61"/>
      <c r="J26" s="11"/>
      <c r="K26" s="62"/>
      <c r="L26" s="29"/>
      <c r="M26" s="15"/>
      <c r="N26" s="193" t="str">
        <f t="shared" si="36"/>
        <v/>
      </c>
      <c r="O26" s="32"/>
      <c r="P26" s="15"/>
      <c r="Q26" s="193" t="str">
        <f t="shared" si="37"/>
        <v/>
      </c>
      <c r="R26" s="35"/>
      <c r="S26" s="15"/>
      <c r="T26" s="194" t="str">
        <f t="shared" si="38"/>
        <v/>
      </c>
      <c r="U26" s="53"/>
      <c r="V26" s="195" t="str" cm="1">
        <f t="array" ref="V26">IF((_xlfn.IFS(TRIM(SUBSTITUTE(U26,CHAR(160),""))="Devis 1",IFERROR(VALUE(TRIM(SUBSTITUTE(L26,CHAR(160),""))),0),TRIM(SUBSTITUTE(U26,CHAR(160),""))="Devis 2",IFERROR(VALUE(TRIM(SUBSTITUTE(O26,CHAR(160),""))),0),TRIM(SUBSTITUTE(U26,CHAR(160),""))="Devis 3",IFERROR(VALUE(TRIM(SUBSTITUTE(R26,CHAR(160),""))),0),TRUE,0)*IFERROR(VALUE(TRIM(SUBSTITUTE(C26,CHAR(160),""))),0))=0,"",_xlfn.IFS(TRIM(SUBSTITUTE(U26,CHAR(160),""))="Devis 1",IFERROR(VALUE(TRIM(SUBSTITUTE(L26,CHAR(160),""))),0),TRIM(SUBSTITUTE(U26,CHAR(160),""))="Devis 2",IFERROR(VALUE(TRIM(SUBSTITUTE(O26,CHAR(160),""))),0),TRIM(SUBSTITUTE(U26,CHAR(160),""))="Devis 3",IFERROR(VALUE(TRIM(SUBSTITUTE(R26,CHAR(160),""))),0),TRUE,0)*IFERROR(VALUE(TRIM(SUBSTITUTE(C26,CHAR(160),""))),0))</f>
        <v/>
      </c>
      <c r="W26" s="196" t="str" cm="1">
        <f t="array" ref="W26">IF(ROUND((_xlfn.IFS(TRIM(SUBSTITUTE(U26,CHAR(160),""))="Devis 1",IFERROR(VALUE(TRIM(SUBSTITUTE(M26,CHAR(160),""))),0),TRIM(SUBSTITUTE(U26,CHAR(160),""))="Devis 2",IFERROR(VALUE(TRIM(SUBSTITUTE(P26,CHAR(160),""))),0),TRIM(SUBSTITUTE(U26,CHAR(160),""))="Devis 3",IFERROR(VALUE(TRIM(SUBSTITUTE(S26,CHAR(160),""))),0),TRUE,0)*IFERROR(VALUE(TRIM(SUBSTITUTE(C26,CHAR(160),""))),0)),2)=0,IF(V26&lt;&gt;"",0,""),ROUND((_xlfn.IFS(TRIM(SUBSTITUTE(U26,CHAR(160),""))="Devis 1",IFERROR(VALUE(TRIM(SUBSTITUTE(M26,CHAR(160),""))),0),TRIM(SUBSTITUTE(U26,CHAR(160),""))="Devis 2",IFERROR(VALUE(TRIM(SUBSTITUTE(P26,CHAR(160),""))),0),TRIM(SUBSTITUTE(U26,CHAR(160),""))="Devis 3",IFERROR(VALUE(TRIM(SUBSTITUTE(S26,CHAR(160),""))),0),TRUE,0)*IFERROR(VALUE(TRIM(SUBSTITUTE(C26,CHAR(160),""))),0)),2))</f>
        <v/>
      </c>
      <c r="X26" s="197" t="str">
        <f t="shared" si="49"/>
        <v/>
      </c>
      <c r="Y26" s="55"/>
      <c r="Z26" s="198" t="str">
        <f t="shared" si="18"/>
        <v/>
      </c>
      <c r="AA26" s="199" t="str">
        <f t="shared" si="19"/>
        <v/>
      </c>
      <c r="AB26" s="200" t="str">
        <f t="shared" si="20"/>
        <v/>
      </c>
      <c r="AC26" s="200" t="str">
        <f t="shared" si="21"/>
        <v/>
      </c>
      <c r="AD26" s="200" t="str">
        <f t="shared" si="22"/>
        <v/>
      </c>
      <c r="AE26" s="200" t="str">
        <f t="shared" si="23"/>
        <v/>
      </c>
      <c r="AF26" s="200" t="str">
        <f t="shared" si="24"/>
        <v/>
      </c>
      <c r="AG26" s="201" t="str">
        <f t="shared" si="25"/>
        <v/>
      </c>
      <c r="AH26" s="200" t="str">
        <f t="shared" si="26"/>
        <v/>
      </c>
      <c r="AI26" s="202" t="str">
        <f t="shared" si="27"/>
        <v/>
      </c>
      <c r="AJ26" s="203" t="str">
        <f t="shared" si="28"/>
        <v/>
      </c>
      <c r="AK26" s="204" t="str">
        <f t="shared" si="29"/>
        <v/>
      </c>
      <c r="AL26" s="193" t="str">
        <f t="shared" si="40"/>
        <v/>
      </c>
      <c r="AM26" s="205" t="str">
        <f t="shared" si="30"/>
        <v/>
      </c>
      <c r="AN26" s="204" t="str">
        <f t="shared" si="31"/>
        <v/>
      </c>
      <c r="AO26" s="193" t="str">
        <f t="shared" si="41"/>
        <v/>
      </c>
      <c r="AP26" s="206" t="str">
        <f t="shared" si="32"/>
        <v/>
      </c>
      <c r="AQ26" s="204" t="str">
        <f t="shared" si="33"/>
        <v/>
      </c>
      <c r="AR26" s="207" t="str">
        <f t="shared" si="42"/>
        <v/>
      </c>
      <c r="AS26" s="198" t="str">
        <f t="shared" si="34"/>
        <v/>
      </c>
      <c r="AT26" s="212"/>
      <c r="AU26" s="208" t="str">
        <f t="shared" si="43"/>
        <v/>
      </c>
      <c r="AV26" s="208" t="str">
        <f t="shared" si="44"/>
        <v/>
      </c>
      <c r="AW26" s="208" t="str">
        <f t="shared" si="45"/>
        <v/>
      </c>
      <c r="AX26" s="209" t="str" cm="1">
        <f t="array" ref="AX26">IF($AA26="","",IF((IFERROR(_xlfn.IFS($AS26="Devis 1",(IFERROR(VALUE(TRIM(SUBSTITUTE(AJ26,CHAR(160),""))),0)),$AS26="Devis 2",(IFERROR(VALUE(TRIM(SUBSTITUTE(AM26,CHAR(160),""))),0)),$AS26="Devis 3",(IFERROR(VALUE(TRIM(SUBSTITUTE(AP26,CHAR(160),""))),0))),0))*(IFERROR(VALUE(TRIM(SUBSTITUTE($AA26,CHAR(160),""))),0))=0,"",(IFERROR(_xlfn.IFS($AS26="Devis 1",(IFERROR(VALUE(TRIM(SUBSTITUTE(AJ26,CHAR(160),""))),0)),$AS26="Devis 2",(IFERROR(VALUE(TRIM(SUBSTITUTE(AM26,CHAR(160),""))),0)),$AS26="Devis 3",(IFERROR(VALUE(TRIM(SUBSTITUTE(AP26,CHAR(160),""))),0))),0))*(IFERROR(VALUE(TRIM(SUBSTITUTE($AA26,CHAR(160),""))),0))))</f>
        <v/>
      </c>
      <c r="AY26" s="209" t="str" cm="1">
        <f t="array" ref="AY26">IF($AA26="","",IF(ROUND((IFERROR(_xlfn.IFS(TRIM(SUBSTITUTE($AS26,CHAR(160),""))="Devis 1",IFERROR(VALUE(TRIM(SUBSTITUTE(AK26,CHAR(160),""))),0),TRIM(SUBSTITUTE($AS26,CHAR(160),""))="Devis 2",IFERROR(VALUE(TRIM(SUBSTITUTE(AN26,CHAR(160),""))),0),TRIM(SUBSTITUTE($AS26,CHAR(160),""))="Devis 3",IFERROR(VALUE(TRIM(SUBSTITUTE(AQ26,CHAR(160),""))),0)),0))*(IFERROR(VALUE(TRIM(SUBSTITUTE($AA26,CHAR(160),""))),0)),2)=0,IF(AX26&lt;&gt;"",0,""),ROUND((IFERROR(_xlfn.IFS(TRIM(SUBSTITUTE($AS26,CHAR(160),""))="Devis 1",IFERROR(VALUE(TRIM(SUBSTITUTE(AK26,CHAR(160),""))),0),TRIM(SUBSTITUTE($AS26,CHAR(160),""))="Devis 2",IFERROR(VALUE(TRIM(SUBSTITUTE(AN26,CHAR(160),""))),0),TRIM(SUBSTITUTE($AS26,CHAR(160),""))="Devis 3",IFERROR(VALUE(TRIM(SUBSTITUTE(AQ26,CHAR(160),""))),0)),0))*(IFERROR(VALUE(TRIM(SUBSTITUTE($AA26,CHAR(160),""))),0)),2)))</f>
        <v/>
      </c>
      <c r="AZ26" s="209" t="str" cm="1">
        <f t="array" ref="AZ26">IF($AA26="","",IF(ROUND(IFERROR(_xlfn.IFS($AS26="Devis 1",ROUND(IFERROR(VALUE(TRIM(SUBSTITUTE(AL26,CHAR(160),""))),0),2),$AS26="Devis 2",ROUND(IFERROR(VALUE(TRIM(SUBSTITUTE(AO26,CHAR(160),""))),0),2),$AS26="Devis 3",ROUND(IFERROR(VALUE(TRIM(SUBSTITUTE(AR26,CHAR(160),""))),0),2)),0),2)*ROUND(IFERROR(VALUE(TRIM(SUBSTITUTE($AA26,CHAR(160),""))),0),2)=0,"",ROUND(IFERROR(_xlfn.IFS($AS26="Devis 1",ROUND(IFERROR(VALUE(TRIM(SUBSTITUTE(AL26,CHAR(160),""))),0),2),$AS26="Devis 2",ROUND(IFERROR(VALUE(TRIM(SUBSTITUTE(AO26,CHAR(160),""))),0),2),$AS26="Devis 3",ROUND(IFERROR(VALUE(TRIM(SUBSTITUTE(AR26,CHAR(160),""))),0),2)),0),2)*ROUND(IFERROR(VALUE(TRIM(SUBSTITUTE($AA26,CHAR(160),""))),0),2)))</f>
        <v/>
      </c>
      <c r="BA26" s="212"/>
      <c r="BB26" s="210" t="str" cm="1">
        <f t="array" ref="BB26">IF(OR(AZ26="",AW26="",AX26="",AU26="",AY26="",AV26=""),"",_xlfn.IFS((IFERROR(VALUE(TRIM(SUBSTITUTE(AZ26,CHAR(160),""))),0))&gt;(IFERROR(VALUE(TRIM(SUBSTITUTE(AW26,CHAR(160),""))),0)),"KO : Le montant retenu TTC est supérieur au montant raisonnable TTC. Merci de revoir la ligne de dépense ou plafonner son montant.",(IFERROR(VALUE(TRIM(SUBSTITUTE(AX26,CHAR(160),""))),0))&gt;(IFERROR(VALUE(TRIM(SUBSTITUTE(AU26,CHAR(160),""))),0)),"Attention : Le montant retenu HT est supérieur au montant HT raisonnable. Merci de revoir la ligne de dépense, plafonner son montant, ou justifier la reventillation HT / TVA.",(IFERROR(VALUE(TRIM(SUBSTITUTE(AY26,CHAR(160),""))),0))&gt;(IFERROR(VALUE(TRIM(SUBSTITUTE(AV26,CHAR(160),""))),0)),"Attention : Le montant TVA retenu est supérieur au montant TVA raisonnable. Merci de revoir la ligne de dépense, plafonner son montant, ou justifier la reventillation HT / TVA.",(IFERROR(VALUE(TRIM(SUBSTITUTE(AZ26,CHAR(160),""))),0))=0,"",(IFERROR(VALUE(TRIM(SUBSTITUTE(AW26,CHAR(160),""))),0))=(IFERROR(VALUE(TRIM(SUBSTITUTE(AZ26,CHAR(160),""))),0)),"OK",(IFERROR(VALUE(TRIM(SUBSTITUTE(AW26,CHAR(160),""))),0))&gt;(IFERROR(VALUE(TRIM(SUBSTITUTE(AZ26,CHAR(160),""))),0))," OK : Montant instruit inférieur au montant raisonnable.",TRUE,""))</f>
        <v/>
      </c>
      <c r="BC26" s="210" t="str" cm="1">
        <f t="array" ref="BC26">IF(OR(AZ26="",X26="",AX26="",V26="",AY26="",W26=""),"",_xlfn.IFS((IFERROR(VALUE(TRIM(SUBSTITUTE(AZ26,CHAR(160),""))),0))&gt;(IFERROR(VALUE(TRIM(SUBSTITUTE(X26,CHAR(160),""))),0)),"KO : Le montant retenu TTC est supérieur au montant présenté TTC. Merci de revoir la ligne de dépense ou plafonner son montant.",(IFERROR(VALUE(TRIM(SUBSTITUTE(AX26,CHAR(160),""))),0))&gt;(IFERROR(VALUE(TRIM(SUBSTITUTE(V26,CHAR(160),""))),0)),"Attention : Le montant retenu HT est supérieur au montant HT présenté. Merci de revoir la ligne de dépense, plafonner son montant, ou justifier la reventillation HT / TVA.",(IFERROR(VALUE(TRIM(SUBSTITUTE(AY26,CHAR(160),""))),0))&gt;(IFERROR(VALUE(TRIM(SUBSTITUTE(W26,CHAR(160),""))),0)),"Attention : Le montant TVA retenu est supérieur au montant TVA présenté. Merci de revoir la ligne de dépense, plafonner son montant, ou justifier la reventillation HT / TVA.",(IFERROR(VALUE(TRIM(SUBSTITUTE(X26,CHAR(160),""))),0))=0,"",(IFERROR(VALUE(TRIM(SUBSTITUTE(AZ26,CHAR(160),""))),0))=(IFERROR(VALUE(TRIM(SUBSTITUTE(X26,CHAR(160),""))),0)),"OK",(IFERROR(VALUE(TRIM(SUBSTITUTE(AZ26,CHAR(160),""))),0))&lt;(IFERROR(VALUE(TRIM(SUBSTITUTE(X26,CHAR(160),""))),0)),"Montant instruit inférieur au montant présenté.",TRUE,""))</f>
        <v/>
      </c>
      <c r="BD26" s="208" t="str">
        <f t="shared" si="46"/>
        <v/>
      </c>
      <c r="BE26" s="208" t="str">
        <f t="shared" si="47"/>
        <v/>
      </c>
      <c r="BF26" s="495" t="str">
        <f t="shared" si="48"/>
        <v/>
      </c>
    </row>
    <row r="27" spans="1:59" ht="15" customHeight="1">
      <c r="A27" s="473">
        <v>23</v>
      </c>
      <c r="B27" s="11"/>
      <c r="C27" s="42"/>
      <c r="D27" s="11"/>
      <c r="E27" s="11"/>
      <c r="F27" s="11"/>
      <c r="G27" s="11"/>
      <c r="H27" s="11"/>
      <c r="I27" s="61"/>
      <c r="J27" s="11"/>
      <c r="K27" s="62"/>
      <c r="L27" s="29"/>
      <c r="M27" s="15"/>
      <c r="N27" s="193" t="str">
        <f t="shared" si="36"/>
        <v/>
      </c>
      <c r="O27" s="32"/>
      <c r="P27" s="15"/>
      <c r="Q27" s="193" t="str">
        <f t="shared" si="37"/>
        <v/>
      </c>
      <c r="R27" s="35"/>
      <c r="S27" s="15"/>
      <c r="T27" s="194" t="str">
        <f t="shared" si="38"/>
        <v/>
      </c>
      <c r="U27" s="53"/>
      <c r="V27" s="195" t="str" cm="1">
        <f t="array" ref="V27">IF((_xlfn.IFS(TRIM(SUBSTITUTE(U27,CHAR(160),""))="Devis 1",IFERROR(VALUE(TRIM(SUBSTITUTE(L27,CHAR(160),""))),0),TRIM(SUBSTITUTE(U27,CHAR(160),""))="Devis 2",IFERROR(VALUE(TRIM(SUBSTITUTE(O27,CHAR(160),""))),0),TRIM(SUBSTITUTE(U27,CHAR(160),""))="Devis 3",IFERROR(VALUE(TRIM(SUBSTITUTE(R27,CHAR(160),""))),0),TRUE,0)*IFERROR(VALUE(TRIM(SUBSTITUTE(C27,CHAR(160),""))),0))=0,"",_xlfn.IFS(TRIM(SUBSTITUTE(U27,CHAR(160),""))="Devis 1",IFERROR(VALUE(TRIM(SUBSTITUTE(L27,CHAR(160),""))),0),TRIM(SUBSTITUTE(U27,CHAR(160),""))="Devis 2",IFERROR(VALUE(TRIM(SUBSTITUTE(O27,CHAR(160),""))),0),TRIM(SUBSTITUTE(U27,CHAR(160),""))="Devis 3",IFERROR(VALUE(TRIM(SUBSTITUTE(R27,CHAR(160),""))),0),TRUE,0)*IFERROR(VALUE(TRIM(SUBSTITUTE(C27,CHAR(160),""))),0))</f>
        <v/>
      </c>
      <c r="W27" s="196" t="str" cm="1">
        <f t="array" ref="W27">IF(ROUND((_xlfn.IFS(TRIM(SUBSTITUTE(U27,CHAR(160),""))="Devis 1",IFERROR(VALUE(TRIM(SUBSTITUTE(M27,CHAR(160),""))),0),TRIM(SUBSTITUTE(U27,CHAR(160),""))="Devis 2",IFERROR(VALUE(TRIM(SUBSTITUTE(P27,CHAR(160),""))),0),TRIM(SUBSTITUTE(U27,CHAR(160),""))="Devis 3",IFERROR(VALUE(TRIM(SUBSTITUTE(S27,CHAR(160),""))),0),TRUE,0)*IFERROR(VALUE(TRIM(SUBSTITUTE(C27,CHAR(160),""))),0)),2)=0,IF(V27&lt;&gt;"",0,""),ROUND((_xlfn.IFS(TRIM(SUBSTITUTE(U27,CHAR(160),""))="Devis 1",IFERROR(VALUE(TRIM(SUBSTITUTE(M27,CHAR(160),""))),0),TRIM(SUBSTITUTE(U27,CHAR(160),""))="Devis 2",IFERROR(VALUE(TRIM(SUBSTITUTE(P27,CHAR(160),""))),0),TRIM(SUBSTITUTE(U27,CHAR(160),""))="Devis 3",IFERROR(VALUE(TRIM(SUBSTITUTE(S27,CHAR(160),""))),0),TRUE,0)*IFERROR(VALUE(TRIM(SUBSTITUTE(C27,CHAR(160),""))),0)),2))</f>
        <v/>
      </c>
      <c r="X27" s="197" t="str">
        <f t="shared" si="49"/>
        <v/>
      </c>
      <c r="Y27" s="55"/>
      <c r="Z27" s="198" t="str">
        <f t="shared" si="18"/>
        <v/>
      </c>
      <c r="AA27" s="199" t="str">
        <f t="shared" si="19"/>
        <v/>
      </c>
      <c r="AB27" s="200" t="str">
        <f t="shared" si="20"/>
        <v/>
      </c>
      <c r="AC27" s="200" t="str">
        <f t="shared" si="21"/>
        <v/>
      </c>
      <c r="AD27" s="200" t="str">
        <f t="shared" si="22"/>
        <v/>
      </c>
      <c r="AE27" s="200" t="str">
        <f t="shared" si="23"/>
        <v/>
      </c>
      <c r="AF27" s="200" t="str">
        <f t="shared" si="24"/>
        <v/>
      </c>
      <c r="AG27" s="201" t="str">
        <f t="shared" si="25"/>
        <v/>
      </c>
      <c r="AH27" s="200" t="str">
        <f t="shared" si="26"/>
        <v/>
      </c>
      <c r="AI27" s="202" t="str">
        <f t="shared" si="27"/>
        <v/>
      </c>
      <c r="AJ27" s="203" t="str">
        <f t="shared" si="28"/>
        <v/>
      </c>
      <c r="AK27" s="204" t="str">
        <f t="shared" si="29"/>
        <v/>
      </c>
      <c r="AL27" s="193" t="str">
        <f t="shared" si="40"/>
        <v/>
      </c>
      <c r="AM27" s="205" t="str">
        <f t="shared" si="30"/>
        <v/>
      </c>
      <c r="AN27" s="204" t="str">
        <f t="shared" si="31"/>
        <v/>
      </c>
      <c r="AO27" s="193" t="str">
        <f t="shared" si="41"/>
        <v/>
      </c>
      <c r="AP27" s="206" t="str">
        <f t="shared" si="32"/>
        <v/>
      </c>
      <c r="AQ27" s="204" t="str">
        <f t="shared" si="33"/>
        <v/>
      </c>
      <c r="AR27" s="207" t="str">
        <f t="shared" si="42"/>
        <v/>
      </c>
      <c r="AS27" s="198" t="str">
        <f t="shared" si="34"/>
        <v/>
      </c>
      <c r="AT27" s="212"/>
      <c r="AU27" s="208" t="str">
        <f t="shared" si="43"/>
        <v/>
      </c>
      <c r="AV27" s="208" t="str">
        <f t="shared" si="44"/>
        <v/>
      </c>
      <c r="AW27" s="208" t="str">
        <f t="shared" si="45"/>
        <v/>
      </c>
      <c r="AX27" s="209" t="str" cm="1">
        <f t="array" ref="AX27">IF($AA27="","",IF((IFERROR(_xlfn.IFS($AS27="Devis 1",(IFERROR(VALUE(TRIM(SUBSTITUTE(AJ27,CHAR(160),""))),0)),$AS27="Devis 2",(IFERROR(VALUE(TRIM(SUBSTITUTE(AM27,CHAR(160),""))),0)),$AS27="Devis 3",(IFERROR(VALUE(TRIM(SUBSTITUTE(AP27,CHAR(160),""))),0))),0))*(IFERROR(VALUE(TRIM(SUBSTITUTE($AA27,CHAR(160),""))),0))=0,"",(IFERROR(_xlfn.IFS($AS27="Devis 1",(IFERROR(VALUE(TRIM(SUBSTITUTE(AJ27,CHAR(160),""))),0)),$AS27="Devis 2",(IFERROR(VALUE(TRIM(SUBSTITUTE(AM27,CHAR(160),""))),0)),$AS27="Devis 3",(IFERROR(VALUE(TRIM(SUBSTITUTE(AP27,CHAR(160),""))),0))),0))*(IFERROR(VALUE(TRIM(SUBSTITUTE($AA27,CHAR(160),""))),0))))</f>
        <v/>
      </c>
      <c r="AY27" s="209" t="str" cm="1">
        <f t="array" ref="AY27">IF($AA27="","",IF(ROUND((IFERROR(_xlfn.IFS(TRIM(SUBSTITUTE($AS27,CHAR(160),""))="Devis 1",IFERROR(VALUE(TRIM(SUBSTITUTE(AK27,CHAR(160),""))),0),TRIM(SUBSTITUTE($AS27,CHAR(160),""))="Devis 2",IFERROR(VALUE(TRIM(SUBSTITUTE(AN27,CHAR(160),""))),0),TRIM(SUBSTITUTE($AS27,CHAR(160),""))="Devis 3",IFERROR(VALUE(TRIM(SUBSTITUTE(AQ27,CHAR(160),""))),0)),0))*(IFERROR(VALUE(TRIM(SUBSTITUTE($AA27,CHAR(160),""))),0)),2)=0,IF(AX27&lt;&gt;"",0,""),ROUND((IFERROR(_xlfn.IFS(TRIM(SUBSTITUTE($AS27,CHAR(160),""))="Devis 1",IFERROR(VALUE(TRIM(SUBSTITUTE(AK27,CHAR(160),""))),0),TRIM(SUBSTITUTE($AS27,CHAR(160),""))="Devis 2",IFERROR(VALUE(TRIM(SUBSTITUTE(AN27,CHAR(160),""))),0),TRIM(SUBSTITUTE($AS27,CHAR(160),""))="Devis 3",IFERROR(VALUE(TRIM(SUBSTITUTE(AQ27,CHAR(160),""))),0)),0))*(IFERROR(VALUE(TRIM(SUBSTITUTE($AA27,CHAR(160),""))),0)),2)))</f>
        <v/>
      </c>
      <c r="AZ27" s="209" t="str" cm="1">
        <f t="array" ref="AZ27">IF($AA27="","",IF(ROUND(IFERROR(_xlfn.IFS($AS27="Devis 1",ROUND(IFERROR(VALUE(TRIM(SUBSTITUTE(AL27,CHAR(160),""))),0),2),$AS27="Devis 2",ROUND(IFERROR(VALUE(TRIM(SUBSTITUTE(AO27,CHAR(160),""))),0),2),$AS27="Devis 3",ROUND(IFERROR(VALUE(TRIM(SUBSTITUTE(AR27,CHAR(160),""))),0),2)),0),2)*ROUND(IFERROR(VALUE(TRIM(SUBSTITUTE($AA27,CHAR(160),""))),0),2)=0,"",ROUND(IFERROR(_xlfn.IFS($AS27="Devis 1",ROUND(IFERROR(VALUE(TRIM(SUBSTITUTE(AL27,CHAR(160),""))),0),2),$AS27="Devis 2",ROUND(IFERROR(VALUE(TRIM(SUBSTITUTE(AO27,CHAR(160),""))),0),2),$AS27="Devis 3",ROUND(IFERROR(VALUE(TRIM(SUBSTITUTE(AR27,CHAR(160),""))),0),2)),0),2)*ROUND(IFERROR(VALUE(TRIM(SUBSTITUTE($AA27,CHAR(160),""))),0),2)))</f>
        <v/>
      </c>
      <c r="BA27" s="212"/>
      <c r="BB27" s="210" t="str" cm="1">
        <f t="array" ref="BB27">IF(OR(AZ27="",AW27="",AX27="",AU27="",AY27="",AV27=""),"",_xlfn.IFS((IFERROR(VALUE(TRIM(SUBSTITUTE(AZ27,CHAR(160),""))),0))&gt;(IFERROR(VALUE(TRIM(SUBSTITUTE(AW27,CHAR(160),""))),0)),"KO : Le montant retenu TTC est supérieur au montant raisonnable TTC. Merci de revoir la ligne de dépense ou plafonner son montant.",(IFERROR(VALUE(TRIM(SUBSTITUTE(AX27,CHAR(160),""))),0))&gt;(IFERROR(VALUE(TRIM(SUBSTITUTE(AU27,CHAR(160),""))),0)),"Attention : Le montant retenu HT est supérieur au montant HT raisonnable. Merci de revoir la ligne de dépense, plafonner son montant, ou justifier la reventillation HT / TVA.",(IFERROR(VALUE(TRIM(SUBSTITUTE(AY27,CHAR(160),""))),0))&gt;(IFERROR(VALUE(TRIM(SUBSTITUTE(AV27,CHAR(160),""))),0)),"Attention : Le montant TVA retenu est supérieur au montant TVA raisonnable. Merci de revoir la ligne de dépense, plafonner son montant, ou justifier la reventillation HT / TVA.",(IFERROR(VALUE(TRIM(SUBSTITUTE(AZ27,CHAR(160),""))),0))=0,"",(IFERROR(VALUE(TRIM(SUBSTITUTE(AW27,CHAR(160),""))),0))=(IFERROR(VALUE(TRIM(SUBSTITUTE(AZ27,CHAR(160),""))),0)),"OK",(IFERROR(VALUE(TRIM(SUBSTITUTE(AW27,CHAR(160),""))),0))&gt;(IFERROR(VALUE(TRIM(SUBSTITUTE(AZ27,CHAR(160),""))),0))," OK : Montant instruit inférieur au montant raisonnable.",TRUE,""))</f>
        <v/>
      </c>
      <c r="BC27" s="210" t="str" cm="1">
        <f t="array" ref="BC27">IF(OR(AZ27="",X27="",AX27="",V27="",AY27="",W27=""),"",_xlfn.IFS((IFERROR(VALUE(TRIM(SUBSTITUTE(AZ27,CHAR(160),""))),0))&gt;(IFERROR(VALUE(TRIM(SUBSTITUTE(X27,CHAR(160),""))),0)),"KO : Le montant retenu TTC est supérieur au montant présenté TTC. Merci de revoir la ligne de dépense ou plafonner son montant.",(IFERROR(VALUE(TRIM(SUBSTITUTE(AX27,CHAR(160),""))),0))&gt;(IFERROR(VALUE(TRIM(SUBSTITUTE(V27,CHAR(160),""))),0)),"Attention : Le montant retenu HT est supérieur au montant HT présenté. Merci de revoir la ligne de dépense, plafonner son montant, ou justifier la reventillation HT / TVA.",(IFERROR(VALUE(TRIM(SUBSTITUTE(AY27,CHAR(160),""))),0))&gt;(IFERROR(VALUE(TRIM(SUBSTITUTE(W27,CHAR(160),""))),0)),"Attention : Le montant TVA retenu est supérieur au montant TVA présenté. Merci de revoir la ligne de dépense, plafonner son montant, ou justifier la reventillation HT / TVA.",(IFERROR(VALUE(TRIM(SUBSTITUTE(X27,CHAR(160),""))),0))=0,"",(IFERROR(VALUE(TRIM(SUBSTITUTE(AZ27,CHAR(160),""))),0))=(IFERROR(VALUE(TRIM(SUBSTITUTE(X27,CHAR(160),""))),0)),"OK",(IFERROR(VALUE(TRIM(SUBSTITUTE(AZ27,CHAR(160),""))),0))&lt;(IFERROR(VALUE(TRIM(SUBSTITUTE(X27,CHAR(160),""))),0)),"Montant instruit inférieur au montant présenté.",TRUE,""))</f>
        <v/>
      </c>
      <c r="BD27" s="208" t="str">
        <f t="shared" si="46"/>
        <v/>
      </c>
      <c r="BE27" s="208" t="str">
        <f t="shared" si="47"/>
        <v/>
      </c>
      <c r="BF27" s="495" t="str">
        <f t="shared" si="48"/>
        <v/>
      </c>
    </row>
    <row r="28" spans="1:59" ht="15" customHeight="1">
      <c r="A28" s="473">
        <v>24</v>
      </c>
      <c r="B28" s="11"/>
      <c r="C28" s="42"/>
      <c r="D28" s="11"/>
      <c r="E28" s="11"/>
      <c r="F28" s="11"/>
      <c r="G28" s="11"/>
      <c r="H28" s="11"/>
      <c r="I28" s="61"/>
      <c r="J28" s="11"/>
      <c r="K28" s="62"/>
      <c r="L28" s="29"/>
      <c r="M28" s="15"/>
      <c r="N28" s="193" t="str">
        <f t="shared" si="36"/>
        <v/>
      </c>
      <c r="O28" s="32"/>
      <c r="P28" s="15"/>
      <c r="Q28" s="193" t="str">
        <f t="shared" si="37"/>
        <v/>
      </c>
      <c r="R28" s="35"/>
      <c r="S28" s="15"/>
      <c r="T28" s="194" t="str">
        <f t="shared" si="38"/>
        <v/>
      </c>
      <c r="U28" s="53"/>
      <c r="V28" s="195" t="str" cm="1">
        <f t="array" ref="V28">IF((_xlfn.IFS(TRIM(SUBSTITUTE(U28,CHAR(160),""))="Devis 1",IFERROR(VALUE(TRIM(SUBSTITUTE(L28,CHAR(160),""))),0),TRIM(SUBSTITUTE(U28,CHAR(160),""))="Devis 2",IFERROR(VALUE(TRIM(SUBSTITUTE(O28,CHAR(160),""))),0),TRIM(SUBSTITUTE(U28,CHAR(160),""))="Devis 3",IFERROR(VALUE(TRIM(SUBSTITUTE(R28,CHAR(160),""))),0),TRUE,0)*IFERROR(VALUE(TRIM(SUBSTITUTE(C28,CHAR(160),""))),0))=0,"",_xlfn.IFS(TRIM(SUBSTITUTE(U28,CHAR(160),""))="Devis 1",IFERROR(VALUE(TRIM(SUBSTITUTE(L28,CHAR(160),""))),0),TRIM(SUBSTITUTE(U28,CHAR(160),""))="Devis 2",IFERROR(VALUE(TRIM(SUBSTITUTE(O28,CHAR(160),""))),0),TRIM(SUBSTITUTE(U28,CHAR(160),""))="Devis 3",IFERROR(VALUE(TRIM(SUBSTITUTE(R28,CHAR(160),""))),0),TRUE,0)*IFERROR(VALUE(TRIM(SUBSTITUTE(C28,CHAR(160),""))),0))</f>
        <v/>
      </c>
      <c r="W28" s="196" t="str" cm="1">
        <f t="array" ref="W28">IF(ROUND((_xlfn.IFS(TRIM(SUBSTITUTE(U28,CHAR(160),""))="Devis 1",IFERROR(VALUE(TRIM(SUBSTITUTE(M28,CHAR(160),""))),0),TRIM(SUBSTITUTE(U28,CHAR(160),""))="Devis 2",IFERROR(VALUE(TRIM(SUBSTITUTE(P28,CHAR(160),""))),0),TRIM(SUBSTITUTE(U28,CHAR(160),""))="Devis 3",IFERROR(VALUE(TRIM(SUBSTITUTE(S28,CHAR(160),""))),0),TRUE,0)*IFERROR(VALUE(TRIM(SUBSTITUTE(C28,CHAR(160),""))),0)),2)=0,IF(V28&lt;&gt;"",0,""),ROUND((_xlfn.IFS(TRIM(SUBSTITUTE(U28,CHAR(160),""))="Devis 1",IFERROR(VALUE(TRIM(SUBSTITUTE(M28,CHAR(160),""))),0),TRIM(SUBSTITUTE(U28,CHAR(160),""))="Devis 2",IFERROR(VALUE(TRIM(SUBSTITUTE(P28,CHAR(160),""))),0),TRIM(SUBSTITUTE(U28,CHAR(160),""))="Devis 3",IFERROR(VALUE(TRIM(SUBSTITUTE(S28,CHAR(160),""))),0),TRUE,0)*IFERROR(VALUE(TRIM(SUBSTITUTE(C28,CHAR(160),""))),0)),2))</f>
        <v/>
      </c>
      <c r="X28" s="197" t="str">
        <f t="shared" si="49"/>
        <v/>
      </c>
      <c r="Y28" s="55"/>
      <c r="Z28" s="198" t="str">
        <f t="shared" si="18"/>
        <v/>
      </c>
      <c r="AA28" s="199" t="str">
        <f t="shared" si="19"/>
        <v/>
      </c>
      <c r="AB28" s="200" t="str">
        <f t="shared" si="20"/>
        <v/>
      </c>
      <c r="AC28" s="200" t="str">
        <f t="shared" si="21"/>
        <v/>
      </c>
      <c r="AD28" s="200" t="str">
        <f t="shared" si="22"/>
        <v/>
      </c>
      <c r="AE28" s="200" t="str">
        <f t="shared" si="23"/>
        <v/>
      </c>
      <c r="AF28" s="200" t="str">
        <f t="shared" si="24"/>
        <v/>
      </c>
      <c r="AG28" s="201" t="str">
        <f t="shared" si="25"/>
        <v/>
      </c>
      <c r="AH28" s="200" t="str">
        <f t="shared" si="26"/>
        <v/>
      </c>
      <c r="AI28" s="202" t="str">
        <f t="shared" si="27"/>
        <v/>
      </c>
      <c r="AJ28" s="203" t="str">
        <f t="shared" si="28"/>
        <v/>
      </c>
      <c r="AK28" s="204" t="str">
        <f t="shared" si="29"/>
        <v/>
      </c>
      <c r="AL28" s="193" t="str">
        <f t="shared" si="40"/>
        <v/>
      </c>
      <c r="AM28" s="205" t="str">
        <f t="shared" si="30"/>
        <v/>
      </c>
      <c r="AN28" s="204" t="str">
        <f t="shared" si="31"/>
        <v/>
      </c>
      <c r="AO28" s="193" t="str">
        <f t="shared" si="41"/>
        <v/>
      </c>
      <c r="AP28" s="206" t="str">
        <f t="shared" si="32"/>
        <v/>
      </c>
      <c r="AQ28" s="204" t="str">
        <f t="shared" si="33"/>
        <v/>
      </c>
      <c r="AR28" s="207" t="str">
        <f t="shared" si="42"/>
        <v/>
      </c>
      <c r="AS28" s="198" t="str">
        <f t="shared" si="34"/>
        <v/>
      </c>
      <c r="AT28" s="212"/>
      <c r="AU28" s="208" t="str">
        <f t="shared" si="43"/>
        <v/>
      </c>
      <c r="AV28" s="208" t="str">
        <f t="shared" si="44"/>
        <v/>
      </c>
      <c r="AW28" s="208" t="str">
        <f t="shared" si="45"/>
        <v/>
      </c>
      <c r="AX28" s="209" t="str" cm="1">
        <f t="array" ref="AX28">IF($AA28="","",IF((IFERROR(_xlfn.IFS($AS28="Devis 1",(IFERROR(VALUE(TRIM(SUBSTITUTE(AJ28,CHAR(160),""))),0)),$AS28="Devis 2",(IFERROR(VALUE(TRIM(SUBSTITUTE(AM28,CHAR(160),""))),0)),$AS28="Devis 3",(IFERROR(VALUE(TRIM(SUBSTITUTE(AP28,CHAR(160),""))),0))),0))*(IFERROR(VALUE(TRIM(SUBSTITUTE($AA28,CHAR(160),""))),0))=0,"",(IFERROR(_xlfn.IFS($AS28="Devis 1",(IFERROR(VALUE(TRIM(SUBSTITUTE(AJ28,CHAR(160),""))),0)),$AS28="Devis 2",(IFERROR(VALUE(TRIM(SUBSTITUTE(AM28,CHAR(160),""))),0)),$AS28="Devis 3",(IFERROR(VALUE(TRIM(SUBSTITUTE(AP28,CHAR(160),""))),0))),0))*(IFERROR(VALUE(TRIM(SUBSTITUTE($AA28,CHAR(160),""))),0))))</f>
        <v/>
      </c>
      <c r="AY28" s="209" t="str" cm="1">
        <f t="array" ref="AY28">IF($AA28="","",IF(ROUND((IFERROR(_xlfn.IFS(TRIM(SUBSTITUTE($AS28,CHAR(160),""))="Devis 1",IFERROR(VALUE(TRIM(SUBSTITUTE(AK28,CHAR(160),""))),0),TRIM(SUBSTITUTE($AS28,CHAR(160),""))="Devis 2",IFERROR(VALUE(TRIM(SUBSTITUTE(AN28,CHAR(160),""))),0),TRIM(SUBSTITUTE($AS28,CHAR(160),""))="Devis 3",IFERROR(VALUE(TRIM(SUBSTITUTE(AQ28,CHAR(160),""))),0)),0))*(IFERROR(VALUE(TRIM(SUBSTITUTE($AA28,CHAR(160),""))),0)),2)=0,IF(AX28&lt;&gt;"",0,""),ROUND((IFERROR(_xlfn.IFS(TRIM(SUBSTITUTE($AS28,CHAR(160),""))="Devis 1",IFERROR(VALUE(TRIM(SUBSTITUTE(AK28,CHAR(160),""))),0),TRIM(SUBSTITUTE($AS28,CHAR(160),""))="Devis 2",IFERROR(VALUE(TRIM(SUBSTITUTE(AN28,CHAR(160),""))),0),TRIM(SUBSTITUTE($AS28,CHAR(160),""))="Devis 3",IFERROR(VALUE(TRIM(SUBSTITUTE(AQ28,CHAR(160),""))),0)),0))*(IFERROR(VALUE(TRIM(SUBSTITUTE($AA28,CHAR(160),""))),0)),2)))</f>
        <v/>
      </c>
      <c r="AZ28" s="209" t="str" cm="1">
        <f t="array" ref="AZ28">IF($AA28="","",IF(ROUND(IFERROR(_xlfn.IFS($AS28="Devis 1",ROUND(IFERROR(VALUE(TRIM(SUBSTITUTE(AL28,CHAR(160),""))),0),2),$AS28="Devis 2",ROUND(IFERROR(VALUE(TRIM(SUBSTITUTE(AO28,CHAR(160),""))),0),2),$AS28="Devis 3",ROUND(IFERROR(VALUE(TRIM(SUBSTITUTE(AR28,CHAR(160),""))),0),2)),0),2)*ROUND(IFERROR(VALUE(TRIM(SUBSTITUTE($AA28,CHAR(160),""))),0),2)=0,"",ROUND(IFERROR(_xlfn.IFS($AS28="Devis 1",ROUND(IFERROR(VALUE(TRIM(SUBSTITUTE(AL28,CHAR(160),""))),0),2),$AS28="Devis 2",ROUND(IFERROR(VALUE(TRIM(SUBSTITUTE(AO28,CHAR(160),""))),0),2),$AS28="Devis 3",ROUND(IFERROR(VALUE(TRIM(SUBSTITUTE(AR28,CHAR(160),""))),0),2)),0),2)*ROUND(IFERROR(VALUE(TRIM(SUBSTITUTE($AA28,CHAR(160),""))),0),2)))</f>
        <v/>
      </c>
      <c r="BA28" s="212"/>
      <c r="BB28" s="210" t="str" cm="1">
        <f t="array" ref="BB28">IF(OR(AZ28="",AW28="",AX28="",AU28="",AY28="",AV28=""),"",_xlfn.IFS((IFERROR(VALUE(TRIM(SUBSTITUTE(AZ28,CHAR(160),""))),0))&gt;(IFERROR(VALUE(TRIM(SUBSTITUTE(AW28,CHAR(160),""))),0)),"KO : Le montant retenu TTC est supérieur au montant raisonnable TTC. Merci de revoir la ligne de dépense ou plafonner son montant.",(IFERROR(VALUE(TRIM(SUBSTITUTE(AX28,CHAR(160),""))),0))&gt;(IFERROR(VALUE(TRIM(SUBSTITUTE(AU28,CHAR(160),""))),0)),"Attention : Le montant retenu HT est supérieur au montant HT raisonnable. Merci de revoir la ligne de dépense, plafonner son montant, ou justifier la reventillation HT / TVA.",(IFERROR(VALUE(TRIM(SUBSTITUTE(AY28,CHAR(160),""))),0))&gt;(IFERROR(VALUE(TRIM(SUBSTITUTE(AV28,CHAR(160),""))),0)),"Attention : Le montant TVA retenu est supérieur au montant TVA raisonnable. Merci de revoir la ligne de dépense, plafonner son montant, ou justifier la reventillation HT / TVA.",(IFERROR(VALUE(TRIM(SUBSTITUTE(AZ28,CHAR(160),""))),0))=0,"",(IFERROR(VALUE(TRIM(SUBSTITUTE(AW28,CHAR(160),""))),0))=(IFERROR(VALUE(TRIM(SUBSTITUTE(AZ28,CHAR(160),""))),0)),"OK",(IFERROR(VALUE(TRIM(SUBSTITUTE(AW28,CHAR(160),""))),0))&gt;(IFERROR(VALUE(TRIM(SUBSTITUTE(AZ28,CHAR(160),""))),0))," OK : Montant instruit inférieur au montant raisonnable.",TRUE,""))</f>
        <v/>
      </c>
      <c r="BC28" s="210" t="str" cm="1">
        <f t="array" ref="BC28">IF(OR(AZ28="",X28="",AX28="",V28="",AY28="",W28=""),"",_xlfn.IFS((IFERROR(VALUE(TRIM(SUBSTITUTE(AZ28,CHAR(160),""))),0))&gt;(IFERROR(VALUE(TRIM(SUBSTITUTE(X28,CHAR(160),""))),0)),"KO : Le montant retenu TTC est supérieur au montant présenté TTC. Merci de revoir la ligne de dépense ou plafonner son montant.",(IFERROR(VALUE(TRIM(SUBSTITUTE(AX28,CHAR(160),""))),0))&gt;(IFERROR(VALUE(TRIM(SUBSTITUTE(V28,CHAR(160),""))),0)),"Attention : Le montant retenu HT est supérieur au montant HT présenté. Merci de revoir la ligne de dépense, plafonner son montant, ou justifier la reventillation HT / TVA.",(IFERROR(VALUE(TRIM(SUBSTITUTE(AY28,CHAR(160),""))),0))&gt;(IFERROR(VALUE(TRIM(SUBSTITUTE(W28,CHAR(160),""))),0)),"Attention : Le montant TVA retenu est supérieur au montant TVA présenté. Merci de revoir la ligne de dépense, plafonner son montant, ou justifier la reventillation HT / TVA.",(IFERROR(VALUE(TRIM(SUBSTITUTE(X28,CHAR(160),""))),0))=0,"",(IFERROR(VALUE(TRIM(SUBSTITUTE(AZ28,CHAR(160),""))),0))=(IFERROR(VALUE(TRIM(SUBSTITUTE(X28,CHAR(160),""))),0)),"OK",(IFERROR(VALUE(TRIM(SUBSTITUTE(AZ28,CHAR(160),""))),0))&lt;(IFERROR(VALUE(TRIM(SUBSTITUTE(X28,CHAR(160),""))),0)),"Montant instruit inférieur au montant présenté.",TRUE,""))</f>
        <v/>
      </c>
      <c r="BD28" s="208" t="str">
        <f t="shared" si="46"/>
        <v/>
      </c>
      <c r="BE28" s="208" t="str">
        <f t="shared" si="47"/>
        <v/>
      </c>
      <c r="BF28" s="495" t="str">
        <f t="shared" si="48"/>
        <v/>
      </c>
    </row>
    <row r="29" spans="1:59" ht="15" customHeight="1">
      <c r="A29" s="473">
        <v>25</v>
      </c>
      <c r="B29" s="11"/>
      <c r="C29" s="42"/>
      <c r="D29" s="11"/>
      <c r="E29" s="11"/>
      <c r="F29" s="11"/>
      <c r="G29" s="11"/>
      <c r="H29" s="11"/>
      <c r="I29" s="61"/>
      <c r="J29" s="11"/>
      <c r="K29" s="62"/>
      <c r="L29" s="29"/>
      <c r="M29" s="15"/>
      <c r="N29" s="193" t="str">
        <f t="shared" si="36"/>
        <v/>
      </c>
      <c r="O29" s="32"/>
      <c r="P29" s="15"/>
      <c r="Q29" s="193" t="str">
        <f t="shared" si="37"/>
        <v/>
      </c>
      <c r="R29" s="35"/>
      <c r="S29" s="15"/>
      <c r="T29" s="194" t="str">
        <f t="shared" si="38"/>
        <v/>
      </c>
      <c r="U29" s="53"/>
      <c r="V29" s="195" t="str" cm="1">
        <f t="array" ref="V29">IF((_xlfn.IFS(TRIM(SUBSTITUTE(U29,CHAR(160),""))="Devis 1",IFERROR(VALUE(TRIM(SUBSTITUTE(L29,CHAR(160),""))),0),TRIM(SUBSTITUTE(U29,CHAR(160),""))="Devis 2",IFERROR(VALUE(TRIM(SUBSTITUTE(O29,CHAR(160),""))),0),TRIM(SUBSTITUTE(U29,CHAR(160),""))="Devis 3",IFERROR(VALUE(TRIM(SUBSTITUTE(R29,CHAR(160),""))),0),TRUE,0)*IFERROR(VALUE(TRIM(SUBSTITUTE(C29,CHAR(160),""))),0))=0,"",_xlfn.IFS(TRIM(SUBSTITUTE(U29,CHAR(160),""))="Devis 1",IFERROR(VALUE(TRIM(SUBSTITUTE(L29,CHAR(160),""))),0),TRIM(SUBSTITUTE(U29,CHAR(160),""))="Devis 2",IFERROR(VALUE(TRIM(SUBSTITUTE(O29,CHAR(160),""))),0),TRIM(SUBSTITUTE(U29,CHAR(160),""))="Devis 3",IFERROR(VALUE(TRIM(SUBSTITUTE(R29,CHAR(160),""))),0),TRUE,0)*IFERROR(VALUE(TRIM(SUBSTITUTE(C29,CHAR(160),""))),0))</f>
        <v/>
      </c>
      <c r="W29" s="196" t="str" cm="1">
        <f t="array" ref="W29">IF(ROUND((_xlfn.IFS(TRIM(SUBSTITUTE(U29,CHAR(160),""))="Devis 1",IFERROR(VALUE(TRIM(SUBSTITUTE(M29,CHAR(160),""))),0),TRIM(SUBSTITUTE(U29,CHAR(160),""))="Devis 2",IFERROR(VALUE(TRIM(SUBSTITUTE(P29,CHAR(160),""))),0),TRIM(SUBSTITUTE(U29,CHAR(160),""))="Devis 3",IFERROR(VALUE(TRIM(SUBSTITUTE(S29,CHAR(160),""))),0),TRUE,0)*IFERROR(VALUE(TRIM(SUBSTITUTE(C29,CHAR(160),""))),0)),2)=0,IF(V29&lt;&gt;"",0,""),ROUND((_xlfn.IFS(TRIM(SUBSTITUTE(U29,CHAR(160),""))="Devis 1",IFERROR(VALUE(TRIM(SUBSTITUTE(M29,CHAR(160),""))),0),TRIM(SUBSTITUTE(U29,CHAR(160),""))="Devis 2",IFERROR(VALUE(TRIM(SUBSTITUTE(P29,CHAR(160),""))),0),TRIM(SUBSTITUTE(U29,CHAR(160),""))="Devis 3",IFERROR(VALUE(TRIM(SUBSTITUTE(S29,CHAR(160),""))),0),TRUE,0)*IFERROR(VALUE(TRIM(SUBSTITUTE(C29,CHAR(160),""))),0)),2))</f>
        <v/>
      </c>
      <c r="X29" s="197" t="str">
        <f t="shared" si="49"/>
        <v/>
      </c>
      <c r="Y29" s="55"/>
      <c r="Z29" s="198" t="str">
        <f t="shared" si="18"/>
        <v/>
      </c>
      <c r="AA29" s="199" t="str">
        <f t="shared" si="19"/>
        <v/>
      </c>
      <c r="AB29" s="200" t="str">
        <f t="shared" si="20"/>
        <v/>
      </c>
      <c r="AC29" s="200" t="str">
        <f t="shared" si="21"/>
        <v/>
      </c>
      <c r="AD29" s="200" t="str">
        <f t="shared" si="22"/>
        <v/>
      </c>
      <c r="AE29" s="200" t="str">
        <f t="shared" si="23"/>
        <v/>
      </c>
      <c r="AF29" s="200" t="str">
        <f t="shared" si="24"/>
        <v/>
      </c>
      <c r="AG29" s="201" t="str">
        <f t="shared" si="25"/>
        <v/>
      </c>
      <c r="AH29" s="200" t="str">
        <f t="shared" si="26"/>
        <v/>
      </c>
      <c r="AI29" s="202" t="str">
        <f t="shared" si="27"/>
        <v/>
      </c>
      <c r="AJ29" s="203" t="str">
        <f t="shared" si="28"/>
        <v/>
      </c>
      <c r="AK29" s="204" t="str">
        <f t="shared" si="29"/>
        <v/>
      </c>
      <c r="AL29" s="193" t="str">
        <f t="shared" si="40"/>
        <v/>
      </c>
      <c r="AM29" s="205" t="str">
        <f t="shared" si="30"/>
        <v/>
      </c>
      <c r="AN29" s="204" t="str">
        <f t="shared" si="31"/>
        <v/>
      </c>
      <c r="AO29" s="193" t="str">
        <f t="shared" si="41"/>
        <v/>
      </c>
      <c r="AP29" s="206" t="str">
        <f t="shared" si="32"/>
        <v/>
      </c>
      <c r="AQ29" s="204" t="str">
        <f t="shared" si="33"/>
        <v/>
      </c>
      <c r="AR29" s="207" t="str">
        <f t="shared" si="42"/>
        <v/>
      </c>
      <c r="AS29" s="198" t="str">
        <f t="shared" si="34"/>
        <v/>
      </c>
      <c r="AT29" s="212"/>
      <c r="AU29" s="208" t="str">
        <f t="shared" si="43"/>
        <v/>
      </c>
      <c r="AV29" s="208" t="str">
        <f t="shared" si="44"/>
        <v/>
      </c>
      <c r="AW29" s="208" t="str">
        <f t="shared" si="45"/>
        <v/>
      </c>
      <c r="AX29" s="209" t="str" cm="1">
        <f t="array" ref="AX29">IF($AA29="","",IF((IFERROR(_xlfn.IFS($AS29="Devis 1",(IFERROR(VALUE(TRIM(SUBSTITUTE(AJ29,CHAR(160),""))),0)),$AS29="Devis 2",(IFERROR(VALUE(TRIM(SUBSTITUTE(AM29,CHAR(160),""))),0)),$AS29="Devis 3",(IFERROR(VALUE(TRIM(SUBSTITUTE(AP29,CHAR(160),""))),0))),0))*(IFERROR(VALUE(TRIM(SUBSTITUTE($AA29,CHAR(160),""))),0))=0,"",(IFERROR(_xlfn.IFS($AS29="Devis 1",(IFERROR(VALUE(TRIM(SUBSTITUTE(AJ29,CHAR(160),""))),0)),$AS29="Devis 2",(IFERROR(VALUE(TRIM(SUBSTITUTE(AM29,CHAR(160),""))),0)),$AS29="Devis 3",(IFERROR(VALUE(TRIM(SUBSTITUTE(AP29,CHAR(160),""))),0))),0))*(IFERROR(VALUE(TRIM(SUBSTITUTE($AA29,CHAR(160),""))),0))))</f>
        <v/>
      </c>
      <c r="AY29" s="209" t="str" cm="1">
        <f t="array" ref="AY29">IF($AA29="","",IF(ROUND((IFERROR(_xlfn.IFS(TRIM(SUBSTITUTE($AS29,CHAR(160),""))="Devis 1",IFERROR(VALUE(TRIM(SUBSTITUTE(AK29,CHAR(160),""))),0),TRIM(SUBSTITUTE($AS29,CHAR(160),""))="Devis 2",IFERROR(VALUE(TRIM(SUBSTITUTE(AN29,CHAR(160),""))),0),TRIM(SUBSTITUTE($AS29,CHAR(160),""))="Devis 3",IFERROR(VALUE(TRIM(SUBSTITUTE(AQ29,CHAR(160),""))),0)),0))*(IFERROR(VALUE(TRIM(SUBSTITUTE($AA29,CHAR(160),""))),0)),2)=0,IF(AX29&lt;&gt;"",0,""),ROUND((IFERROR(_xlfn.IFS(TRIM(SUBSTITUTE($AS29,CHAR(160),""))="Devis 1",IFERROR(VALUE(TRIM(SUBSTITUTE(AK29,CHAR(160),""))),0),TRIM(SUBSTITUTE($AS29,CHAR(160),""))="Devis 2",IFERROR(VALUE(TRIM(SUBSTITUTE(AN29,CHAR(160),""))),0),TRIM(SUBSTITUTE($AS29,CHAR(160),""))="Devis 3",IFERROR(VALUE(TRIM(SUBSTITUTE(AQ29,CHAR(160),""))),0)),0))*(IFERROR(VALUE(TRIM(SUBSTITUTE($AA29,CHAR(160),""))),0)),2)))</f>
        <v/>
      </c>
      <c r="AZ29" s="209" t="str" cm="1">
        <f t="array" ref="AZ29">IF($AA29="","",IF(ROUND(IFERROR(_xlfn.IFS($AS29="Devis 1",ROUND(IFERROR(VALUE(TRIM(SUBSTITUTE(AL29,CHAR(160),""))),0),2),$AS29="Devis 2",ROUND(IFERROR(VALUE(TRIM(SUBSTITUTE(AO29,CHAR(160),""))),0),2),$AS29="Devis 3",ROUND(IFERROR(VALUE(TRIM(SUBSTITUTE(AR29,CHAR(160),""))),0),2)),0),2)*ROUND(IFERROR(VALUE(TRIM(SUBSTITUTE($AA29,CHAR(160),""))),0),2)=0,"",ROUND(IFERROR(_xlfn.IFS($AS29="Devis 1",ROUND(IFERROR(VALUE(TRIM(SUBSTITUTE(AL29,CHAR(160),""))),0),2),$AS29="Devis 2",ROUND(IFERROR(VALUE(TRIM(SUBSTITUTE(AO29,CHAR(160),""))),0),2),$AS29="Devis 3",ROUND(IFERROR(VALUE(TRIM(SUBSTITUTE(AR29,CHAR(160),""))),0),2)),0),2)*ROUND(IFERROR(VALUE(TRIM(SUBSTITUTE($AA29,CHAR(160),""))),0),2)))</f>
        <v/>
      </c>
      <c r="BA29" s="212"/>
      <c r="BB29" s="210" t="str" cm="1">
        <f t="array" ref="BB29">IF(OR(AZ29="",AW29="",AX29="",AU29="",AY29="",AV29=""),"",_xlfn.IFS((IFERROR(VALUE(TRIM(SUBSTITUTE(AZ29,CHAR(160),""))),0))&gt;(IFERROR(VALUE(TRIM(SUBSTITUTE(AW29,CHAR(160),""))),0)),"KO : Le montant retenu TTC est supérieur au montant raisonnable TTC. Merci de revoir la ligne de dépense ou plafonner son montant.",(IFERROR(VALUE(TRIM(SUBSTITUTE(AX29,CHAR(160),""))),0))&gt;(IFERROR(VALUE(TRIM(SUBSTITUTE(AU29,CHAR(160),""))),0)),"Attention : Le montant retenu HT est supérieur au montant HT raisonnable. Merci de revoir la ligne de dépense, plafonner son montant, ou justifier la reventillation HT / TVA.",(IFERROR(VALUE(TRIM(SUBSTITUTE(AY29,CHAR(160),""))),0))&gt;(IFERROR(VALUE(TRIM(SUBSTITUTE(AV29,CHAR(160),""))),0)),"Attention : Le montant TVA retenu est supérieur au montant TVA raisonnable. Merci de revoir la ligne de dépense, plafonner son montant, ou justifier la reventillation HT / TVA.",(IFERROR(VALUE(TRIM(SUBSTITUTE(AZ29,CHAR(160),""))),0))=0,"",(IFERROR(VALUE(TRIM(SUBSTITUTE(AW29,CHAR(160),""))),0))=(IFERROR(VALUE(TRIM(SUBSTITUTE(AZ29,CHAR(160),""))),0)),"OK",(IFERROR(VALUE(TRIM(SUBSTITUTE(AW29,CHAR(160),""))),0))&gt;(IFERROR(VALUE(TRIM(SUBSTITUTE(AZ29,CHAR(160),""))),0))," OK : Montant instruit inférieur au montant raisonnable.",TRUE,""))</f>
        <v/>
      </c>
      <c r="BC29" s="210" t="str" cm="1">
        <f t="array" ref="BC29">IF(OR(AZ29="",X29="",AX29="",V29="",AY29="",W29=""),"",_xlfn.IFS((IFERROR(VALUE(TRIM(SUBSTITUTE(AZ29,CHAR(160),""))),0))&gt;(IFERROR(VALUE(TRIM(SUBSTITUTE(X29,CHAR(160),""))),0)),"KO : Le montant retenu TTC est supérieur au montant présenté TTC. Merci de revoir la ligne de dépense ou plafonner son montant.",(IFERROR(VALUE(TRIM(SUBSTITUTE(AX29,CHAR(160),""))),0))&gt;(IFERROR(VALUE(TRIM(SUBSTITUTE(V29,CHAR(160),""))),0)),"Attention : Le montant retenu HT est supérieur au montant HT présenté. Merci de revoir la ligne de dépense, plafonner son montant, ou justifier la reventillation HT / TVA.",(IFERROR(VALUE(TRIM(SUBSTITUTE(AY29,CHAR(160),""))),0))&gt;(IFERROR(VALUE(TRIM(SUBSTITUTE(W29,CHAR(160),""))),0)),"Attention : Le montant TVA retenu est supérieur au montant TVA présenté. Merci de revoir la ligne de dépense, plafonner son montant, ou justifier la reventillation HT / TVA.",(IFERROR(VALUE(TRIM(SUBSTITUTE(X29,CHAR(160),""))),0))=0,"",(IFERROR(VALUE(TRIM(SUBSTITUTE(AZ29,CHAR(160),""))),0))=(IFERROR(VALUE(TRIM(SUBSTITUTE(X29,CHAR(160),""))),0)),"OK",(IFERROR(VALUE(TRIM(SUBSTITUTE(AZ29,CHAR(160),""))),0))&lt;(IFERROR(VALUE(TRIM(SUBSTITUTE(X29,CHAR(160),""))),0)),"Montant instruit inférieur au montant présenté.",TRUE,""))</f>
        <v/>
      </c>
      <c r="BD29" s="208" t="str">
        <f t="shared" si="46"/>
        <v/>
      </c>
      <c r="BE29" s="208" t="str">
        <f t="shared" si="47"/>
        <v/>
      </c>
      <c r="BF29" s="495" t="str">
        <f t="shared" si="48"/>
        <v/>
      </c>
    </row>
    <row r="30" spans="1:59" ht="15" customHeight="1">
      <c r="A30" s="473">
        <v>26</v>
      </c>
      <c r="B30" s="11"/>
      <c r="C30" s="42"/>
      <c r="D30" s="11"/>
      <c r="E30" s="11"/>
      <c r="F30" s="11"/>
      <c r="G30" s="11"/>
      <c r="H30" s="11"/>
      <c r="I30" s="61"/>
      <c r="J30" s="11"/>
      <c r="K30" s="62"/>
      <c r="L30" s="29"/>
      <c r="M30" s="15"/>
      <c r="N30" s="193" t="str">
        <f t="shared" si="36"/>
        <v/>
      </c>
      <c r="O30" s="32"/>
      <c r="P30" s="15"/>
      <c r="Q30" s="193" t="str">
        <f t="shared" si="37"/>
        <v/>
      </c>
      <c r="R30" s="35"/>
      <c r="S30" s="15"/>
      <c r="T30" s="194" t="str">
        <f t="shared" si="38"/>
        <v/>
      </c>
      <c r="U30" s="53"/>
      <c r="V30" s="195" t="str" cm="1">
        <f t="array" ref="V30">IF((_xlfn.IFS(TRIM(SUBSTITUTE(U30,CHAR(160),""))="Devis 1",IFERROR(VALUE(TRIM(SUBSTITUTE(L30,CHAR(160),""))),0),TRIM(SUBSTITUTE(U30,CHAR(160),""))="Devis 2",IFERROR(VALUE(TRIM(SUBSTITUTE(O30,CHAR(160),""))),0),TRIM(SUBSTITUTE(U30,CHAR(160),""))="Devis 3",IFERROR(VALUE(TRIM(SUBSTITUTE(R30,CHAR(160),""))),0),TRUE,0)*IFERROR(VALUE(TRIM(SUBSTITUTE(C30,CHAR(160),""))),0))=0,"",_xlfn.IFS(TRIM(SUBSTITUTE(U30,CHAR(160),""))="Devis 1",IFERROR(VALUE(TRIM(SUBSTITUTE(L30,CHAR(160),""))),0),TRIM(SUBSTITUTE(U30,CHAR(160),""))="Devis 2",IFERROR(VALUE(TRIM(SUBSTITUTE(O30,CHAR(160),""))),0),TRIM(SUBSTITUTE(U30,CHAR(160),""))="Devis 3",IFERROR(VALUE(TRIM(SUBSTITUTE(R30,CHAR(160),""))),0),TRUE,0)*IFERROR(VALUE(TRIM(SUBSTITUTE(C30,CHAR(160),""))),0))</f>
        <v/>
      </c>
      <c r="W30" s="196" t="str" cm="1">
        <f t="array" ref="W30">IF(ROUND((_xlfn.IFS(TRIM(SUBSTITUTE(U30,CHAR(160),""))="Devis 1",IFERROR(VALUE(TRIM(SUBSTITUTE(M30,CHAR(160),""))),0),TRIM(SUBSTITUTE(U30,CHAR(160),""))="Devis 2",IFERROR(VALUE(TRIM(SUBSTITUTE(P30,CHAR(160),""))),0),TRIM(SUBSTITUTE(U30,CHAR(160),""))="Devis 3",IFERROR(VALUE(TRIM(SUBSTITUTE(S30,CHAR(160),""))),0),TRUE,0)*IFERROR(VALUE(TRIM(SUBSTITUTE(C30,CHAR(160),""))),0)),2)=0,IF(V30&lt;&gt;"",0,""),ROUND((_xlfn.IFS(TRIM(SUBSTITUTE(U30,CHAR(160),""))="Devis 1",IFERROR(VALUE(TRIM(SUBSTITUTE(M30,CHAR(160),""))),0),TRIM(SUBSTITUTE(U30,CHAR(160),""))="Devis 2",IFERROR(VALUE(TRIM(SUBSTITUTE(P30,CHAR(160),""))),0),TRIM(SUBSTITUTE(U30,CHAR(160),""))="Devis 3",IFERROR(VALUE(TRIM(SUBSTITUTE(S30,CHAR(160),""))),0),TRUE,0)*IFERROR(VALUE(TRIM(SUBSTITUTE(C30,CHAR(160),""))),0)),2))</f>
        <v/>
      </c>
      <c r="X30" s="197" t="str">
        <f t="shared" si="49"/>
        <v/>
      </c>
      <c r="Y30" s="55"/>
      <c r="Z30" s="198" t="str">
        <f t="shared" si="18"/>
        <v/>
      </c>
      <c r="AA30" s="199" t="str">
        <f t="shared" si="19"/>
        <v/>
      </c>
      <c r="AB30" s="200" t="str">
        <f t="shared" si="20"/>
        <v/>
      </c>
      <c r="AC30" s="200" t="str">
        <f t="shared" si="21"/>
        <v/>
      </c>
      <c r="AD30" s="200" t="str">
        <f t="shared" si="22"/>
        <v/>
      </c>
      <c r="AE30" s="200" t="str">
        <f t="shared" si="23"/>
        <v/>
      </c>
      <c r="AF30" s="200" t="str">
        <f t="shared" si="24"/>
        <v/>
      </c>
      <c r="AG30" s="201" t="str">
        <f t="shared" si="25"/>
        <v/>
      </c>
      <c r="AH30" s="200" t="str">
        <f t="shared" si="26"/>
        <v/>
      </c>
      <c r="AI30" s="202" t="str">
        <f t="shared" si="27"/>
        <v/>
      </c>
      <c r="AJ30" s="203" t="str">
        <f t="shared" si="28"/>
        <v/>
      </c>
      <c r="AK30" s="204" t="str">
        <f t="shared" si="29"/>
        <v/>
      </c>
      <c r="AL30" s="193" t="str">
        <f t="shared" si="40"/>
        <v/>
      </c>
      <c r="AM30" s="205" t="str">
        <f t="shared" si="30"/>
        <v/>
      </c>
      <c r="AN30" s="204" t="str">
        <f t="shared" si="31"/>
        <v/>
      </c>
      <c r="AO30" s="193" t="str">
        <f t="shared" si="41"/>
        <v/>
      </c>
      <c r="AP30" s="206" t="str">
        <f t="shared" si="32"/>
        <v/>
      </c>
      <c r="AQ30" s="204" t="str">
        <f t="shared" si="33"/>
        <v/>
      </c>
      <c r="AR30" s="207" t="str">
        <f t="shared" si="42"/>
        <v/>
      </c>
      <c r="AS30" s="198" t="str">
        <f t="shared" si="34"/>
        <v/>
      </c>
      <c r="AT30" s="212"/>
      <c r="AU30" s="208" t="str">
        <f t="shared" si="43"/>
        <v/>
      </c>
      <c r="AV30" s="208" t="str">
        <f t="shared" si="44"/>
        <v/>
      </c>
      <c r="AW30" s="208" t="str">
        <f t="shared" si="45"/>
        <v/>
      </c>
      <c r="AX30" s="209" t="str" cm="1">
        <f t="array" ref="AX30">IF($AA30="","",IF((IFERROR(_xlfn.IFS($AS30="Devis 1",(IFERROR(VALUE(TRIM(SUBSTITUTE(AJ30,CHAR(160),""))),0)),$AS30="Devis 2",(IFERROR(VALUE(TRIM(SUBSTITUTE(AM30,CHAR(160),""))),0)),$AS30="Devis 3",(IFERROR(VALUE(TRIM(SUBSTITUTE(AP30,CHAR(160),""))),0))),0))*(IFERROR(VALUE(TRIM(SUBSTITUTE($AA30,CHAR(160),""))),0))=0,"",(IFERROR(_xlfn.IFS($AS30="Devis 1",(IFERROR(VALUE(TRIM(SUBSTITUTE(AJ30,CHAR(160),""))),0)),$AS30="Devis 2",(IFERROR(VALUE(TRIM(SUBSTITUTE(AM30,CHAR(160),""))),0)),$AS30="Devis 3",(IFERROR(VALUE(TRIM(SUBSTITUTE(AP30,CHAR(160),""))),0))),0))*(IFERROR(VALUE(TRIM(SUBSTITUTE($AA30,CHAR(160),""))),0))))</f>
        <v/>
      </c>
      <c r="AY30" s="209" t="str" cm="1">
        <f t="array" ref="AY30">IF($AA30="","",IF(ROUND((IFERROR(_xlfn.IFS(TRIM(SUBSTITUTE($AS30,CHAR(160),""))="Devis 1",IFERROR(VALUE(TRIM(SUBSTITUTE(AK30,CHAR(160),""))),0),TRIM(SUBSTITUTE($AS30,CHAR(160),""))="Devis 2",IFERROR(VALUE(TRIM(SUBSTITUTE(AN30,CHAR(160),""))),0),TRIM(SUBSTITUTE($AS30,CHAR(160),""))="Devis 3",IFERROR(VALUE(TRIM(SUBSTITUTE(AQ30,CHAR(160),""))),0)),0))*(IFERROR(VALUE(TRIM(SUBSTITUTE($AA30,CHAR(160),""))),0)),2)=0,IF(AX30&lt;&gt;"",0,""),ROUND((IFERROR(_xlfn.IFS(TRIM(SUBSTITUTE($AS30,CHAR(160),""))="Devis 1",IFERROR(VALUE(TRIM(SUBSTITUTE(AK30,CHAR(160),""))),0),TRIM(SUBSTITUTE($AS30,CHAR(160),""))="Devis 2",IFERROR(VALUE(TRIM(SUBSTITUTE(AN30,CHAR(160),""))),0),TRIM(SUBSTITUTE($AS30,CHAR(160),""))="Devis 3",IFERROR(VALUE(TRIM(SUBSTITUTE(AQ30,CHAR(160),""))),0)),0))*(IFERROR(VALUE(TRIM(SUBSTITUTE($AA30,CHAR(160),""))),0)),2)))</f>
        <v/>
      </c>
      <c r="AZ30" s="209" t="str" cm="1">
        <f t="array" ref="AZ30">IF($AA30="","",IF(ROUND(IFERROR(_xlfn.IFS($AS30="Devis 1",ROUND(IFERROR(VALUE(TRIM(SUBSTITUTE(AL30,CHAR(160),""))),0),2),$AS30="Devis 2",ROUND(IFERROR(VALUE(TRIM(SUBSTITUTE(AO30,CHAR(160),""))),0),2),$AS30="Devis 3",ROUND(IFERROR(VALUE(TRIM(SUBSTITUTE(AR30,CHAR(160),""))),0),2)),0),2)*ROUND(IFERROR(VALUE(TRIM(SUBSTITUTE($AA30,CHAR(160),""))),0),2)=0,"",ROUND(IFERROR(_xlfn.IFS($AS30="Devis 1",ROUND(IFERROR(VALUE(TRIM(SUBSTITUTE(AL30,CHAR(160),""))),0),2),$AS30="Devis 2",ROUND(IFERROR(VALUE(TRIM(SUBSTITUTE(AO30,CHAR(160),""))),0),2),$AS30="Devis 3",ROUND(IFERROR(VALUE(TRIM(SUBSTITUTE(AR30,CHAR(160),""))),0),2)),0),2)*ROUND(IFERROR(VALUE(TRIM(SUBSTITUTE($AA30,CHAR(160),""))),0),2)))</f>
        <v/>
      </c>
      <c r="BA30" s="212"/>
      <c r="BB30" s="210" t="str" cm="1">
        <f t="array" ref="BB30">IF(OR(AZ30="",AW30="",AX30="",AU30="",AY30="",AV30=""),"",_xlfn.IFS((IFERROR(VALUE(TRIM(SUBSTITUTE(AZ30,CHAR(160),""))),0))&gt;(IFERROR(VALUE(TRIM(SUBSTITUTE(AW30,CHAR(160),""))),0)),"KO : Le montant retenu TTC est supérieur au montant raisonnable TTC. Merci de revoir la ligne de dépense ou plafonner son montant.",(IFERROR(VALUE(TRIM(SUBSTITUTE(AX30,CHAR(160),""))),0))&gt;(IFERROR(VALUE(TRIM(SUBSTITUTE(AU30,CHAR(160),""))),0)),"Attention : Le montant retenu HT est supérieur au montant HT raisonnable. Merci de revoir la ligne de dépense, plafonner son montant, ou justifier la reventillation HT / TVA.",(IFERROR(VALUE(TRIM(SUBSTITUTE(AY30,CHAR(160),""))),0))&gt;(IFERROR(VALUE(TRIM(SUBSTITUTE(AV30,CHAR(160),""))),0)),"Attention : Le montant TVA retenu est supérieur au montant TVA raisonnable. Merci de revoir la ligne de dépense, plafonner son montant, ou justifier la reventillation HT / TVA.",(IFERROR(VALUE(TRIM(SUBSTITUTE(AZ30,CHAR(160),""))),0))=0,"",(IFERROR(VALUE(TRIM(SUBSTITUTE(AW30,CHAR(160),""))),0))=(IFERROR(VALUE(TRIM(SUBSTITUTE(AZ30,CHAR(160),""))),0)),"OK",(IFERROR(VALUE(TRIM(SUBSTITUTE(AW30,CHAR(160),""))),0))&gt;(IFERROR(VALUE(TRIM(SUBSTITUTE(AZ30,CHAR(160),""))),0))," OK : Montant instruit inférieur au montant raisonnable.",TRUE,""))</f>
        <v/>
      </c>
      <c r="BC30" s="210" t="str" cm="1">
        <f t="array" ref="BC30">IF(OR(AZ30="",X30="",AX30="",V30="",AY30="",W30=""),"",_xlfn.IFS((IFERROR(VALUE(TRIM(SUBSTITUTE(AZ30,CHAR(160),""))),0))&gt;(IFERROR(VALUE(TRIM(SUBSTITUTE(X30,CHAR(160),""))),0)),"KO : Le montant retenu TTC est supérieur au montant présenté TTC. Merci de revoir la ligne de dépense ou plafonner son montant.",(IFERROR(VALUE(TRIM(SUBSTITUTE(AX30,CHAR(160),""))),0))&gt;(IFERROR(VALUE(TRIM(SUBSTITUTE(V30,CHAR(160),""))),0)),"Attention : Le montant retenu HT est supérieur au montant HT présenté. Merci de revoir la ligne de dépense, plafonner son montant, ou justifier la reventillation HT / TVA.",(IFERROR(VALUE(TRIM(SUBSTITUTE(AY30,CHAR(160),""))),0))&gt;(IFERROR(VALUE(TRIM(SUBSTITUTE(W30,CHAR(160),""))),0)),"Attention : Le montant TVA retenu est supérieur au montant TVA présenté. Merci de revoir la ligne de dépense, plafonner son montant, ou justifier la reventillation HT / TVA.",(IFERROR(VALUE(TRIM(SUBSTITUTE(X30,CHAR(160),""))),0))=0,"",(IFERROR(VALUE(TRIM(SUBSTITUTE(AZ30,CHAR(160),""))),0))=(IFERROR(VALUE(TRIM(SUBSTITUTE(X30,CHAR(160),""))),0)),"OK",(IFERROR(VALUE(TRIM(SUBSTITUTE(AZ30,CHAR(160),""))),0))&lt;(IFERROR(VALUE(TRIM(SUBSTITUTE(X30,CHAR(160),""))),0)),"Montant instruit inférieur au montant présenté.",TRUE,""))</f>
        <v/>
      </c>
      <c r="BD30" s="208" t="str">
        <f t="shared" si="46"/>
        <v/>
      </c>
      <c r="BE30" s="208" t="str">
        <f t="shared" si="47"/>
        <v/>
      </c>
      <c r="BF30" s="495" t="str">
        <f t="shared" si="48"/>
        <v/>
      </c>
    </row>
    <row r="31" spans="1:59" ht="15" customHeight="1">
      <c r="A31" s="473">
        <v>27</v>
      </c>
      <c r="B31" s="11"/>
      <c r="C31" s="42"/>
      <c r="D31" s="11"/>
      <c r="E31" s="11"/>
      <c r="F31" s="11"/>
      <c r="G31" s="11"/>
      <c r="H31" s="11"/>
      <c r="I31" s="61"/>
      <c r="J31" s="11"/>
      <c r="K31" s="62"/>
      <c r="L31" s="29"/>
      <c r="M31" s="15"/>
      <c r="N31" s="193" t="str">
        <f t="shared" si="36"/>
        <v/>
      </c>
      <c r="O31" s="32"/>
      <c r="P31" s="15"/>
      <c r="Q31" s="193" t="str">
        <f t="shared" si="37"/>
        <v/>
      </c>
      <c r="R31" s="35"/>
      <c r="S31" s="15"/>
      <c r="T31" s="194" t="str">
        <f t="shared" si="38"/>
        <v/>
      </c>
      <c r="U31" s="53"/>
      <c r="V31" s="195" t="str" cm="1">
        <f t="array" ref="V31">IF((_xlfn.IFS(TRIM(SUBSTITUTE(U31,CHAR(160),""))="Devis 1",IFERROR(VALUE(TRIM(SUBSTITUTE(L31,CHAR(160),""))),0),TRIM(SUBSTITUTE(U31,CHAR(160),""))="Devis 2",IFERROR(VALUE(TRIM(SUBSTITUTE(O31,CHAR(160),""))),0),TRIM(SUBSTITUTE(U31,CHAR(160),""))="Devis 3",IFERROR(VALUE(TRIM(SUBSTITUTE(R31,CHAR(160),""))),0),TRUE,0)*IFERROR(VALUE(TRIM(SUBSTITUTE(C31,CHAR(160),""))),0))=0,"",_xlfn.IFS(TRIM(SUBSTITUTE(U31,CHAR(160),""))="Devis 1",IFERROR(VALUE(TRIM(SUBSTITUTE(L31,CHAR(160),""))),0),TRIM(SUBSTITUTE(U31,CHAR(160),""))="Devis 2",IFERROR(VALUE(TRIM(SUBSTITUTE(O31,CHAR(160),""))),0),TRIM(SUBSTITUTE(U31,CHAR(160),""))="Devis 3",IFERROR(VALUE(TRIM(SUBSTITUTE(R31,CHAR(160),""))),0),TRUE,0)*IFERROR(VALUE(TRIM(SUBSTITUTE(C31,CHAR(160),""))),0))</f>
        <v/>
      </c>
      <c r="W31" s="196" t="str" cm="1">
        <f t="array" ref="W31">IF(ROUND((_xlfn.IFS(TRIM(SUBSTITUTE(U31,CHAR(160),""))="Devis 1",IFERROR(VALUE(TRIM(SUBSTITUTE(M31,CHAR(160),""))),0),TRIM(SUBSTITUTE(U31,CHAR(160),""))="Devis 2",IFERROR(VALUE(TRIM(SUBSTITUTE(P31,CHAR(160),""))),0),TRIM(SUBSTITUTE(U31,CHAR(160),""))="Devis 3",IFERROR(VALUE(TRIM(SUBSTITUTE(S31,CHAR(160),""))),0),TRUE,0)*IFERROR(VALUE(TRIM(SUBSTITUTE(C31,CHAR(160),""))),0)),2)=0,IF(V31&lt;&gt;"",0,""),ROUND((_xlfn.IFS(TRIM(SUBSTITUTE(U31,CHAR(160),""))="Devis 1",IFERROR(VALUE(TRIM(SUBSTITUTE(M31,CHAR(160),""))),0),TRIM(SUBSTITUTE(U31,CHAR(160),""))="Devis 2",IFERROR(VALUE(TRIM(SUBSTITUTE(P31,CHAR(160),""))),0),TRIM(SUBSTITUTE(U31,CHAR(160),""))="Devis 3",IFERROR(VALUE(TRIM(SUBSTITUTE(S31,CHAR(160),""))),0),TRUE,0)*IFERROR(VALUE(TRIM(SUBSTITUTE(C31,CHAR(160),""))),0)),2))</f>
        <v/>
      </c>
      <c r="X31" s="197" t="str">
        <f t="shared" si="49"/>
        <v/>
      </c>
      <c r="Y31" s="55"/>
      <c r="Z31" s="198" t="str">
        <f t="shared" si="18"/>
        <v/>
      </c>
      <c r="AA31" s="199" t="str">
        <f t="shared" si="19"/>
        <v/>
      </c>
      <c r="AB31" s="200" t="str">
        <f t="shared" si="20"/>
        <v/>
      </c>
      <c r="AC31" s="200" t="str">
        <f t="shared" si="21"/>
        <v/>
      </c>
      <c r="AD31" s="200" t="str">
        <f t="shared" si="22"/>
        <v/>
      </c>
      <c r="AE31" s="200" t="str">
        <f t="shared" si="23"/>
        <v/>
      </c>
      <c r="AF31" s="200" t="str">
        <f t="shared" si="24"/>
        <v/>
      </c>
      <c r="AG31" s="201" t="str">
        <f t="shared" si="25"/>
        <v/>
      </c>
      <c r="AH31" s="200" t="str">
        <f t="shared" si="26"/>
        <v/>
      </c>
      <c r="AI31" s="202" t="str">
        <f t="shared" si="27"/>
        <v/>
      </c>
      <c r="AJ31" s="203" t="str">
        <f t="shared" si="28"/>
        <v/>
      </c>
      <c r="AK31" s="204" t="str">
        <f t="shared" si="29"/>
        <v/>
      </c>
      <c r="AL31" s="193" t="str">
        <f t="shared" si="40"/>
        <v/>
      </c>
      <c r="AM31" s="205" t="str">
        <f t="shared" si="30"/>
        <v/>
      </c>
      <c r="AN31" s="204" t="str">
        <f t="shared" si="31"/>
        <v/>
      </c>
      <c r="AO31" s="193" t="str">
        <f t="shared" si="41"/>
        <v/>
      </c>
      <c r="AP31" s="206" t="str">
        <f t="shared" si="32"/>
        <v/>
      </c>
      <c r="AQ31" s="204" t="str">
        <f t="shared" si="33"/>
        <v/>
      </c>
      <c r="AR31" s="207" t="str">
        <f t="shared" si="42"/>
        <v/>
      </c>
      <c r="AS31" s="198" t="str">
        <f t="shared" si="34"/>
        <v/>
      </c>
      <c r="AT31" s="212"/>
      <c r="AU31" s="208" t="str">
        <f t="shared" si="43"/>
        <v/>
      </c>
      <c r="AV31" s="208" t="str">
        <f t="shared" si="44"/>
        <v/>
      </c>
      <c r="AW31" s="208" t="str">
        <f t="shared" si="45"/>
        <v/>
      </c>
      <c r="AX31" s="209" t="str" cm="1">
        <f t="array" ref="AX31">IF($AA31="","",IF((IFERROR(_xlfn.IFS($AS31="Devis 1",(IFERROR(VALUE(TRIM(SUBSTITUTE(AJ31,CHAR(160),""))),0)),$AS31="Devis 2",(IFERROR(VALUE(TRIM(SUBSTITUTE(AM31,CHAR(160),""))),0)),$AS31="Devis 3",(IFERROR(VALUE(TRIM(SUBSTITUTE(AP31,CHAR(160),""))),0))),0))*(IFERROR(VALUE(TRIM(SUBSTITUTE($AA31,CHAR(160),""))),0))=0,"",(IFERROR(_xlfn.IFS($AS31="Devis 1",(IFERROR(VALUE(TRIM(SUBSTITUTE(AJ31,CHAR(160),""))),0)),$AS31="Devis 2",(IFERROR(VALUE(TRIM(SUBSTITUTE(AM31,CHAR(160),""))),0)),$AS31="Devis 3",(IFERROR(VALUE(TRIM(SUBSTITUTE(AP31,CHAR(160),""))),0))),0))*(IFERROR(VALUE(TRIM(SUBSTITUTE($AA31,CHAR(160),""))),0))))</f>
        <v/>
      </c>
      <c r="AY31" s="209" t="str" cm="1">
        <f t="array" ref="AY31">IF($AA31="","",IF(ROUND((IFERROR(_xlfn.IFS(TRIM(SUBSTITUTE($AS31,CHAR(160),""))="Devis 1",IFERROR(VALUE(TRIM(SUBSTITUTE(AK31,CHAR(160),""))),0),TRIM(SUBSTITUTE($AS31,CHAR(160),""))="Devis 2",IFERROR(VALUE(TRIM(SUBSTITUTE(AN31,CHAR(160),""))),0),TRIM(SUBSTITUTE($AS31,CHAR(160),""))="Devis 3",IFERROR(VALUE(TRIM(SUBSTITUTE(AQ31,CHAR(160),""))),0)),0))*(IFERROR(VALUE(TRIM(SUBSTITUTE($AA31,CHAR(160),""))),0)),2)=0,IF(AX31&lt;&gt;"",0,""),ROUND((IFERROR(_xlfn.IFS(TRIM(SUBSTITUTE($AS31,CHAR(160),""))="Devis 1",IFERROR(VALUE(TRIM(SUBSTITUTE(AK31,CHAR(160),""))),0),TRIM(SUBSTITUTE($AS31,CHAR(160),""))="Devis 2",IFERROR(VALUE(TRIM(SUBSTITUTE(AN31,CHAR(160),""))),0),TRIM(SUBSTITUTE($AS31,CHAR(160),""))="Devis 3",IFERROR(VALUE(TRIM(SUBSTITUTE(AQ31,CHAR(160),""))),0)),0))*(IFERROR(VALUE(TRIM(SUBSTITUTE($AA31,CHAR(160),""))),0)),2)))</f>
        <v/>
      </c>
      <c r="AZ31" s="209" t="str" cm="1">
        <f t="array" ref="AZ31">IF($AA31="","",IF(ROUND(IFERROR(_xlfn.IFS($AS31="Devis 1",ROUND(IFERROR(VALUE(TRIM(SUBSTITUTE(AL31,CHAR(160),""))),0),2),$AS31="Devis 2",ROUND(IFERROR(VALUE(TRIM(SUBSTITUTE(AO31,CHAR(160),""))),0),2),$AS31="Devis 3",ROUND(IFERROR(VALUE(TRIM(SUBSTITUTE(AR31,CHAR(160),""))),0),2)),0),2)*ROUND(IFERROR(VALUE(TRIM(SUBSTITUTE($AA31,CHAR(160),""))),0),2)=0,"",ROUND(IFERROR(_xlfn.IFS($AS31="Devis 1",ROUND(IFERROR(VALUE(TRIM(SUBSTITUTE(AL31,CHAR(160),""))),0),2),$AS31="Devis 2",ROUND(IFERROR(VALUE(TRIM(SUBSTITUTE(AO31,CHAR(160),""))),0),2),$AS31="Devis 3",ROUND(IFERROR(VALUE(TRIM(SUBSTITUTE(AR31,CHAR(160),""))),0),2)),0),2)*ROUND(IFERROR(VALUE(TRIM(SUBSTITUTE($AA31,CHAR(160),""))),0),2)))</f>
        <v/>
      </c>
      <c r="BA31" s="212"/>
      <c r="BB31" s="210" t="str" cm="1">
        <f t="array" ref="BB31">IF(OR(AZ31="",AW31="",AX31="",AU31="",AY31="",AV31=""),"",_xlfn.IFS((IFERROR(VALUE(TRIM(SUBSTITUTE(AZ31,CHAR(160),""))),0))&gt;(IFERROR(VALUE(TRIM(SUBSTITUTE(AW31,CHAR(160),""))),0)),"KO : Le montant retenu TTC est supérieur au montant raisonnable TTC. Merci de revoir la ligne de dépense ou plafonner son montant.",(IFERROR(VALUE(TRIM(SUBSTITUTE(AX31,CHAR(160),""))),0))&gt;(IFERROR(VALUE(TRIM(SUBSTITUTE(AU31,CHAR(160),""))),0)),"Attention : Le montant retenu HT est supérieur au montant HT raisonnable. Merci de revoir la ligne de dépense, plafonner son montant, ou justifier la reventillation HT / TVA.",(IFERROR(VALUE(TRIM(SUBSTITUTE(AY31,CHAR(160),""))),0))&gt;(IFERROR(VALUE(TRIM(SUBSTITUTE(AV31,CHAR(160),""))),0)),"Attention : Le montant TVA retenu est supérieur au montant TVA raisonnable. Merci de revoir la ligne de dépense, plafonner son montant, ou justifier la reventillation HT / TVA.",(IFERROR(VALUE(TRIM(SUBSTITUTE(AZ31,CHAR(160),""))),0))=0,"",(IFERROR(VALUE(TRIM(SUBSTITUTE(AW31,CHAR(160),""))),0))=(IFERROR(VALUE(TRIM(SUBSTITUTE(AZ31,CHAR(160),""))),0)),"OK",(IFERROR(VALUE(TRIM(SUBSTITUTE(AW31,CHAR(160),""))),0))&gt;(IFERROR(VALUE(TRIM(SUBSTITUTE(AZ31,CHAR(160),""))),0))," OK : Montant instruit inférieur au montant raisonnable.",TRUE,""))</f>
        <v/>
      </c>
      <c r="BC31" s="210" t="str" cm="1">
        <f t="array" ref="BC31">IF(OR(AZ31="",X31="",AX31="",V31="",AY31="",W31=""),"",_xlfn.IFS((IFERROR(VALUE(TRIM(SUBSTITUTE(AZ31,CHAR(160),""))),0))&gt;(IFERROR(VALUE(TRIM(SUBSTITUTE(X31,CHAR(160),""))),0)),"KO : Le montant retenu TTC est supérieur au montant présenté TTC. Merci de revoir la ligne de dépense ou plafonner son montant.",(IFERROR(VALUE(TRIM(SUBSTITUTE(AX31,CHAR(160),""))),0))&gt;(IFERROR(VALUE(TRIM(SUBSTITUTE(V31,CHAR(160),""))),0)),"Attention : Le montant retenu HT est supérieur au montant HT présenté. Merci de revoir la ligne de dépense, plafonner son montant, ou justifier la reventillation HT / TVA.",(IFERROR(VALUE(TRIM(SUBSTITUTE(AY31,CHAR(160),""))),0))&gt;(IFERROR(VALUE(TRIM(SUBSTITUTE(W31,CHAR(160),""))),0)),"Attention : Le montant TVA retenu est supérieur au montant TVA présenté. Merci de revoir la ligne de dépense, plafonner son montant, ou justifier la reventillation HT / TVA.",(IFERROR(VALUE(TRIM(SUBSTITUTE(X31,CHAR(160),""))),0))=0,"",(IFERROR(VALUE(TRIM(SUBSTITUTE(AZ31,CHAR(160),""))),0))=(IFERROR(VALUE(TRIM(SUBSTITUTE(X31,CHAR(160),""))),0)),"OK",(IFERROR(VALUE(TRIM(SUBSTITUTE(AZ31,CHAR(160),""))),0))&lt;(IFERROR(VALUE(TRIM(SUBSTITUTE(X31,CHAR(160),""))),0)),"Montant instruit inférieur au montant présenté.",TRUE,""))</f>
        <v/>
      </c>
      <c r="BD31" s="208" t="str">
        <f t="shared" si="46"/>
        <v/>
      </c>
      <c r="BE31" s="208" t="str">
        <f t="shared" si="47"/>
        <v/>
      </c>
      <c r="BF31" s="495" t="str">
        <f t="shared" si="48"/>
        <v/>
      </c>
    </row>
    <row r="32" spans="1:59" ht="15" customHeight="1">
      <c r="A32" s="473">
        <v>28</v>
      </c>
      <c r="B32" s="11"/>
      <c r="C32" s="42"/>
      <c r="D32" s="11"/>
      <c r="E32" s="11"/>
      <c r="F32" s="11"/>
      <c r="G32" s="11"/>
      <c r="H32" s="11"/>
      <c r="I32" s="61"/>
      <c r="J32" s="11"/>
      <c r="K32" s="62"/>
      <c r="L32" s="29"/>
      <c r="M32" s="15"/>
      <c r="N32" s="193" t="str">
        <f t="shared" si="36"/>
        <v/>
      </c>
      <c r="O32" s="32"/>
      <c r="P32" s="15"/>
      <c r="Q32" s="193" t="str">
        <f t="shared" si="37"/>
        <v/>
      </c>
      <c r="R32" s="35"/>
      <c r="S32" s="15"/>
      <c r="T32" s="194" t="str">
        <f t="shared" si="38"/>
        <v/>
      </c>
      <c r="U32" s="53"/>
      <c r="V32" s="195" t="str" cm="1">
        <f t="array" ref="V32">IF((_xlfn.IFS(TRIM(SUBSTITUTE(U32,CHAR(160),""))="Devis 1",IFERROR(VALUE(TRIM(SUBSTITUTE(L32,CHAR(160),""))),0),TRIM(SUBSTITUTE(U32,CHAR(160),""))="Devis 2",IFERROR(VALUE(TRIM(SUBSTITUTE(O32,CHAR(160),""))),0),TRIM(SUBSTITUTE(U32,CHAR(160),""))="Devis 3",IFERROR(VALUE(TRIM(SUBSTITUTE(R32,CHAR(160),""))),0),TRUE,0)*IFERROR(VALUE(TRIM(SUBSTITUTE(C32,CHAR(160),""))),0))=0,"",_xlfn.IFS(TRIM(SUBSTITUTE(U32,CHAR(160),""))="Devis 1",IFERROR(VALUE(TRIM(SUBSTITUTE(L32,CHAR(160),""))),0),TRIM(SUBSTITUTE(U32,CHAR(160),""))="Devis 2",IFERROR(VALUE(TRIM(SUBSTITUTE(O32,CHAR(160),""))),0),TRIM(SUBSTITUTE(U32,CHAR(160),""))="Devis 3",IFERROR(VALUE(TRIM(SUBSTITUTE(R32,CHAR(160),""))),0),TRUE,0)*IFERROR(VALUE(TRIM(SUBSTITUTE(C32,CHAR(160),""))),0))</f>
        <v/>
      </c>
      <c r="W32" s="196" t="str" cm="1">
        <f t="array" ref="W32">IF(ROUND((_xlfn.IFS(TRIM(SUBSTITUTE(U32,CHAR(160),""))="Devis 1",IFERROR(VALUE(TRIM(SUBSTITUTE(M32,CHAR(160),""))),0),TRIM(SUBSTITUTE(U32,CHAR(160),""))="Devis 2",IFERROR(VALUE(TRIM(SUBSTITUTE(P32,CHAR(160),""))),0),TRIM(SUBSTITUTE(U32,CHAR(160),""))="Devis 3",IFERROR(VALUE(TRIM(SUBSTITUTE(S32,CHAR(160),""))),0),TRUE,0)*IFERROR(VALUE(TRIM(SUBSTITUTE(C32,CHAR(160),""))),0)),2)=0,IF(V32&lt;&gt;"",0,""),ROUND((_xlfn.IFS(TRIM(SUBSTITUTE(U32,CHAR(160),""))="Devis 1",IFERROR(VALUE(TRIM(SUBSTITUTE(M32,CHAR(160),""))),0),TRIM(SUBSTITUTE(U32,CHAR(160),""))="Devis 2",IFERROR(VALUE(TRIM(SUBSTITUTE(P32,CHAR(160),""))),0),TRIM(SUBSTITUTE(U32,CHAR(160),""))="Devis 3",IFERROR(VALUE(TRIM(SUBSTITUTE(S32,CHAR(160),""))),0),TRUE,0)*IFERROR(VALUE(TRIM(SUBSTITUTE(C32,CHAR(160),""))),0)),2))</f>
        <v/>
      </c>
      <c r="X32" s="197" t="str">
        <f t="shared" si="49"/>
        <v/>
      </c>
      <c r="Y32" s="55"/>
      <c r="Z32" s="198" t="str">
        <f t="shared" si="18"/>
        <v/>
      </c>
      <c r="AA32" s="199" t="str">
        <f t="shared" si="19"/>
        <v/>
      </c>
      <c r="AB32" s="200" t="str">
        <f t="shared" si="20"/>
        <v/>
      </c>
      <c r="AC32" s="200" t="str">
        <f t="shared" si="21"/>
        <v/>
      </c>
      <c r="AD32" s="200" t="str">
        <f t="shared" si="22"/>
        <v/>
      </c>
      <c r="AE32" s="200" t="str">
        <f t="shared" si="23"/>
        <v/>
      </c>
      <c r="AF32" s="200" t="str">
        <f t="shared" si="24"/>
        <v/>
      </c>
      <c r="AG32" s="201" t="str">
        <f t="shared" si="25"/>
        <v/>
      </c>
      <c r="AH32" s="200" t="str">
        <f t="shared" si="26"/>
        <v/>
      </c>
      <c r="AI32" s="202" t="str">
        <f t="shared" si="27"/>
        <v/>
      </c>
      <c r="AJ32" s="203" t="str">
        <f t="shared" si="28"/>
        <v/>
      </c>
      <c r="AK32" s="204" t="str">
        <f t="shared" si="29"/>
        <v/>
      </c>
      <c r="AL32" s="193" t="str">
        <f t="shared" si="40"/>
        <v/>
      </c>
      <c r="AM32" s="205" t="str">
        <f t="shared" si="30"/>
        <v/>
      </c>
      <c r="AN32" s="204" t="str">
        <f t="shared" si="31"/>
        <v/>
      </c>
      <c r="AO32" s="193" t="str">
        <f t="shared" si="41"/>
        <v/>
      </c>
      <c r="AP32" s="206" t="str">
        <f t="shared" si="32"/>
        <v/>
      </c>
      <c r="AQ32" s="204" t="str">
        <f t="shared" si="33"/>
        <v/>
      </c>
      <c r="AR32" s="207" t="str">
        <f t="shared" si="42"/>
        <v/>
      </c>
      <c r="AS32" s="198" t="str">
        <f t="shared" si="34"/>
        <v/>
      </c>
      <c r="AT32" s="212"/>
      <c r="AU32" s="208" t="str">
        <f t="shared" si="43"/>
        <v/>
      </c>
      <c r="AV32" s="208" t="str">
        <f t="shared" si="44"/>
        <v/>
      </c>
      <c r="AW32" s="208" t="str">
        <f t="shared" si="45"/>
        <v/>
      </c>
      <c r="AX32" s="209" t="str" cm="1">
        <f t="array" ref="AX32">IF($AA32="","",IF((IFERROR(_xlfn.IFS($AS32="Devis 1",(IFERROR(VALUE(TRIM(SUBSTITUTE(AJ32,CHAR(160),""))),0)),$AS32="Devis 2",(IFERROR(VALUE(TRIM(SUBSTITUTE(AM32,CHAR(160),""))),0)),$AS32="Devis 3",(IFERROR(VALUE(TRIM(SUBSTITUTE(AP32,CHAR(160),""))),0))),0))*(IFERROR(VALUE(TRIM(SUBSTITUTE($AA32,CHAR(160),""))),0))=0,"",(IFERROR(_xlfn.IFS($AS32="Devis 1",(IFERROR(VALUE(TRIM(SUBSTITUTE(AJ32,CHAR(160),""))),0)),$AS32="Devis 2",(IFERROR(VALUE(TRIM(SUBSTITUTE(AM32,CHAR(160),""))),0)),$AS32="Devis 3",(IFERROR(VALUE(TRIM(SUBSTITUTE(AP32,CHAR(160),""))),0))),0))*(IFERROR(VALUE(TRIM(SUBSTITUTE($AA32,CHAR(160),""))),0))))</f>
        <v/>
      </c>
      <c r="AY32" s="209" t="str" cm="1">
        <f t="array" ref="AY32">IF($AA32="","",IF(ROUND((IFERROR(_xlfn.IFS(TRIM(SUBSTITUTE($AS32,CHAR(160),""))="Devis 1",IFERROR(VALUE(TRIM(SUBSTITUTE(AK32,CHAR(160),""))),0),TRIM(SUBSTITUTE($AS32,CHAR(160),""))="Devis 2",IFERROR(VALUE(TRIM(SUBSTITUTE(AN32,CHAR(160),""))),0),TRIM(SUBSTITUTE($AS32,CHAR(160),""))="Devis 3",IFERROR(VALUE(TRIM(SUBSTITUTE(AQ32,CHAR(160),""))),0)),0))*(IFERROR(VALUE(TRIM(SUBSTITUTE($AA32,CHAR(160),""))),0)),2)=0,IF(AX32&lt;&gt;"",0,""),ROUND((IFERROR(_xlfn.IFS(TRIM(SUBSTITUTE($AS32,CHAR(160),""))="Devis 1",IFERROR(VALUE(TRIM(SUBSTITUTE(AK32,CHAR(160),""))),0),TRIM(SUBSTITUTE($AS32,CHAR(160),""))="Devis 2",IFERROR(VALUE(TRIM(SUBSTITUTE(AN32,CHAR(160),""))),0),TRIM(SUBSTITUTE($AS32,CHAR(160),""))="Devis 3",IFERROR(VALUE(TRIM(SUBSTITUTE(AQ32,CHAR(160),""))),0)),0))*(IFERROR(VALUE(TRIM(SUBSTITUTE($AA32,CHAR(160),""))),0)),2)))</f>
        <v/>
      </c>
      <c r="AZ32" s="209" t="str" cm="1">
        <f t="array" ref="AZ32">IF($AA32="","",IF(ROUND(IFERROR(_xlfn.IFS($AS32="Devis 1",ROUND(IFERROR(VALUE(TRIM(SUBSTITUTE(AL32,CHAR(160),""))),0),2),$AS32="Devis 2",ROUND(IFERROR(VALUE(TRIM(SUBSTITUTE(AO32,CHAR(160),""))),0),2),$AS32="Devis 3",ROUND(IFERROR(VALUE(TRIM(SUBSTITUTE(AR32,CHAR(160),""))),0),2)),0),2)*ROUND(IFERROR(VALUE(TRIM(SUBSTITUTE($AA32,CHAR(160),""))),0),2)=0,"",ROUND(IFERROR(_xlfn.IFS($AS32="Devis 1",ROUND(IFERROR(VALUE(TRIM(SUBSTITUTE(AL32,CHAR(160),""))),0),2),$AS32="Devis 2",ROUND(IFERROR(VALUE(TRIM(SUBSTITUTE(AO32,CHAR(160),""))),0),2),$AS32="Devis 3",ROUND(IFERROR(VALUE(TRIM(SUBSTITUTE(AR32,CHAR(160),""))),0),2)),0),2)*ROUND(IFERROR(VALUE(TRIM(SUBSTITUTE($AA32,CHAR(160),""))),0),2)))</f>
        <v/>
      </c>
      <c r="BA32" s="212"/>
      <c r="BB32" s="210" t="str" cm="1">
        <f t="array" ref="BB32">IF(OR(AZ32="",AW32="",AX32="",AU32="",AY32="",AV32=""),"",_xlfn.IFS((IFERROR(VALUE(TRIM(SUBSTITUTE(AZ32,CHAR(160),""))),0))&gt;(IFERROR(VALUE(TRIM(SUBSTITUTE(AW32,CHAR(160),""))),0)),"KO : Le montant retenu TTC est supérieur au montant raisonnable TTC. Merci de revoir la ligne de dépense ou plafonner son montant.",(IFERROR(VALUE(TRIM(SUBSTITUTE(AX32,CHAR(160),""))),0))&gt;(IFERROR(VALUE(TRIM(SUBSTITUTE(AU32,CHAR(160),""))),0)),"Attention : Le montant retenu HT est supérieur au montant HT raisonnable. Merci de revoir la ligne de dépense, plafonner son montant, ou justifier la reventillation HT / TVA.",(IFERROR(VALUE(TRIM(SUBSTITUTE(AY32,CHAR(160),""))),0))&gt;(IFERROR(VALUE(TRIM(SUBSTITUTE(AV32,CHAR(160),""))),0)),"Attention : Le montant TVA retenu est supérieur au montant TVA raisonnable. Merci de revoir la ligne de dépense, plafonner son montant, ou justifier la reventillation HT / TVA.",(IFERROR(VALUE(TRIM(SUBSTITUTE(AZ32,CHAR(160),""))),0))=0,"",(IFERROR(VALUE(TRIM(SUBSTITUTE(AW32,CHAR(160),""))),0))=(IFERROR(VALUE(TRIM(SUBSTITUTE(AZ32,CHAR(160),""))),0)),"OK",(IFERROR(VALUE(TRIM(SUBSTITUTE(AW32,CHAR(160),""))),0))&gt;(IFERROR(VALUE(TRIM(SUBSTITUTE(AZ32,CHAR(160),""))),0))," OK : Montant instruit inférieur au montant raisonnable.",TRUE,""))</f>
        <v/>
      </c>
      <c r="BC32" s="210" t="str" cm="1">
        <f t="array" ref="BC32">IF(OR(AZ32="",X32="",AX32="",V32="",AY32="",W32=""),"",_xlfn.IFS((IFERROR(VALUE(TRIM(SUBSTITUTE(AZ32,CHAR(160),""))),0))&gt;(IFERROR(VALUE(TRIM(SUBSTITUTE(X32,CHAR(160),""))),0)),"KO : Le montant retenu TTC est supérieur au montant présenté TTC. Merci de revoir la ligne de dépense ou plafonner son montant.",(IFERROR(VALUE(TRIM(SUBSTITUTE(AX32,CHAR(160),""))),0))&gt;(IFERROR(VALUE(TRIM(SUBSTITUTE(V32,CHAR(160),""))),0)),"Attention : Le montant retenu HT est supérieur au montant HT présenté. Merci de revoir la ligne de dépense, plafonner son montant, ou justifier la reventillation HT / TVA.",(IFERROR(VALUE(TRIM(SUBSTITUTE(AY32,CHAR(160),""))),0))&gt;(IFERROR(VALUE(TRIM(SUBSTITUTE(W32,CHAR(160),""))),0)),"Attention : Le montant TVA retenu est supérieur au montant TVA présenté. Merci de revoir la ligne de dépense, plafonner son montant, ou justifier la reventillation HT / TVA.",(IFERROR(VALUE(TRIM(SUBSTITUTE(X32,CHAR(160),""))),0))=0,"",(IFERROR(VALUE(TRIM(SUBSTITUTE(AZ32,CHAR(160),""))),0))=(IFERROR(VALUE(TRIM(SUBSTITUTE(X32,CHAR(160),""))),0)),"OK",(IFERROR(VALUE(TRIM(SUBSTITUTE(AZ32,CHAR(160),""))),0))&lt;(IFERROR(VALUE(TRIM(SUBSTITUTE(X32,CHAR(160),""))),0)),"Montant instruit inférieur au montant présenté.",TRUE,""))</f>
        <v/>
      </c>
      <c r="BD32" s="208" t="str">
        <f t="shared" si="46"/>
        <v/>
      </c>
      <c r="BE32" s="208" t="str">
        <f t="shared" si="47"/>
        <v/>
      </c>
      <c r="BF32" s="495" t="str">
        <f t="shared" si="48"/>
        <v/>
      </c>
    </row>
    <row r="33" spans="1:58" ht="15" customHeight="1">
      <c r="A33" s="473">
        <v>29</v>
      </c>
      <c r="B33" s="11"/>
      <c r="C33" s="42"/>
      <c r="D33" s="11"/>
      <c r="E33" s="11"/>
      <c r="F33" s="11"/>
      <c r="G33" s="11"/>
      <c r="H33" s="11"/>
      <c r="I33" s="61"/>
      <c r="J33" s="11"/>
      <c r="K33" s="62"/>
      <c r="L33" s="29"/>
      <c r="M33" s="15"/>
      <c r="N33" s="193" t="str">
        <f t="shared" si="36"/>
        <v/>
      </c>
      <c r="O33" s="32"/>
      <c r="P33" s="15"/>
      <c r="Q33" s="193" t="str">
        <f t="shared" si="37"/>
        <v/>
      </c>
      <c r="R33" s="35"/>
      <c r="S33" s="15"/>
      <c r="T33" s="194" t="str">
        <f t="shared" si="38"/>
        <v/>
      </c>
      <c r="U33" s="53"/>
      <c r="V33" s="195" t="str" cm="1">
        <f t="array" ref="V33">IF((_xlfn.IFS(TRIM(SUBSTITUTE(U33,CHAR(160),""))="Devis 1",IFERROR(VALUE(TRIM(SUBSTITUTE(L33,CHAR(160),""))),0),TRIM(SUBSTITUTE(U33,CHAR(160),""))="Devis 2",IFERROR(VALUE(TRIM(SUBSTITUTE(O33,CHAR(160),""))),0),TRIM(SUBSTITUTE(U33,CHAR(160),""))="Devis 3",IFERROR(VALUE(TRIM(SUBSTITUTE(R33,CHAR(160),""))),0),TRUE,0)*IFERROR(VALUE(TRIM(SUBSTITUTE(C33,CHAR(160),""))),0))=0,"",_xlfn.IFS(TRIM(SUBSTITUTE(U33,CHAR(160),""))="Devis 1",IFERROR(VALUE(TRIM(SUBSTITUTE(L33,CHAR(160),""))),0),TRIM(SUBSTITUTE(U33,CHAR(160),""))="Devis 2",IFERROR(VALUE(TRIM(SUBSTITUTE(O33,CHAR(160),""))),0),TRIM(SUBSTITUTE(U33,CHAR(160),""))="Devis 3",IFERROR(VALUE(TRIM(SUBSTITUTE(R33,CHAR(160),""))),0),TRUE,0)*IFERROR(VALUE(TRIM(SUBSTITUTE(C33,CHAR(160),""))),0))</f>
        <v/>
      </c>
      <c r="W33" s="196" t="str" cm="1">
        <f t="array" ref="W33">IF(ROUND((_xlfn.IFS(TRIM(SUBSTITUTE(U33,CHAR(160),""))="Devis 1",IFERROR(VALUE(TRIM(SUBSTITUTE(M33,CHAR(160),""))),0),TRIM(SUBSTITUTE(U33,CHAR(160),""))="Devis 2",IFERROR(VALUE(TRIM(SUBSTITUTE(P33,CHAR(160),""))),0),TRIM(SUBSTITUTE(U33,CHAR(160),""))="Devis 3",IFERROR(VALUE(TRIM(SUBSTITUTE(S33,CHAR(160),""))),0),TRUE,0)*IFERROR(VALUE(TRIM(SUBSTITUTE(C33,CHAR(160),""))),0)),2)=0,IF(V33&lt;&gt;"",0,""),ROUND((_xlfn.IFS(TRIM(SUBSTITUTE(U33,CHAR(160),""))="Devis 1",IFERROR(VALUE(TRIM(SUBSTITUTE(M33,CHAR(160),""))),0),TRIM(SUBSTITUTE(U33,CHAR(160),""))="Devis 2",IFERROR(VALUE(TRIM(SUBSTITUTE(P33,CHAR(160),""))),0),TRIM(SUBSTITUTE(U33,CHAR(160),""))="Devis 3",IFERROR(VALUE(TRIM(SUBSTITUTE(S33,CHAR(160),""))),0),TRUE,0)*IFERROR(VALUE(TRIM(SUBSTITUTE(C33,CHAR(160),""))),0)),2))</f>
        <v/>
      </c>
      <c r="X33" s="197" t="str">
        <f t="shared" si="49"/>
        <v/>
      </c>
      <c r="Y33" s="55"/>
      <c r="Z33" s="198" t="str">
        <f t="shared" si="18"/>
        <v/>
      </c>
      <c r="AA33" s="199" t="str">
        <f t="shared" si="19"/>
        <v/>
      </c>
      <c r="AB33" s="200" t="str">
        <f t="shared" si="20"/>
        <v/>
      </c>
      <c r="AC33" s="200" t="str">
        <f t="shared" si="21"/>
        <v/>
      </c>
      <c r="AD33" s="200" t="str">
        <f t="shared" si="22"/>
        <v/>
      </c>
      <c r="AE33" s="200" t="str">
        <f t="shared" si="23"/>
        <v/>
      </c>
      <c r="AF33" s="200" t="str">
        <f t="shared" si="24"/>
        <v/>
      </c>
      <c r="AG33" s="201" t="str">
        <f t="shared" si="25"/>
        <v/>
      </c>
      <c r="AH33" s="200" t="str">
        <f t="shared" si="26"/>
        <v/>
      </c>
      <c r="AI33" s="202" t="str">
        <f t="shared" si="27"/>
        <v/>
      </c>
      <c r="AJ33" s="203" t="str">
        <f t="shared" si="28"/>
        <v/>
      </c>
      <c r="AK33" s="204" t="str">
        <f t="shared" si="29"/>
        <v/>
      </c>
      <c r="AL33" s="193" t="str">
        <f t="shared" si="40"/>
        <v/>
      </c>
      <c r="AM33" s="205" t="str">
        <f t="shared" si="30"/>
        <v/>
      </c>
      <c r="AN33" s="204" t="str">
        <f t="shared" si="31"/>
        <v/>
      </c>
      <c r="AO33" s="193" t="str">
        <f t="shared" si="41"/>
        <v/>
      </c>
      <c r="AP33" s="206" t="str">
        <f t="shared" si="32"/>
        <v/>
      </c>
      <c r="AQ33" s="204" t="str">
        <f t="shared" si="33"/>
        <v/>
      </c>
      <c r="AR33" s="207" t="str">
        <f t="shared" si="42"/>
        <v/>
      </c>
      <c r="AS33" s="198" t="str">
        <f t="shared" si="34"/>
        <v/>
      </c>
      <c r="AT33" s="212"/>
      <c r="AU33" s="208" t="str">
        <f t="shared" si="43"/>
        <v/>
      </c>
      <c r="AV33" s="208" t="str">
        <f t="shared" si="44"/>
        <v/>
      </c>
      <c r="AW33" s="208" t="str">
        <f t="shared" si="45"/>
        <v/>
      </c>
      <c r="AX33" s="209" t="str" cm="1">
        <f t="array" ref="AX33">IF($AA33="","",IF((IFERROR(_xlfn.IFS($AS33="Devis 1",(IFERROR(VALUE(TRIM(SUBSTITUTE(AJ33,CHAR(160),""))),0)),$AS33="Devis 2",(IFERROR(VALUE(TRIM(SUBSTITUTE(AM33,CHAR(160),""))),0)),$AS33="Devis 3",(IFERROR(VALUE(TRIM(SUBSTITUTE(AP33,CHAR(160),""))),0))),0))*(IFERROR(VALUE(TRIM(SUBSTITUTE($AA33,CHAR(160),""))),0))=0,"",(IFERROR(_xlfn.IFS($AS33="Devis 1",(IFERROR(VALUE(TRIM(SUBSTITUTE(AJ33,CHAR(160),""))),0)),$AS33="Devis 2",(IFERROR(VALUE(TRIM(SUBSTITUTE(AM33,CHAR(160),""))),0)),$AS33="Devis 3",(IFERROR(VALUE(TRIM(SUBSTITUTE(AP33,CHAR(160),""))),0))),0))*(IFERROR(VALUE(TRIM(SUBSTITUTE($AA33,CHAR(160),""))),0))))</f>
        <v/>
      </c>
      <c r="AY33" s="209" t="str" cm="1">
        <f t="array" ref="AY33">IF($AA33="","",IF(ROUND((IFERROR(_xlfn.IFS(TRIM(SUBSTITUTE($AS33,CHAR(160),""))="Devis 1",IFERROR(VALUE(TRIM(SUBSTITUTE(AK33,CHAR(160),""))),0),TRIM(SUBSTITUTE($AS33,CHAR(160),""))="Devis 2",IFERROR(VALUE(TRIM(SUBSTITUTE(AN33,CHAR(160),""))),0),TRIM(SUBSTITUTE($AS33,CHAR(160),""))="Devis 3",IFERROR(VALUE(TRIM(SUBSTITUTE(AQ33,CHAR(160),""))),0)),0))*(IFERROR(VALUE(TRIM(SUBSTITUTE($AA33,CHAR(160),""))),0)),2)=0,IF(AX33&lt;&gt;"",0,""),ROUND((IFERROR(_xlfn.IFS(TRIM(SUBSTITUTE($AS33,CHAR(160),""))="Devis 1",IFERROR(VALUE(TRIM(SUBSTITUTE(AK33,CHAR(160),""))),0),TRIM(SUBSTITUTE($AS33,CHAR(160),""))="Devis 2",IFERROR(VALUE(TRIM(SUBSTITUTE(AN33,CHAR(160),""))),0),TRIM(SUBSTITUTE($AS33,CHAR(160),""))="Devis 3",IFERROR(VALUE(TRIM(SUBSTITUTE(AQ33,CHAR(160),""))),0)),0))*(IFERROR(VALUE(TRIM(SUBSTITUTE($AA33,CHAR(160),""))),0)),2)))</f>
        <v/>
      </c>
      <c r="AZ33" s="209" t="str" cm="1">
        <f t="array" ref="AZ33">IF($AA33="","",IF(ROUND(IFERROR(_xlfn.IFS($AS33="Devis 1",ROUND(IFERROR(VALUE(TRIM(SUBSTITUTE(AL33,CHAR(160),""))),0),2),$AS33="Devis 2",ROUND(IFERROR(VALUE(TRIM(SUBSTITUTE(AO33,CHAR(160),""))),0),2),$AS33="Devis 3",ROUND(IFERROR(VALUE(TRIM(SUBSTITUTE(AR33,CHAR(160),""))),0),2)),0),2)*ROUND(IFERROR(VALUE(TRIM(SUBSTITUTE($AA33,CHAR(160),""))),0),2)=0,"",ROUND(IFERROR(_xlfn.IFS($AS33="Devis 1",ROUND(IFERROR(VALUE(TRIM(SUBSTITUTE(AL33,CHAR(160),""))),0),2),$AS33="Devis 2",ROUND(IFERROR(VALUE(TRIM(SUBSTITUTE(AO33,CHAR(160),""))),0),2),$AS33="Devis 3",ROUND(IFERROR(VALUE(TRIM(SUBSTITUTE(AR33,CHAR(160),""))),0),2)),0),2)*ROUND(IFERROR(VALUE(TRIM(SUBSTITUTE($AA33,CHAR(160),""))),0),2)))</f>
        <v/>
      </c>
      <c r="BA33" s="212"/>
      <c r="BB33" s="210" t="str" cm="1">
        <f t="array" ref="BB33">IF(OR(AZ33="",AW33="",AX33="",AU33="",AY33="",AV33=""),"",_xlfn.IFS((IFERROR(VALUE(TRIM(SUBSTITUTE(AZ33,CHAR(160),""))),0))&gt;(IFERROR(VALUE(TRIM(SUBSTITUTE(AW33,CHAR(160),""))),0)),"KO : Le montant retenu TTC est supérieur au montant raisonnable TTC. Merci de revoir la ligne de dépense ou plafonner son montant.",(IFERROR(VALUE(TRIM(SUBSTITUTE(AX33,CHAR(160),""))),0))&gt;(IFERROR(VALUE(TRIM(SUBSTITUTE(AU33,CHAR(160),""))),0)),"Attention : Le montant retenu HT est supérieur au montant HT raisonnable. Merci de revoir la ligne de dépense, plafonner son montant, ou justifier la reventillation HT / TVA.",(IFERROR(VALUE(TRIM(SUBSTITUTE(AY33,CHAR(160),""))),0))&gt;(IFERROR(VALUE(TRIM(SUBSTITUTE(AV33,CHAR(160),""))),0)),"Attention : Le montant TVA retenu est supérieur au montant TVA raisonnable. Merci de revoir la ligne de dépense, plafonner son montant, ou justifier la reventillation HT / TVA.",(IFERROR(VALUE(TRIM(SUBSTITUTE(AZ33,CHAR(160),""))),0))=0,"",(IFERROR(VALUE(TRIM(SUBSTITUTE(AW33,CHAR(160),""))),0))=(IFERROR(VALUE(TRIM(SUBSTITUTE(AZ33,CHAR(160),""))),0)),"OK",(IFERROR(VALUE(TRIM(SUBSTITUTE(AW33,CHAR(160),""))),0))&gt;(IFERROR(VALUE(TRIM(SUBSTITUTE(AZ33,CHAR(160),""))),0))," OK : Montant instruit inférieur au montant raisonnable.",TRUE,""))</f>
        <v/>
      </c>
      <c r="BC33" s="210" t="str" cm="1">
        <f t="array" ref="BC33">IF(OR(AZ33="",X33="",AX33="",V33="",AY33="",W33=""),"",_xlfn.IFS((IFERROR(VALUE(TRIM(SUBSTITUTE(AZ33,CHAR(160),""))),0))&gt;(IFERROR(VALUE(TRIM(SUBSTITUTE(X33,CHAR(160),""))),0)),"KO : Le montant retenu TTC est supérieur au montant présenté TTC. Merci de revoir la ligne de dépense ou plafonner son montant.",(IFERROR(VALUE(TRIM(SUBSTITUTE(AX33,CHAR(160),""))),0))&gt;(IFERROR(VALUE(TRIM(SUBSTITUTE(V33,CHAR(160),""))),0)),"Attention : Le montant retenu HT est supérieur au montant HT présenté. Merci de revoir la ligne de dépense, plafonner son montant, ou justifier la reventillation HT / TVA.",(IFERROR(VALUE(TRIM(SUBSTITUTE(AY33,CHAR(160),""))),0))&gt;(IFERROR(VALUE(TRIM(SUBSTITUTE(W33,CHAR(160),""))),0)),"Attention : Le montant TVA retenu est supérieur au montant TVA présenté. Merci de revoir la ligne de dépense, plafonner son montant, ou justifier la reventillation HT / TVA.",(IFERROR(VALUE(TRIM(SUBSTITUTE(X33,CHAR(160),""))),0))=0,"",(IFERROR(VALUE(TRIM(SUBSTITUTE(AZ33,CHAR(160),""))),0))=(IFERROR(VALUE(TRIM(SUBSTITUTE(X33,CHAR(160),""))),0)),"OK",(IFERROR(VALUE(TRIM(SUBSTITUTE(AZ33,CHAR(160),""))),0))&lt;(IFERROR(VALUE(TRIM(SUBSTITUTE(X33,CHAR(160),""))),0)),"Montant instruit inférieur au montant présenté.",TRUE,""))</f>
        <v/>
      </c>
      <c r="BD33" s="208" t="str">
        <f t="shared" si="46"/>
        <v/>
      </c>
      <c r="BE33" s="208" t="str">
        <f t="shared" si="47"/>
        <v/>
      </c>
      <c r="BF33" s="495" t="str">
        <f t="shared" si="48"/>
        <v/>
      </c>
    </row>
    <row r="34" spans="1:58" ht="15" customHeight="1">
      <c r="A34" s="473">
        <v>30</v>
      </c>
      <c r="B34" s="11"/>
      <c r="C34" s="42"/>
      <c r="D34" s="11"/>
      <c r="E34" s="11"/>
      <c r="F34" s="11"/>
      <c r="G34" s="11"/>
      <c r="H34" s="11"/>
      <c r="I34" s="61"/>
      <c r="J34" s="11"/>
      <c r="K34" s="62"/>
      <c r="L34" s="29"/>
      <c r="M34" s="15"/>
      <c r="N34" s="193" t="str">
        <f t="shared" si="36"/>
        <v/>
      </c>
      <c r="O34" s="32"/>
      <c r="P34" s="15"/>
      <c r="Q34" s="193" t="str">
        <f t="shared" si="37"/>
        <v/>
      </c>
      <c r="R34" s="35"/>
      <c r="S34" s="15"/>
      <c r="T34" s="194" t="str">
        <f t="shared" si="38"/>
        <v/>
      </c>
      <c r="U34" s="53"/>
      <c r="V34" s="195" t="str" cm="1">
        <f t="array" ref="V34">IF((_xlfn.IFS(TRIM(SUBSTITUTE(U34,CHAR(160),""))="Devis 1",IFERROR(VALUE(TRIM(SUBSTITUTE(L34,CHAR(160),""))),0),TRIM(SUBSTITUTE(U34,CHAR(160),""))="Devis 2",IFERROR(VALUE(TRIM(SUBSTITUTE(O34,CHAR(160),""))),0),TRIM(SUBSTITUTE(U34,CHAR(160),""))="Devis 3",IFERROR(VALUE(TRIM(SUBSTITUTE(R34,CHAR(160),""))),0),TRUE,0)*IFERROR(VALUE(TRIM(SUBSTITUTE(C34,CHAR(160),""))),0))=0,"",_xlfn.IFS(TRIM(SUBSTITUTE(U34,CHAR(160),""))="Devis 1",IFERROR(VALUE(TRIM(SUBSTITUTE(L34,CHAR(160),""))),0),TRIM(SUBSTITUTE(U34,CHAR(160),""))="Devis 2",IFERROR(VALUE(TRIM(SUBSTITUTE(O34,CHAR(160),""))),0),TRIM(SUBSTITUTE(U34,CHAR(160),""))="Devis 3",IFERROR(VALUE(TRIM(SUBSTITUTE(R34,CHAR(160),""))),0),TRUE,0)*IFERROR(VALUE(TRIM(SUBSTITUTE(C34,CHAR(160),""))),0))</f>
        <v/>
      </c>
      <c r="W34" s="196" t="str" cm="1">
        <f t="array" ref="W34">IF(ROUND((_xlfn.IFS(TRIM(SUBSTITUTE(U34,CHAR(160),""))="Devis 1",IFERROR(VALUE(TRIM(SUBSTITUTE(M34,CHAR(160),""))),0),TRIM(SUBSTITUTE(U34,CHAR(160),""))="Devis 2",IFERROR(VALUE(TRIM(SUBSTITUTE(P34,CHAR(160),""))),0),TRIM(SUBSTITUTE(U34,CHAR(160),""))="Devis 3",IFERROR(VALUE(TRIM(SUBSTITUTE(S34,CHAR(160),""))),0),TRUE,0)*IFERROR(VALUE(TRIM(SUBSTITUTE(C34,CHAR(160),""))),0)),2)=0,IF(V34&lt;&gt;"",0,""),ROUND((_xlfn.IFS(TRIM(SUBSTITUTE(U34,CHAR(160),""))="Devis 1",IFERROR(VALUE(TRIM(SUBSTITUTE(M34,CHAR(160),""))),0),TRIM(SUBSTITUTE(U34,CHAR(160),""))="Devis 2",IFERROR(VALUE(TRIM(SUBSTITUTE(P34,CHAR(160),""))),0),TRIM(SUBSTITUTE(U34,CHAR(160),""))="Devis 3",IFERROR(VALUE(TRIM(SUBSTITUTE(S34,CHAR(160),""))),0),TRUE,0)*IFERROR(VALUE(TRIM(SUBSTITUTE(C34,CHAR(160),""))),0)),2))</f>
        <v/>
      </c>
      <c r="X34" s="197" t="str">
        <f t="shared" si="49"/>
        <v/>
      </c>
      <c r="Y34" s="55"/>
      <c r="Z34" s="198" t="str">
        <f t="shared" si="18"/>
        <v/>
      </c>
      <c r="AA34" s="199" t="str">
        <f t="shared" si="19"/>
        <v/>
      </c>
      <c r="AB34" s="200" t="str">
        <f t="shared" si="20"/>
        <v/>
      </c>
      <c r="AC34" s="200" t="str">
        <f t="shared" si="21"/>
        <v/>
      </c>
      <c r="AD34" s="200" t="str">
        <f t="shared" si="22"/>
        <v/>
      </c>
      <c r="AE34" s="200" t="str">
        <f t="shared" si="23"/>
        <v/>
      </c>
      <c r="AF34" s="200" t="str">
        <f t="shared" si="24"/>
        <v/>
      </c>
      <c r="AG34" s="201" t="str">
        <f t="shared" si="25"/>
        <v/>
      </c>
      <c r="AH34" s="200" t="str">
        <f t="shared" si="26"/>
        <v/>
      </c>
      <c r="AI34" s="202" t="str">
        <f t="shared" si="27"/>
        <v/>
      </c>
      <c r="AJ34" s="203" t="str">
        <f t="shared" si="28"/>
        <v/>
      </c>
      <c r="AK34" s="204" t="str">
        <f t="shared" si="29"/>
        <v/>
      </c>
      <c r="AL34" s="193" t="str">
        <f t="shared" si="40"/>
        <v/>
      </c>
      <c r="AM34" s="205" t="str">
        <f t="shared" si="30"/>
        <v/>
      </c>
      <c r="AN34" s="204" t="str">
        <f t="shared" si="31"/>
        <v/>
      </c>
      <c r="AO34" s="193" t="str">
        <f t="shared" si="41"/>
        <v/>
      </c>
      <c r="AP34" s="206" t="str">
        <f t="shared" si="32"/>
        <v/>
      </c>
      <c r="AQ34" s="204" t="str">
        <f t="shared" si="33"/>
        <v/>
      </c>
      <c r="AR34" s="207" t="str">
        <f t="shared" si="42"/>
        <v/>
      </c>
      <c r="AS34" s="198" t="str">
        <f t="shared" si="34"/>
        <v/>
      </c>
      <c r="AT34" s="212"/>
      <c r="AU34" s="208" t="str">
        <f t="shared" si="43"/>
        <v/>
      </c>
      <c r="AV34" s="208" t="str">
        <f t="shared" si="44"/>
        <v/>
      </c>
      <c r="AW34" s="208" t="str">
        <f t="shared" si="45"/>
        <v/>
      </c>
      <c r="AX34" s="209" t="str" cm="1">
        <f t="array" ref="AX34">IF($AA34="","",IF((IFERROR(_xlfn.IFS($AS34="Devis 1",(IFERROR(VALUE(TRIM(SUBSTITUTE(AJ34,CHAR(160),""))),0)),$AS34="Devis 2",(IFERROR(VALUE(TRIM(SUBSTITUTE(AM34,CHAR(160),""))),0)),$AS34="Devis 3",(IFERROR(VALUE(TRIM(SUBSTITUTE(AP34,CHAR(160),""))),0))),0))*(IFERROR(VALUE(TRIM(SUBSTITUTE($AA34,CHAR(160),""))),0))=0,"",(IFERROR(_xlfn.IFS($AS34="Devis 1",(IFERROR(VALUE(TRIM(SUBSTITUTE(AJ34,CHAR(160),""))),0)),$AS34="Devis 2",(IFERROR(VALUE(TRIM(SUBSTITUTE(AM34,CHAR(160),""))),0)),$AS34="Devis 3",(IFERROR(VALUE(TRIM(SUBSTITUTE(AP34,CHAR(160),""))),0))),0))*(IFERROR(VALUE(TRIM(SUBSTITUTE($AA34,CHAR(160),""))),0))))</f>
        <v/>
      </c>
      <c r="AY34" s="209" t="str" cm="1">
        <f t="array" ref="AY34">IF($AA34="","",IF(ROUND((IFERROR(_xlfn.IFS(TRIM(SUBSTITUTE($AS34,CHAR(160),""))="Devis 1",IFERROR(VALUE(TRIM(SUBSTITUTE(AK34,CHAR(160),""))),0),TRIM(SUBSTITUTE($AS34,CHAR(160),""))="Devis 2",IFERROR(VALUE(TRIM(SUBSTITUTE(AN34,CHAR(160),""))),0),TRIM(SUBSTITUTE($AS34,CHAR(160),""))="Devis 3",IFERROR(VALUE(TRIM(SUBSTITUTE(AQ34,CHAR(160),""))),0)),0))*(IFERROR(VALUE(TRIM(SUBSTITUTE($AA34,CHAR(160),""))),0)),2)=0,IF(AX34&lt;&gt;"",0,""),ROUND((IFERROR(_xlfn.IFS(TRIM(SUBSTITUTE($AS34,CHAR(160),""))="Devis 1",IFERROR(VALUE(TRIM(SUBSTITUTE(AK34,CHAR(160),""))),0),TRIM(SUBSTITUTE($AS34,CHAR(160),""))="Devis 2",IFERROR(VALUE(TRIM(SUBSTITUTE(AN34,CHAR(160),""))),0),TRIM(SUBSTITUTE($AS34,CHAR(160),""))="Devis 3",IFERROR(VALUE(TRIM(SUBSTITUTE(AQ34,CHAR(160),""))),0)),0))*(IFERROR(VALUE(TRIM(SUBSTITUTE($AA34,CHAR(160),""))),0)),2)))</f>
        <v/>
      </c>
      <c r="AZ34" s="209" t="str" cm="1">
        <f t="array" ref="AZ34">IF($AA34="","",IF(ROUND(IFERROR(_xlfn.IFS($AS34="Devis 1",ROUND(IFERROR(VALUE(TRIM(SUBSTITUTE(AL34,CHAR(160),""))),0),2),$AS34="Devis 2",ROUND(IFERROR(VALUE(TRIM(SUBSTITUTE(AO34,CHAR(160),""))),0),2),$AS34="Devis 3",ROUND(IFERROR(VALUE(TRIM(SUBSTITUTE(AR34,CHAR(160),""))),0),2)),0),2)*ROUND(IFERROR(VALUE(TRIM(SUBSTITUTE($AA34,CHAR(160),""))),0),2)=0,"",ROUND(IFERROR(_xlfn.IFS($AS34="Devis 1",ROUND(IFERROR(VALUE(TRIM(SUBSTITUTE(AL34,CHAR(160),""))),0),2),$AS34="Devis 2",ROUND(IFERROR(VALUE(TRIM(SUBSTITUTE(AO34,CHAR(160),""))),0),2),$AS34="Devis 3",ROUND(IFERROR(VALUE(TRIM(SUBSTITUTE(AR34,CHAR(160),""))),0),2)),0),2)*ROUND(IFERROR(VALUE(TRIM(SUBSTITUTE($AA34,CHAR(160),""))),0),2)))</f>
        <v/>
      </c>
      <c r="BA34" s="212"/>
      <c r="BB34" s="210" t="str" cm="1">
        <f t="array" ref="BB34">IF(OR(AZ34="",AW34="",AX34="",AU34="",AY34="",AV34=""),"",_xlfn.IFS((IFERROR(VALUE(TRIM(SUBSTITUTE(AZ34,CHAR(160),""))),0))&gt;(IFERROR(VALUE(TRIM(SUBSTITUTE(AW34,CHAR(160),""))),0)),"KO : Le montant retenu TTC est supérieur au montant raisonnable TTC. Merci de revoir la ligne de dépense ou plafonner son montant.",(IFERROR(VALUE(TRIM(SUBSTITUTE(AX34,CHAR(160),""))),0))&gt;(IFERROR(VALUE(TRIM(SUBSTITUTE(AU34,CHAR(160),""))),0)),"Attention : Le montant retenu HT est supérieur au montant HT raisonnable. Merci de revoir la ligne de dépense, plafonner son montant, ou justifier la reventillation HT / TVA.",(IFERROR(VALUE(TRIM(SUBSTITUTE(AY34,CHAR(160),""))),0))&gt;(IFERROR(VALUE(TRIM(SUBSTITUTE(AV34,CHAR(160),""))),0)),"Attention : Le montant TVA retenu est supérieur au montant TVA raisonnable. Merci de revoir la ligne de dépense, plafonner son montant, ou justifier la reventillation HT / TVA.",(IFERROR(VALUE(TRIM(SUBSTITUTE(AZ34,CHAR(160),""))),0))=0,"",(IFERROR(VALUE(TRIM(SUBSTITUTE(AW34,CHAR(160),""))),0))=(IFERROR(VALUE(TRIM(SUBSTITUTE(AZ34,CHAR(160),""))),0)),"OK",(IFERROR(VALUE(TRIM(SUBSTITUTE(AW34,CHAR(160),""))),0))&gt;(IFERROR(VALUE(TRIM(SUBSTITUTE(AZ34,CHAR(160),""))),0))," OK : Montant instruit inférieur au montant raisonnable.",TRUE,""))</f>
        <v/>
      </c>
      <c r="BC34" s="210" t="str" cm="1">
        <f t="array" ref="BC34">IF(OR(AZ34="",X34="",AX34="",V34="",AY34="",W34=""),"",_xlfn.IFS((IFERROR(VALUE(TRIM(SUBSTITUTE(AZ34,CHAR(160),""))),0))&gt;(IFERROR(VALUE(TRIM(SUBSTITUTE(X34,CHAR(160),""))),0)),"KO : Le montant retenu TTC est supérieur au montant présenté TTC. Merci de revoir la ligne de dépense ou plafonner son montant.",(IFERROR(VALUE(TRIM(SUBSTITUTE(AX34,CHAR(160),""))),0))&gt;(IFERROR(VALUE(TRIM(SUBSTITUTE(V34,CHAR(160),""))),0)),"Attention : Le montant retenu HT est supérieur au montant HT présenté. Merci de revoir la ligne de dépense, plafonner son montant, ou justifier la reventillation HT / TVA.",(IFERROR(VALUE(TRIM(SUBSTITUTE(AY34,CHAR(160),""))),0))&gt;(IFERROR(VALUE(TRIM(SUBSTITUTE(W34,CHAR(160),""))),0)),"Attention : Le montant TVA retenu est supérieur au montant TVA présenté. Merci de revoir la ligne de dépense, plafonner son montant, ou justifier la reventillation HT / TVA.",(IFERROR(VALUE(TRIM(SUBSTITUTE(X34,CHAR(160),""))),0))=0,"",(IFERROR(VALUE(TRIM(SUBSTITUTE(AZ34,CHAR(160),""))),0))=(IFERROR(VALUE(TRIM(SUBSTITUTE(X34,CHAR(160),""))),0)),"OK",(IFERROR(VALUE(TRIM(SUBSTITUTE(AZ34,CHAR(160),""))),0))&lt;(IFERROR(VALUE(TRIM(SUBSTITUTE(X34,CHAR(160),""))),0)),"Montant instruit inférieur au montant présenté.",TRUE,""))</f>
        <v/>
      </c>
      <c r="BD34" s="208" t="str">
        <f t="shared" si="46"/>
        <v/>
      </c>
      <c r="BE34" s="208" t="str">
        <f t="shared" si="47"/>
        <v/>
      </c>
      <c r="BF34" s="495" t="str">
        <f t="shared" si="48"/>
        <v/>
      </c>
    </row>
    <row r="35" spans="1:58" ht="15" customHeight="1">
      <c r="A35" s="473">
        <v>31</v>
      </c>
      <c r="B35" s="11"/>
      <c r="C35" s="42"/>
      <c r="D35" s="11"/>
      <c r="E35" s="11"/>
      <c r="F35" s="11"/>
      <c r="G35" s="11"/>
      <c r="H35" s="11"/>
      <c r="I35" s="61"/>
      <c r="J35" s="11"/>
      <c r="K35" s="62"/>
      <c r="L35" s="29"/>
      <c r="M35" s="15"/>
      <c r="N35" s="193" t="str">
        <f t="shared" si="36"/>
        <v/>
      </c>
      <c r="O35" s="32"/>
      <c r="P35" s="15"/>
      <c r="Q35" s="193" t="str">
        <f t="shared" si="37"/>
        <v/>
      </c>
      <c r="R35" s="35"/>
      <c r="S35" s="15"/>
      <c r="T35" s="194" t="str">
        <f t="shared" si="38"/>
        <v/>
      </c>
      <c r="U35" s="53"/>
      <c r="V35" s="195" t="str" cm="1">
        <f t="array" ref="V35">IF((_xlfn.IFS(TRIM(SUBSTITUTE(U35,CHAR(160),""))="Devis 1",IFERROR(VALUE(TRIM(SUBSTITUTE(L35,CHAR(160),""))),0),TRIM(SUBSTITUTE(U35,CHAR(160),""))="Devis 2",IFERROR(VALUE(TRIM(SUBSTITUTE(O35,CHAR(160),""))),0),TRIM(SUBSTITUTE(U35,CHAR(160),""))="Devis 3",IFERROR(VALUE(TRIM(SUBSTITUTE(R35,CHAR(160),""))),0),TRUE,0)*IFERROR(VALUE(TRIM(SUBSTITUTE(C35,CHAR(160),""))),0))=0,"",_xlfn.IFS(TRIM(SUBSTITUTE(U35,CHAR(160),""))="Devis 1",IFERROR(VALUE(TRIM(SUBSTITUTE(L35,CHAR(160),""))),0),TRIM(SUBSTITUTE(U35,CHAR(160),""))="Devis 2",IFERROR(VALUE(TRIM(SUBSTITUTE(O35,CHAR(160),""))),0),TRIM(SUBSTITUTE(U35,CHAR(160),""))="Devis 3",IFERROR(VALUE(TRIM(SUBSTITUTE(R35,CHAR(160),""))),0),TRUE,0)*IFERROR(VALUE(TRIM(SUBSTITUTE(C35,CHAR(160),""))),0))</f>
        <v/>
      </c>
      <c r="W35" s="196" t="str" cm="1">
        <f t="array" ref="W35">IF(ROUND((_xlfn.IFS(TRIM(SUBSTITUTE(U35,CHAR(160),""))="Devis 1",IFERROR(VALUE(TRIM(SUBSTITUTE(M35,CHAR(160),""))),0),TRIM(SUBSTITUTE(U35,CHAR(160),""))="Devis 2",IFERROR(VALUE(TRIM(SUBSTITUTE(P35,CHAR(160),""))),0),TRIM(SUBSTITUTE(U35,CHAR(160),""))="Devis 3",IFERROR(VALUE(TRIM(SUBSTITUTE(S35,CHAR(160),""))),0),TRUE,0)*IFERROR(VALUE(TRIM(SUBSTITUTE(C35,CHAR(160),""))),0)),2)=0,IF(V35&lt;&gt;"",0,""),ROUND((_xlfn.IFS(TRIM(SUBSTITUTE(U35,CHAR(160),""))="Devis 1",IFERROR(VALUE(TRIM(SUBSTITUTE(M35,CHAR(160),""))),0),TRIM(SUBSTITUTE(U35,CHAR(160),""))="Devis 2",IFERROR(VALUE(TRIM(SUBSTITUTE(P35,CHAR(160),""))),0),TRIM(SUBSTITUTE(U35,CHAR(160),""))="Devis 3",IFERROR(VALUE(TRIM(SUBSTITUTE(S35,CHAR(160),""))),0),TRUE,0)*IFERROR(VALUE(TRIM(SUBSTITUTE(C35,CHAR(160),""))),0)),2))</f>
        <v/>
      </c>
      <c r="X35" s="197" t="str">
        <f t="shared" si="49"/>
        <v/>
      </c>
      <c r="Y35" s="55"/>
      <c r="Z35" s="198" t="str">
        <f t="shared" si="18"/>
        <v/>
      </c>
      <c r="AA35" s="199" t="str">
        <f t="shared" si="19"/>
        <v/>
      </c>
      <c r="AB35" s="200" t="str">
        <f t="shared" si="20"/>
        <v/>
      </c>
      <c r="AC35" s="200" t="str">
        <f t="shared" si="21"/>
        <v/>
      </c>
      <c r="AD35" s="200" t="str">
        <f t="shared" si="22"/>
        <v/>
      </c>
      <c r="AE35" s="200" t="str">
        <f t="shared" si="23"/>
        <v/>
      </c>
      <c r="AF35" s="200" t="str">
        <f t="shared" si="24"/>
        <v/>
      </c>
      <c r="AG35" s="201" t="str">
        <f t="shared" si="25"/>
        <v/>
      </c>
      <c r="AH35" s="200" t="str">
        <f t="shared" si="26"/>
        <v/>
      </c>
      <c r="AI35" s="202" t="str">
        <f t="shared" si="27"/>
        <v/>
      </c>
      <c r="AJ35" s="203" t="str">
        <f t="shared" si="28"/>
        <v/>
      </c>
      <c r="AK35" s="204" t="str">
        <f t="shared" si="29"/>
        <v/>
      </c>
      <c r="AL35" s="193" t="str">
        <f t="shared" si="40"/>
        <v/>
      </c>
      <c r="AM35" s="205" t="str">
        <f t="shared" si="30"/>
        <v/>
      </c>
      <c r="AN35" s="204" t="str">
        <f t="shared" si="31"/>
        <v/>
      </c>
      <c r="AO35" s="193" t="str">
        <f t="shared" si="41"/>
        <v/>
      </c>
      <c r="AP35" s="206" t="str">
        <f t="shared" si="32"/>
        <v/>
      </c>
      <c r="AQ35" s="204" t="str">
        <f t="shared" si="33"/>
        <v/>
      </c>
      <c r="AR35" s="207" t="str">
        <f t="shared" si="42"/>
        <v/>
      </c>
      <c r="AS35" s="198" t="str">
        <f t="shared" si="34"/>
        <v/>
      </c>
      <c r="AT35" s="212"/>
      <c r="AU35" s="208" t="str">
        <f t="shared" si="43"/>
        <v/>
      </c>
      <c r="AV35" s="208" t="str">
        <f t="shared" si="44"/>
        <v/>
      </c>
      <c r="AW35" s="208" t="str">
        <f t="shared" si="45"/>
        <v/>
      </c>
      <c r="AX35" s="209" t="str" cm="1">
        <f t="array" ref="AX35">IF($AA35="","",IF((IFERROR(_xlfn.IFS($AS35="Devis 1",(IFERROR(VALUE(TRIM(SUBSTITUTE(AJ35,CHAR(160),""))),0)),$AS35="Devis 2",(IFERROR(VALUE(TRIM(SUBSTITUTE(AM35,CHAR(160),""))),0)),$AS35="Devis 3",(IFERROR(VALUE(TRIM(SUBSTITUTE(AP35,CHAR(160),""))),0))),0))*(IFERROR(VALUE(TRIM(SUBSTITUTE($AA35,CHAR(160),""))),0))=0,"",(IFERROR(_xlfn.IFS($AS35="Devis 1",(IFERROR(VALUE(TRIM(SUBSTITUTE(AJ35,CHAR(160),""))),0)),$AS35="Devis 2",(IFERROR(VALUE(TRIM(SUBSTITUTE(AM35,CHAR(160),""))),0)),$AS35="Devis 3",(IFERROR(VALUE(TRIM(SUBSTITUTE(AP35,CHAR(160),""))),0))),0))*(IFERROR(VALUE(TRIM(SUBSTITUTE($AA35,CHAR(160),""))),0))))</f>
        <v/>
      </c>
      <c r="AY35" s="209" t="str" cm="1">
        <f t="array" ref="AY35">IF($AA35="","",IF(ROUND((IFERROR(_xlfn.IFS(TRIM(SUBSTITUTE($AS35,CHAR(160),""))="Devis 1",IFERROR(VALUE(TRIM(SUBSTITUTE(AK35,CHAR(160),""))),0),TRIM(SUBSTITUTE($AS35,CHAR(160),""))="Devis 2",IFERROR(VALUE(TRIM(SUBSTITUTE(AN35,CHAR(160),""))),0),TRIM(SUBSTITUTE($AS35,CHAR(160),""))="Devis 3",IFERROR(VALUE(TRIM(SUBSTITUTE(AQ35,CHAR(160),""))),0)),0))*(IFERROR(VALUE(TRIM(SUBSTITUTE($AA35,CHAR(160),""))),0)),2)=0,IF(AX35&lt;&gt;"",0,""),ROUND((IFERROR(_xlfn.IFS(TRIM(SUBSTITUTE($AS35,CHAR(160),""))="Devis 1",IFERROR(VALUE(TRIM(SUBSTITUTE(AK35,CHAR(160),""))),0),TRIM(SUBSTITUTE($AS35,CHAR(160),""))="Devis 2",IFERROR(VALUE(TRIM(SUBSTITUTE(AN35,CHAR(160),""))),0),TRIM(SUBSTITUTE($AS35,CHAR(160),""))="Devis 3",IFERROR(VALUE(TRIM(SUBSTITUTE(AQ35,CHAR(160),""))),0)),0))*(IFERROR(VALUE(TRIM(SUBSTITUTE($AA35,CHAR(160),""))),0)),2)))</f>
        <v/>
      </c>
      <c r="AZ35" s="209" t="str" cm="1">
        <f t="array" ref="AZ35">IF($AA35="","",IF(ROUND(IFERROR(_xlfn.IFS($AS35="Devis 1",ROUND(IFERROR(VALUE(TRIM(SUBSTITUTE(AL35,CHAR(160),""))),0),2),$AS35="Devis 2",ROUND(IFERROR(VALUE(TRIM(SUBSTITUTE(AO35,CHAR(160),""))),0),2),$AS35="Devis 3",ROUND(IFERROR(VALUE(TRIM(SUBSTITUTE(AR35,CHAR(160),""))),0),2)),0),2)*ROUND(IFERROR(VALUE(TRIM(SUBSTITUTE($AA35,CHAR(160),""))),0),2)=0,"",ROUND(IFERROR(_xlfn.IFS($AS35="Devis 1",ROUND(IFERROR(VALUE(TRIM(SUBSTITUTE(AL35,CHAR(160),""))),0),2),$AS35="Devis 2",ROUND(IFERROR(VALUE(TRIM(SUBSTITUTE(AO35,CHAR(160),""))),0),2),$AS35="Devis 3",ROUND(IFERROR(VALUE(TRIM(SUBSTITUTE(AR35,CHAR(160),""))),0),2)),0),2)*ROUND(IFERROR(VALUE(TRIM(SUBSTITUTE($AA35,CHAR(160),""))),0),2)))</f>
        <v/>
      </c>
      <c r="BA35" s="212"/>
      <c r="BB35" s="210" t="str" cm="1">
        <f t="array" ref="BB35">IF(OR(AZ35="",AW35="",AX35="",AU35="",AY35="",AV35=""),"",_xlfn.IFS((IFERROR(VALUE(TRIM(SUBSTITUTE(AZ35,CHAR(160),""))),0))&gt;(IFERROR(VALUE(TRIM(SUBSTITUTE(AW35,CHAR(160),""))),0)),"KO : Le montant retenu TTC est supérieur au montant raisonnable TTC. Merci de revoir la ligne de dépense ou plafonner son montant.",(IFERROR(VALUE(TRIM(SUBSTITUTE(AX35,CHAR(160),""))),0))&gt;(IFERROR(VALUE(TRIM(SUBSTITUTE(AU35,CHAR(160),""))),0)),"Attention : Le montant retenu HT est supérieur au montant HT raisonnable. Merci de revoir la ligne de dépense, plafonner son montant, ou justifier la reventillation HT / TVA.",(IFERROR(VALUE(TRIM(SUBSTITUTE(AY35,CHAR(160),""))),0))&gt;(IFERROR(VALUE(TRIM(SUBSTITUTE(AV35,CHAR(160),""))),0)),"Attention : Le montant TVA retenu est supérieur au montant TVA raisonnable. Merci de revoir la ligne de dépense, plafonner son montant, ou justifier la reventillation HT / TVA.",(IFERROR(VALUE(TRIM(SUBSTITUTE(AZ35,CHAR(160),""))),0))=0,"",(IFERROR(VALUE(TRIM(SUBSTITUTE(AW35,CHAR(160),""))),0))=(IFERROR(VALUE(TRIM(SUBSTITUTE(AZ35,CHAR(160),""))),0)),"OK",(IFERROR(VALUE(TRIM(SUBSTITUTE(AW35,CHAR(160),""))),0))&gt;(IFERROR(VALUE(TRIM(SUBSTITUTE(AZ35,CHAR(160),""))),0))," OK : Montant instruit inférieur au montant raisonnable.",TRUE,""))</f>
        <v/>
      </c>
      <c r="BC35" s="210" t="str" cm="1">
        <f t="array" ref="BC35">IF(OR(AZ35="",X35="",AX35="",V35="",AY35="",W35=""),"",_xlfn.IFS((IFERROR(VALUE(TRIM(SUBSTITUTE(AZ35,CHAR(160),""))),0))&gt;(IFERROR(VALUE(TRIM(SUBSTITUTE(X35,CHAR(160),""))),0)),"KO : Le montant retenu TTC est supérieur au montant présenté TTC. Merci de revoir la ligne de dépense ou plafonner son montant.",(IFERROR(VALUE(TRIM(SUBSTITUTE(AX35,CHAR(160),""))),0))&gt;(IFERROR(VALUE(TRIM(SUBSTITUTE(V35,CHAR(160),""))),0)),"Attention : Le montant retenu HT est supérieur au montant HT présenté. Merci de revoir la ligne de dépense, plafonner son montant, ou justifier la reventillation HT / TVA.",(IFERROR(VALUE(TRIM(SUBSTITUTE(AY35,CHAR(160),""))),0))&gt;(IFERROR(VALUE(TRIM(SUBSTITUTE(W35,CHAR(160),""))),0)),"Attention : Le montant TVA retenu est supérieur au montant TVA présenté. Merci de revoir la ligne de dépense, plafonner son montant, ou justifier la reventillation HT / TVA.",(IFERROR(VALUE(TRIM(SUBSTITUTE(X35,CHAR(160),""))),0))=0,"",(IFERROR(VALUE(TRIM(SUBSTITUTE(AZ35,CHAR(160),""))),0))=(IFERROR(VALUE(TRIM(SUBSTITUTE(X35,CHAR(160),""))),0)),"OK",(IFERROR(VALUE(TRIM(SUBSTITUTE(AZ35,CHAR(160),""))),0))&lt;(IFERROR(VALUE(TRIM(SUBSTITUTE(X35,CHAR(160),""))),0)),"Montant instruit inférieur au montant présenté.",TRUE,""))</f>
        <v/>
      </c>
      <c r="BD35" s="208" t="str">
        <f t="shared" si="46"/>
        <v/>
      </c>
      <c r="BE35" s="208" t="str">
        <f t="shared" si="47"/>
        <v/>
      </c>
      <c r="BF35" s="495" t="str">
        <f t="shared" si="48"/>
        <v/>
      </c>
    </row>
    <row r="36" spans="1:58" ht="15" customHeight="1">
      <c r="A36" s="473">
        <v>32</v>
      </c>
      <c r="B36" s="11"/>
      <c r="C36" s="42"/>
      <c r="D36" s="11"/>
      <c r="E36" s="11"/>
      <c r="F36" s="11"/>
      <c r="G36" s="11"/>
      <c r="H36" s="11"/>
      <c r="I36" s="61"/>
      <c r="J36" s="11"/>
      <c r="K36" s="62"/>
      <c r="L36" s="29"/>
      <c r="M36" s="15"/>
      <c r="N36" s="193" t="str">
        <f t="shared" si="36"/>
        <v/>
      </c>
      <c r="O36" s="32"/>
      <c r="P36" s="15"/>
      <c r="Q36" s="193" t="str">
        <f t="shared" si="37"/>
        <v/>
      </c>
      <c r="R36" s="35"/>
      <c r="S36" s="15"/>
      <c r="T36" s="194" t="str">
        <f t="shared" si="38"/>
        <v/>
      </c>
      <c r="U36" s="53"/>
      <c r="V36" s="195" t="str" cm="1">
        <f t="array" ref="V36">IF((_xlfn.IFS(TRIM(SUBSTITUTE(U36,CHAR(160),""))="Devis 1",IFERROR(VALUE(TRIM(SUBSTITUTE(L36,CHAR(160),""))),0),TRIM(SUBSTITUTE(U36,CHAR(160),""))="Devis 2",IFERROR(VALUE(TRIM(SUBSTITUTE(O36,CHAR(160),""))),0),TRIM(SUBSTITUTE(U36,CHAR(160),""))="Devis 3",IFERROR(VALUE(TRIM(SUBSTITUTE(R36,CHAR(160),""))),0),TRUE,0)*IFERROR(VALUE(TRIM(SUBSTITUTE(C36,CHAR(160),""))),0))=0,"",_xlfn.IFS(TRIM(SUBSTITUTE(U36,CHAR(160),""))="Devis 1",IFERROR(VALUE(TRIM(SUBSTITUTE(L36,CHAR(160),""))),0),TRIM(SUBSTITUTE(U36,CHAR(160),""))="Devis 2",IFERROR(VALUE(TRIM(SUBSTITUTE(O36,CHAR(160),""))),0),TRIM(SUBSTITUTE(U36,CHAR(160),""))="Devis 3",IFERROR(VALUE(TRIM(SUBSTITUTE(R36,CHAR(160),""))),0),TRUE,0)*IFERROR(VALUE(TRIM(SUBSTITUTE(C36,CHAR(160),""))),0))</f>
        <v/>
      </c>
      <c r="W36" s="196" t="str" cm="1">
        <f t="array" ref="W36">IF(ROUND((_xlfn.IFS(TRIM(SUBSTITUTE(U36,CHAR(160),""))="Devis 1",IFERROR(VALUE(TRIM(SUBSTITUTE(M36,CHAR(160),""))),0),TRIM(SUBSTITUTE(U36,CHAR(160),""))="Devis 2",IFERROR(VALUE(TRIM(SUBSTITUTE(P36,CHAR(160),""))),0),TRIM(SUBSTITUTE(U36,CHAR(160),""))="Devis 3",IFERROR(VALUE(TRIM(SUBSTITUTE(S36,CHAR(160),""))),0),TRUE,0)*IFERROR(VALUE(TRIM(SUBSTITUTE(C36,CHAR(160),""))),0)),2)=0,IF(V36&lt;&gt;"",0,""),ROUND((_xlfn.IFS(TRIM(SUBSTITUTE(U36,CHAR(160),""))="Devis 1",IFERROR(VALUE(TRIM(SUBSTITUTE(M36,CHAR(160),""))),0),TRIM(SUBSTITUTE(U36,CHAR(160),""))="Devis 2",IFERROR(VALUE(TRIM(SUBSTITUTE(P36,CHAR(160),""))),0),TRIM(SUBSTITUTE(U36,CHAR(160),""))="Devis 3",IFERROR(VALUE(TRIM(SUBSTITUTE(S36,CHAR(160),""))),0),TRUE,0)*IFERROR(VALUE(TRIM(SUBSTITUTE(C36,CHAR(160),""))),0)),2))</f>
        <v/>
      </c>
      <c r="X36" s="197" t="str">
        <f t="shared" si="49"/>
        <v/>
      </c>
      <c r="Y36" s="55"/>
      <c r="Z36" s="198" t="str">
        <f t="shared" si="18"/>
        <v/>
      </c>
      <c r="AA36" s="199" t="str">
        <f t="shared" si="19"/>
        <v/>
      </c>
      <c r="AB36" s="200" t="str">
        <f t="shared" si="20"/>
        <v/>
      </c>
      <c r="AC36" s="200" t="str">
        <f t="shared" si="21"/>
        <v/>
      </c>
      <c r="AD36" s="200" t="str">
        <f t="shared" si="22"/>
        <v/>
      </c>
      <c r="AE36" s="200" t="str">
        <f t="shared" si="23"/>
        <v/>
      </c>
      <c r="AF36" s="200" t="str">
        <f t="shared" si="24"/>
        <v/>
      </c>
      <c r="AG36" s="201" t="str">
        <f t="shared" si="25"/>
        <v/>
      </c>
      <c r="AH36" s="200" t="str">
        <f t="shared" si="26"/>
        <v/>
      </c>
      <c r="AI36" s="202" t="str">
        <f t="shared" si="27"/>
        <v/>
      </c>
      <c r="AJ36" s="203" t="str">
        <f t="shared" si="28"/>
        <v/>
      </c>
      <c r="AK36" s="204" t="str">
        <f t="shared" si="29"/>
        <v/>
      </c>
      <c r="AL36" s="193" t="str">
        <f t="shared" si="40"/>
        <v/>
      </c>
      <c r="AM36" s="205" t="str">
        <f t="shared" si="30"/>
        <v/>
      </c>
      <c r="AN36" s="204" t="str">
        <f t="shared" si="31"/>
        <v/>
      </c>
      <c r="AO36" s="193" t="str">
        <f t="shared" si="41"/>
        <v/>
      </c>
      <c r="AP36" s="206" t="str">
        <f t="shared" si="32"/>
        <v/>
      </c>
      <c r="AQ36" s="204" t="str">
        <f t="shared" si="33"/>
        <v/>
      </c>
      <c r="AR36" s="207" t="str">
        <f t="shared" si="42"/>
        <v/>
      </c>
      <c r="AS36" s="198" t="str">
        <f t="shared" si="34"/>
        <v/>
      </c>
      <c r="AT36" s="212"/>
      <c r="AU36" s="208" t="str">
        <f t="shared" si="43"/>
        <v/>
      </c>
      <c r="AV36" s="208" t="str">
        <f t="shared" si="44"/>
        <v/>
      </c>
      <c r="AW36" s="208" t="str">
        <f t="shared" si="45"/>
        <v/>
      </c>
      <c r="AX36" s="209" t="str" cm="1">
        <f t="array" ref="AX36">IF($AA36="","",IF((IFERROR(_xlfn.IFS($AS36="Devis 1",(IFERROR(VALUE(TRIM(SUBSTITUTE(AJ36,CHAR(160),""))),0)),$AS36="Devis 2",(IFERROR(VALUE(TRIM(SUBSTITUTE(AM36,CHAR(160),""))),0)),$AS36="Devis 3",(IFERROR(VALUE(TRIM(SUBSTITUTE(AP36,CHAR(160),""))),0))),0))*(IFERROR(VALUE(TRIM(SUBSTITUTE($AA36,CHAR(160),""))),0))=0,"",(IFERROR(_xlfn.IFS($AS36="Devis 1",(IFERROR(VALUE(TRIM(SUBSTITUTE(AJ36,CHAR(160),""))),0)),$AS36="Devis 2",(IFERROR(VALUE(TRIM(SUBSTITUTE(AM36,CHAR(160),""))),0)),$AS36="Devis 3",(IFERROR(VALUE(TRIM(SUBSTITUTE(AP36,CHAR(160),""))),0))),0))*(IFERROR(VALUE(TRIM(SUBSTITUTE($AA36,CHAR(160),""))),0))))</f>
        <v/>
      </c>
      <c r="AY36" s="209" t="str" cm="1">
        <f t="array" ref="AY36">IF($AA36="","",IF(ROUND((IFERROR(_xlfn.IFS(TRIM(SUBSTITUTE($AS36,CHAR(160),""))="Devis 1",IFERROR(VALUE(TRIM(SUBSTITUTE(AK36,CHAR(160),""))),0),TRIM(SUBSTITUTE($AS36,CHAR(160),""))="Devis 2",IFERROR(VALUE(TRIM(SUBSTITUTE(AN36,CHAR(160),""))),0),TRIM(SUBSTITUTE($AS36,CHAR(160),""))="Devis 3",IFERROR(VALUE(TRIM(SUBSTITUTE(AQ36,CHAR(160),""))),0)),0))*(IFERROR(VALUE(TRIM(SUBSTITUTE($AA36,CHAR(160),""))),0)),2)=0,IF(AX36&lt;&gt;"",0,""),ROUND((IFERROR(_xlfn.IFS(TRIM(SUBSTITUTE($AS36,CHAR(160),""))="Devis 1",IFERROR(VALUE(TRIM(SUBSTITUTE(AK36,CHAR(160),""))),0),TRIM(SUBSTITUTE($AS36,CHAR(160),""))="Devis 2",IFERROR(VALUE(TRIM(SUBSTITUTE(AN36,CHAR(160),""))),0),TRIM(SUBSTITUTE($AS36,CHAR(160),""))="Devis 3",IFERROR(VALUE(TRIM(SUBSTITUTE(AQ36,CHAR(160),""))),0)),0))*(IFERROR(VALUE(TRIM(SUBSTITUTE($AA36,CHAR(160),""))),0)),2)))</f>
        <v/>
      </c>
      <c r="AZ36" s="209" t="str" cm="1">
        <f t="array" ref="AZ36">IF($AA36="","",IF(ROUND(IFERROR(_xlfn.IFS($AS36="Devis 1",ROUND(IFERROR(VALUE(TRIM(SUBSTITUTE(AL36,CHAR(160),""))),0),2),$AS36="Devis 2",ROUND(IFERROR(VALUE(TRIM(SUBSTITUTE(AO36,CHAR(160),""))),0),2),$AS36="Devis 3",ROUND(IFERROR(VALUE(TRIM(SUBSTITUTE(AR36,CHAR(160),""))),0),2)),0),2)*ROUND(IFERROR(VALUE(TRIM(SUBSTITUTE($AA36,CHAR(160),""))),0),2)=0,"",ROUND(IFERROR(_xlfn.IFS($AS36="Devis 1",ROUND(IFERROR(VALUE(TRIM(SUBSTITUTE(AL36,CHAR(160),""))),0),2),$AS36="Devis 2",ROUND(IFERROR(VALUE(TRIM(SUBSTITUTE(AO36,CHAR(160),""))),0),2),$AS36="Devis 3",ROUND(IFERROR(VALUE(TRIM(SUBSTITUTE(AR36,CHAR(160),""))),0),2)),0),2)*ROUND(IFERROR(VALUE(TRIM(SUBSTITUTE($AA36,CHAR(160),""))),0),2)))</f>
        <v/>
      </c>
      <c r="BA36" s="212"/>
      <c r="BB36" s="210" t="str" cm="1">
        <f t="array" ref="BB36">IF(OR(AZ36="",AW36="",AX36="",AU36="",AY36="",AV36=""),"",_xlfn.IFS((IFERROR(VALUE(TRIM(SUBSTITUTE(AZ36,CHAR(160),""))),0))&gt;(IFERROR(VALUE(TRIM(SUBSTITUTE(AW36,CHAR(160),""))),0)),"KO : Le montant retenu TTC est supérieur au montant raisonnable TTC. Merci de revoir la ligne de dépense ou plafonner son montant.",(IFERROR(VALUE(TRIM(SUBSTITUTE(AX36,CHAR(160),""))),0))&gt;(IFERROR(VALUE(TRIM(SUBSTITUTE(AU36,CHAR(160),""))),0)),"Attention : Le montant retenu HT est supérieur au montant HT raisonnable. Merci de revoir la ligne de dépense, plafonner son montant, ou justifier la reventillation HT / TVA.",(IFERROR(VALUE(TRIM(SUBSTITUTE(AY36,CHAR(160),""))),0))&gt;(IFERROR(VALUE(TRIM(SUBSTITUTE(AV36,CHAR(160),""))),0)),"Attention : Le montant TVA retenu est supérieur au montant TVA raisonnable. Merci de revoir la ligne de dépense, plafonner son montant, ou justifier la reventillation HT / TVA.",(IFERROR(VALUE(TRIM(SUBSTITUTE(AZ36,CHAR(160),""))),0))=0,"",(IFERROR(VALUE(TRIM(SUBSTITUTE(AW36,CHAR(160),""))),0))=(IFERROR(VALUE(TRIM(SUBSTITUTE(AZ36,CHAR(160),""))),0)),"OK",(IFERROR(VALUE(TRIM(SUBSTITUTE(AW36,CHAR(160),""))),0))&gt;(IFERROR(VALUE(TRIM(SUBSTITUTE(AZ36,CHAR(160),""))),0))," OK : Montant instruit inférieur au montant raisonnable.",TRUE,""))</f>
        <v/>
      </c>
      <c r="BC36" s="210" t="str" cm="1">
        <f t="array" ref="BC36">IF(OR(AZ36="",X36="",AX36="",V36="",AY36="",W36=""),"",_xlfn.IFS((IFERROR(VALUE(TRIM(SUBSTITUTE(AZ36,CHAR(160),""))),0))&gt;(IFERROR(VALUE(TRIM(SUBSTITUTE(X36,CHAR(160),""))),0)),"KO : Le montant retenu TTC est supérieur au montant présenté TTC. Merci de revoir la ligne de dépense ou plafonner son montant.",(IFERROR(VALUE(TRIM(SUBSTITUTE(AX36,CHAR(160),""))),0))&gt;(IFERROR(VALUE(TRIM(SUBSTITUTE(V36,CHAR(160),""))),0)),"Attention : Le montant retenu HT est supérieur au montant HT présenté. Merci de revoir la ligne de dépense, plafonner son montant, ou justifier la reventillation HT / TVA.",(IFERROR(VALUE(TRIM(SUBSTITUTE(AY36,CHAR(160),""))),0))&gt;(IFERROR(VALUE(TRIM(SUBSTITUTE(W36,CHAR(160),""))),0)),"Attention : Le montant TVA retenu est supérieur au montant TVA présenté. Merci de revoir la ligne de dépense, plafonner son montant, ou justifier la reventillation HT / TVA.",(IFERROR(VALUE(TRIM(SUBSTITUTE(X36,CHAR(160),""))),0))=0,"",(IFERROR(VALUE(TRIM(SUBSTITUTE(AZ36,CHAR(160),""))),0))=(IFERROR(VALUE(TRIM(SUBSTITUTE(X36,CHAR(160),""))),0)),"OK",(IFERROR(VALUE(TRIM(SUBSTITUTE(AZ36,CHAR(160),""))),0))&lt;(IFERROR(VALUE(TRIM(SUBSTITUTE(X36,CHAR(160),""))),0)),"Montant instruit inférieur au montant présenté.",TRUE,""))</f>
        <v/>
      </c>
      <c r="BD36" s="208" t="str">
        <f t="shared" si="46"/>
        <v/>
      </c>
      <c r="BE36" s="208" t="str">
        <f t="shared" si="47"/>
        <v/>
      </c>
      <c r="BF36" s="495" t="str">
        <f t="shared" si="48"/>
        <v/>
      </c>
    </row>
    <row r="37" spans="1:58" ht="15" customHeight="1">
      <c r="A37" s="473">
        <v>33</v>
      </c>
      <c r="B37" s="11"/>
      <c r="C37" s="42"/>
      <c r="D37" s="11"/>
      <c r="E37" s="11"/>
      <c r="F37" s="11"/>
      <c r="G37" s="11"/>
      <c r="H37" s="11"/>
      <c r="I37" s="61"/>
      <c r="J37" s="11"/>
      <c r="K37" s="62"/>
      <c r="L37" s="29"/>
      <c r="M37" s="15"/>
      <c r="N37" s="193" t="str">
        <f t="shared" si="36"/>
        <v/>
      </c>
      <c r="O37" s="32"/>
      <c r="P37" s="15"/>
      <c r="Q37" s="193" t="str">
        <f t="shared" si="37"/>
        <v/>
      </c>
      <c r="R37" s="35"/>
      <c r="S37" s="15"/>
      <c r="T37" s="194" t="str">
        <f t="shared" si="38"/>
        <v/>
      </c>
      <c r="U37" s="53"/>
      <c r="V37" s="195" t="str" cm="1">
        <f t="array" ref="V37">IF((_xlfn.IFS(TRIM(SUBSTITUTE(U37,CHAR(160),""))="Devis 1",IFERROR(VALUE(TRIM(SUBSTITUTE(L37,CHAR(160),""))),0),TRIM(SUBSTITUTE(U37,CHAR(160),""))="Devis 2",IFERROR(VALUE(TRIM(SUBSTITUTE(O37,CHAR(160),""))),0),TRIM(SUBSTITUTE(U37,CHAR(160),""))="Devis 3",IFERROR(VALUE(TRIM(SUBSTITUTE(R37,CHAR(160),""))),0),TRUE,0)*IFERROR(VALUE(TRIM(SUBSTITUTE(C37,CHAR(160),""))),0))=0,"",_xlfn.IFS(TRIM(SUBSTITUTE(U37,CHAR(160),""))="Devis 1",IFERROR(VALUE(TRIM(SUBSTITUTE(L37,CHAR(160),""))),0),TRIM(SUBSTITUTE(U37,CHAR(160),""))="Devis 2",IFERROR(VALUE(TRIM(SUBSTITUTE(O37,CHAR(160),""))),0),TRIM(SUBSTITUTE(U37,CHAR(160),""))="Devis 3",IFERROR(VALUE(TRIM(SUBSTITUTE(R37,CHAR(160),""))),0),TRUE,0)*IFERROR(VALUE(TRIM(SUBSTITUTE(C37,CHAR(160),""))),0))</f>
        <v/>
      </c>
      <c r="W37" s="196" t="str" cm="1">
        <f t="array" ref="W37">IF(ROUND((_xlfn.IFS(TRIM(SUBSTITUTE(U37,CHAR(160),""))="Devis 1",IFERROR(VALUE(TRIM(SUBSTITUTE(M37,CHAR(160),""))),0),TRIM(SUBSTITUTE(U37,CHAR(160),""))="Devis 2",IFERROR(VALUE(TRIM(SUBSTITUTE(P37,CHAR(160),""))),0),TRIM(SUBSTITUTE(U37,CHAR(160),""))="Devis 3",IFERROR(VALUE(TRIM(SUBSTITUTE(S37,CHAR(160),""))),0),TRUE,0)*IFERROR(VALUE(TRIM(SUBSTITUTE(C37,CHAR(160),""))),0)),2)=0,IF(V37&lt;&gt;"",0,""),ROUND((_xlfn.IFS(TRIM(SUBSTITUTE(U37,CHAR(160),""))="Devis 1",IFERROR(VALUE(TRIM(SUBSTITUTE(M37,CHAR(160),""))),0),TRIM(SUBSTITUTE(U37,CHAR(160),""))="Devis 2",IFERROR(VALUE(TRIM(SUBSTITUTE(P37,CHAR(160),""))),0),TRIM(SUBSTITUTE(U37,CHAR(160),""))="Devis 3",IFERROR(VALUE(TRIM(SUBSTITUTE(S37,CHAR(160),""))),0),TRUE,0)*IFERROR(VALUE(TRIM(SUBSTITUTE(C37,CHAR(160),""))),0)),2))</f>
        <v/>
      </c>
      <c r="X37" s="197" t="str">
        <f t="shared" si="49"/>
        <v/>
      </c>
      <c r="Y37" s="55"/>
      <c r="Z37" s="198" t="str">
        <f t="shared" ref="Z37:Z68" si="50">IF(B37="","",B37)</f>
        <v/>
      </c>
      <c r="AA37" s="199" t="str">
        <f t="shared" ref="AA37:AA68" si="51">IF(C37="","",C37)</f>
        <v/>
      </c>
      <c r="AB37" s="200" t="str">
        <f t="shared" ref="AB37:AB68" si="52">IF(D37="","",D37)</f>
        <v/>
      </c>
      <c r="AC37" s="200" t="str">
        <f t="shared" ref="AC37:AC68" si="53">IF(E37="","",E37)</f>
        <v/>
      </c>
      <c r="AD37" s="200" t="str">
        <f t="shared" ref="AD37:AD68" si="54">IF(F37="","",F37)</f>
        <v/>
      </c>
      <c r="AE37" s="200" t="str">
        <f t="shared" ref="AE37:AE68" si="55">IF(G37="","",G37)</f>
        <v/>
      </c>
      <c r="AF37" s="200" t="str">
        <f t="shared" ref="AF37:AF68" si="56">IF(H37="","",H37)</f>
        <v/>
      </c>
      <c r="AG37" s="201" t="str">
        <f t="shared" ref="AG37:AG68" si="57">IF(I37="","",I37)</f>
        <v/>
      </c>
      <c r="AH37" s="200" t="str">
        <f t="shared" ref="AH37:AH68" si="58">IF(J37="","",J37)</f>
        <v/>
      </c>
      <c r="AI37" s="202" t="str">
        <f t="shared" ref="AI37:AI68" si="59">IF(K37="","",K37)</f>
        <v/>
      </c>
      <c r="AJ37" s="203" t="str">
        <f t="shared" ref="AJ37:AJ68" si="60">IF(L37="","",L37)</f>
        <v/>
      </c>
      <c r="AK37" s="204" t="str">
        <f t="shared" ref="AK37:AK68" si="61">IF(M37="","",M37)</f>
        <v/>
      </c>
      <c r="AL37" s="193" t="str">
        <f t="shared" si="40"/>
        <v/>
      </c>
      <c r="AM37" s="205" t="str">
        <f t="shared" ref="AM37:AM68" si="62">IF(O37="","",O37)</f>
        <v/>
      </c>
      <c r="AN37" s="204" t="str">
        <f t="shared" ref="AN37:AN68" si="63">IF(P37="","",P37)</f>
        <v/>
      </c>
      <c r="AO37" s="193" t="str">
        <f t="shared" si="41"/>
        <v/>
      </c>
      <c r="AP37" s="206" t="str">
        <f t="shared" ref="AP37:AP68" si="64">IF(R37="","",R37)</f>
        <v/>
      </c>
      <c r="AQ37" s="204" t="str">
        <f t="shared" ref="AQ37:AQ68" si="65">IF(S37="","",S37)</f>
        <v/>
      </c>
      <c r="AR37" s="207" t="str">
        <f t="shared" si="42"/>
        <v/>
      </c>
      <c r="AS37" s="198" t="str">
        <f t="shared" ref="AS37:AS68" si="66">IF(U37="","",U37)</f>
        <v/>
      </c>
      <c r="AT37" s="212"/>
      <c r="AU37" s="208" t="str">
        <f t="shared" si="43"/>
        <v/>
      </c>
      <c r="AV37" s="208" t="str">
        <f t="shared" si="44"/>
        <v/>
      </c>
      <c r="AW37" s="208" t="str">
        <f t="shared" si="45"/>
        <v/>
      </c>
      <c r="AX37" s="209" t="str" cm="1">
        <f t="array" ref="AX37">IF($AA37="","",IF((IFERROR(_xlfn.IFS($AS37="Devis 1",(IFERROR(VALUE(TRIM(SUBSTITUTE(AJ37,CHAR(160),""))),0)),$AS37="Devis 2",(IFERROR(VALUE(TRIM(SUBSTITUTE(AM37,CHAR(160),""))),0)),$AS37="Devis 3",(IFERROR(VALUE(TRIM(SUBSTITUTE(AP37,CHAR(160),""))),0))),0))*(IFERROR(VALUE(TRIM(SUBSTITUTE($AA37,CHAR(160),""))),0))=0,"",(IFERROR(_xlfn.IFS($AS37="Devis 1",(IFERROR(VALUE(TRIM(SUBSTITUTE(AJ37,CHAR(160),""))),0)),$AS37="Devis 2",(IFERROR(VALUE(TRIM(SUBSTITUTE(AM37,CHAR(160),""))),0)),$AS37="Devis 3",(IFERROR(VALUE(TRIM(SUBSTITUTE(AP37,CHAR(160),""))),0))),0))*(IFERROR(VALUE(TRIM(SUBSTITUTE($AA37,CHAR(160),""))),0))))</f>
        <v/>
      </c>
      <c r="AY37" s="209" t="str" cm="1">
        <f t="array" ref="AY37">IF($AA37="","",IF(ROUND((IFERROR(_xlfn.IFS(TRIM(SUBSTITUTE($AS37,CHAR(160),""))="Devis 1",IFERROR(VALUE(TRIM(SUBSTITUTE(AK37,CHAR(160),""))),0),TRIM(SUBSTITUTE($AS37,CHAR(160),""))="Devis 2",IFERROR(VALUE(TRIM(SUBSTITUTE(AN37,CHAR(160),""))),0),TRIM(SUBSTITUTE($AS37,CHAR(160),""))="Devis 3",IFERROR(VALUE(TRIM(SUBSTITUTE(AQ37,CHAR(160),""))),0)),0))*(IFERROR(VALUE(TRIM(SUBSTITUTE($AA37,CHAR(160),""))),0)),2)=0,IF(AX37&lt;&gt;"",0,""),ROUND((IFERROR(_xlfn.IFS(TRIM(SUBSTITUTE($AS37,CHAR(160),""))="Devis 1",IFERROR(VALUE(TRIM(SUBSTITUTE(AK37,CHAR(160),""))),0),TRIM(SUBSTITUTE($AS37,CHAR(160),""))="Devis 2",IFERROR(VALUE(TRIM(SUBSTITUTE(AN37,CHAR(160),""))),0),TRIM(SUBSTITUTE($AS37,CHAR(160),""))="Devis 3",IFERROR(VALUE(TRIM(SUBSTITUTE(AQ37,CHAR(160),""))),0)),0))*(IFERROR(VALUE(TRIM(SUBSTITUTE($AA37,CHAR(160),""))),0)),2)))</f>
        <v/>
      </c>
      <c r="AZ37" s="209" t="str" cm="1">
        <f t="array" ref="AZ37">IF($AA37="","",IF(ROUND(IFERROR(_xlfn.IFS($AS37="Devis 1",ROUND(IFERROR(VALUE(TRIM(SUBSTITUTE(AL37,CHAR(160),""))),0),2),$AS37="Devis 2",ROUND(IFERROR(VALUE(TRIM(SUBSTITUTE(AO37,CHAR(160),""))),0),2),$AS37="Devis 3",ROUND(IFERROR(VALUE(TRIM(SUBSTITUTE(AR37,CHAR(160),""))),0),2)),0),2)*ROUND(IFERROR(VALUE(TRIM(SUBSTITUTE($AA37,CHAR(160),""))),0),2)=0,"",ROUND(IFERROR(_xlfn.IFS($AS37="Devis 1",ROUND(IFERROR(VALUE(TRIM(SUBSTITUTE(AL37,CHAR(160),""))),0),2),$AS37="Devis 2",ROUND(IFERROR(VALUE(TRIM(SUBSTITUTE(AO37,CHAR(160),""))),0),2),$AS37="Devis 3",ROUND(IFERROR(VALUE(TRIM(SUBSTITUTE(AR37,CHAR(160),""))),0),2)),0),2)*ROUND(IFERROR(VALUE(TRIM(SUBSTITUTE($AA37,CHAR(160),""))),0),2)))</f>
        <v/>
      </c>
      <c r="BA37" s="212"/>
      <c r="BB37" s="210" t="str" cm="1">
        <f t="array" ref="BB37">IF(OR(AZ37="",AW37="",AX37="",AU37="",AY37="",AV37=""),"",_xlfn.IFS((IFERROR(VALUE(TRIM(SUBSTITUTE(AZ37,CHAR(160),""))),0))&gt;(IFERROR(VALUE(TRIM(SUBSTITUTE(AW37,CHAR(160),""))),0)),"KO : Le montant retenu TTC est supérieur au montant raisonnable TTC. Merci de revoir la ligne de dépense ou plafonner son montant.",(IFERROR(VALUE(TRIM(SUBSTITUTE(AX37,CHAR(160),""))),0))&gt;(IFERROR(VALUE(TRIM(SUBSTITUTE(AU37,CHAR(160),""))),0)),"Attention : Le montant retenu HT est supérieur au montant HT raisonnable. Merci de revoir la ligne de dépense, plafonner son montant, ou justifier la reventillation HT / TVA.",(IFERROR(VALUE(TRIM(SUBSTITUTE(AY37,CHAR(160),""))),0))&gt;(IFERROR(VALUE(TRIM(SUBSTITUTE(AV37,CHAR(160),""))),0)),"Attention : Le montant TVA retenu est supérieur au montant TVA raisonnable. Merci de revoir la ligne de dépense, plafonner son montant, ou justifier la reventillation HT / TVA.",(IFERROR(VALUE(TRIM(SUBSTITUTE(AZ37,CHAR(160),""))),0))=0,"",(IFERROR(VALUE(TRIM(SUBSTITUTE(AW37,CHAR(160),""))),0))=(IFERROR(VALUE(TRIM(SUBSTITUTE(AZ37,CHAR(160),""))),0)),"OK",(IFERROR(VALUE(TRIM(SUBSTITUTE(AW37,CHAR(160),""))),0))&gt;(IFERROR(VALUE(TRIM(SUBSTITUTE(AZ37,CHAR(160),""))),0))," OK : Montant instruit inférieur au montant raisonnable.",TRUE,""))</f>
        <v/>
      </c>
      <c r="BC37" s="210" t="str" cm="1">
        <f t="array" ref="BC37">IF(OR(AZ37="",X37="",AX37="",V37="",AY37="",W37=""),"",_xlfn.IFS((IFERROR(VALUE(TRIM(SUBSTITUTE(AZ37,CHAR(160),""))),0))&gt;(IFERROR(VALUE(TRIM(SUBSTITUTE(X37,CHAR(160),""))),0)),"KO : Le montant retenu TTC est supérieur au montant présenté TTC. Merci de revoir la ligne de dépense ou plafonner son montant.",(IFERROR(VALUE(TRIM(SUBSTITUTE(AX37,CHAR(160),""))),0))&gt;(IFERROR(VALUE(TRIM(SUBSTITUTE(V37,CHAR(160),""))),0)),"Attention : Le montant retenu HT est supérieur au montant HT présenté. Merci de revoir la ligne de dépense, plafonner son montant, ou justifier la reventillation HT / TVA.",(IFERROR(VALUE(TRIM(SUBSTITUTE(AY37,CHAR(160),""))),0))&gt;(IFERROR(VALUE(TRIM(SUBSTITUTE(W37,CHAR(160),""))),0)),"Attention : Le montant TVA retenu est supérieur au montant TVA présenté. Merci de revoir la ligne de dépense, plafonner son montant, ou justifier la reventillation HT / TVA.",(IFERROR(VALUE(TRIM(SUBSTITUTE(X37,CHAR(160),""))),0))=0,"",(IFERROR(VALUE(TRIM(SUBSTITUTE(AZ37,CHAR(160),""))),0))=(IFERROR(VALUE(TRIM(SUBSTITUTE(X37,CHAR(160),""))),0)),"OK",(IFERROR(VALUE(TRIM(SUBSTITUTE(AZ37,CHAR(160),""))),0))&lt;(IFERROR(VALUE(TRIM(SUBSTITUTE(X37,CHAR(160),""))),0)),"Montant instruit inférieur au montant présenté.",TRUE,""))</f>
        <v/>
      </c>
      <c r="BD37" s="208" t="str">
        <f t="shared" si="46"/>
        <v/>
      </c>
      <c r="BE37" s="208" t="str">
        <f t="shared" si="47"/>
        <v/>
      </c>
      <c r="BF37" s="495" t="str">
        <f t="shared" si="48"/>
        <v/>
      </c>
    </row>
    <row r="38" spans="1:58" ht="15" customHeight="1">
      <c r="A38" s="473">
        <v>34</v>
      </c>
      <c r="B38" s="11"/>
      <c r="C38" s="42"/>
      <c r="D38" s="11"/>
      <c r="E38" s="11"/>
      <c r="F38" s="11"/>
      <c r="G38" s="11"/>
      <c r="H38" s="11"/>
      <c r="I38" s="61"/>
      <c r="J38" s="11"/>
      <c r="K38" s="62"/>
      <c r="L38" s="29"/>
      <c r="M38" s="15"/>
      <c r="N38" s="193" t="str">
        <f t="shared" si="36"/>
        <v/>
      </c>
      <c r="O38" s="32"/>
      <c r="P38" s="15"/>
      <c r="Q38" s="193" t="str">
        <f t="shared" si="37"/>
        <v/>
      </c>
      <c r="R38" s="35"/>
      <c r="S38" s="15"/>
      <c r="T38" s="194" t="str">
        <f t="shared" si="38"/>
        <v/>
      </c>
      <c r="U38" s="53"/>
      <c r="V38" s="195" t="str" cm="1">
        <f t="array" ref="V38">IF((_xlfn.IFS(TRIM(SUBSTITUTE(U38,CHAR(160),""))="Devis 1",IFERROR(VALUE(TRIM(SUBSTITUTE(L38,CHAR(160),""))),0),TRIM(SUBSTITUTE(U38,CHAR(160),""))="Devis 2",IFERROR(VALUE(TRIM(SUBSTITUTE(O38,CHAR(160),""))),0),TRIM(SUBSTITUTE(U38,CHAR(160),""))="Devis 3",IFERROR(VALUE(TRIM(SUBSTITUTE(R38,CHAR(160),""))),0),TRUE,0)*IFERROR(VALUE(TRIM(SUBSTITUTE(C38,CHAR(160),""))),0))=0,"",_xlfn.IFS(TRIM(SUBSTITUTE(U38,CHAR(160),""))="Devis 1",IFERROR(VALUE(TRIM(SUBSTITUTE(L38,CHAR(160),""))),0),TRIM(SUBSTITUTE(U38,CHAR(160),""))="Devis 2",IFERROR(VALUE(TRIM(SUBSTITUTE(O38,CHAR(160),""))),0),TRIM(SUBSTITUTE(U38,CHAR(160),""))="Devis 3",IFERROR(VALUE(TRIM(SUBSTITUTE(R38,CHAR(160),""))),0),TRUE,0)*IFERROR(VALUE(TRIM(SUBSTITUTE(C38,CHAR(160),""))),0))</f>
        <v/>
      </c>
      <c r="W38" s="196" t="str" cm="1">
        <f t="array" ref="W38">IF(ROUND((_xlfn.IFS(TRIM(SUBSTITUTE(U38,CHAR(160),""))="Devis 1",IFERROR(VALUE(TRIM(SUBSTITUTE(M38,CHAR(160),""))),0),TRIM(SUBSTITUTE(U38,CHAR(160),""))="Devis 2",IFERROR(VALUE(TRIM(SUBSTITUTE(P38,CHAR(160),""))),0),TRIM(SUBSTITUTE(U38,CHAR(160),""))="Devis 3",IFERROR(VALUE(TRIM(SUBSTITUTE(S38,CHAR(160),""))),0),TRUE,0)*IFERROR(VALUE(TRIM(SUBSTITUTE(C38,CHAR(160),""))),0)),2)=0,IF(V38&lt;&gt;"",0,""),ROUND((_xlfn.IFS(TRIM(SUBSTITUTE(U38,CHAR(160),""))="Devis 1",IFERROR(VALUE(TRIM(SUBSTITUTE(M38,CHAR(160),""))),0),TRIM(SUBSTITUTE(U38,CHAR(160),""))="Devis 2",IFERROR(VALUE(TRIM(SUBSTITUTE(P38,CHAR(160),""))),0),TRIM(SUBSTITUTE(U38,CHAR(160),""))="Devis 3",IFERROR(VALUE(TRIM(SUBSTITUTE(S38,CHAR(160),""))),0),TRUE,0)*IFERROR(VALUE(TRIM(SUBSTITUTE(C38,CHAR(160),""))),0)),2))</f>
        <v/>
      </c>
      <c r="X38" s="197" t="str">
        <f t="shared" si="49"/>
        <v/>
      </c>
      <c r="Y38" s="55"/>
      <c r="Z38" s="198" t="str">
        <f t="shared" si="50"/>
        <v/>
      </c>
      <c r="AA38" s="199" t="str">
        <f t="shared" si="51"/>
        <v/>
      </c>
      <c r="AB38" s="200" t="str">
        <f t="shared" si="52"/>
        <v/>
      </c>
      <c r="AC38" s="200" t="str">
        <f t="shared" si="53"/>
        <v/>
      </c>
      <c r="AD38" s="200" t="str">
        <f t="shared" si="54"/>
        <v/>
      </c>
      <c r="AE38" s="200" t="str">
        <f t="shared" si="55"/>
        <v/>
      </c>
      <c r="AF38" s="200" t="str">
        <f t="shared" si="56"/>
        <v/>
      </c>
      <c r="AG38" s="201" t="str">
        <f t="shared" si="57"/>
        <v/>
      </c>
      <c r="AH38" s="200" t="str">
        <f t="shared" si="58"/>
        <v/>
      </c>
      <c r="AI38" s="202" t="str">
        <f t="shared" si="59"/>
        <v/>
      </c>
      <c r="AJ38" s="203" t="str">
        <f t="shared" si="60"/>
        <v/>
      </c>
      <c r="AK38" s="204" t="str">
        <f t="shared" si="61"/>
        <v/>
      </c>
      <c r="AL38" s="193" t="str">
        <f t="shared" si="40"/>
        <v/>
      </c>
      <c r="AM38" s="205" t="str">
        <f t="shared" si="62"/>
        <v/>
      </c>
      <c r="AN38" s="204" t="str">
        <f t="shared" si="63"/>
        <v/>
      </c>
      <c r="AO38" s="193" t="str">
        <f t="shared" si="41"/>
        <v/>
      </c>
      <c r="AP38" s="206" t="str">
        <f t="shared" si="64"/>
        <v/>
      </c>
      <c r="AQ38" s="204" t="str">
        <f t="shared" si="65"/>
        <v/>
      </c>
      <c r="AR38" s="207" t="str">
        <f t="shared" si="42"/>
        <v/>
      </c>
      <c r="AS38" s="198" t="str">
        <f t="shared" si="66"/>
        <v/>
      </c>
      <c r="AT38" s="212"/>
      <c r="AU38" s="208" t="str">
        <f t="shared" si="43"/>
        <v/>
      </c>
      <c r="AV38" s="208" t="str">
        <f t="shared" si="44"/>
        <v/>
      </c>
      <c r="AW38" s="208" t="str">
        <f t="shared" si="45"/>
        <v/>
      </c>
      <c r="AX38" s="209" t="str" cm="1">
        <f t="array" ref="AX38">IF($AA38="","",IF((IFERROR(_xlfn.IFS($AS38="Devis 1",(IFERROR(VALUE(TRIM(SUBSTITUTE(AJ38,CHAR(160),""))),0)),$AS38="Devis 2",(IFERROR(VALUE(TRIM(SUBSTITUTE(AM38,CHAR(160),""))),0)),$AS38="Devis 3",(IFERROR(VALUE(TRIM(SUBSTITUTE(AP38,CHAR(160),""))),0))),0))*(IFERROR(VALUE(TRIM(SUBSTITUTE($AA38,CHAR(160),""))),0))=0,"",(IFERROR(_xlfn.IFS($AS38="Devis 1",(IFERROR(VALUE(TRIM(SUBSTITUTE(AJ38,CHAR(160),""))),0)),$AS38="Devis 2",(IFERROR(VALUE(TRIM(SUBSTITUTE(AM38,CHAR(160),""))),0)),$AS38="Devis 3",(IFERROR(VALUE(TRIM(SUBSTITUTE(AP38,CHAR(160),""))),0))),0))*(IFERROR(VALUE(TRIM(SUBSTITUTE($AA38,CHAR(160),""))),0))))</f>
        <v/>
      </c>
      <c r="AY38" s="209" t="str" cm="1">
        <f t="array" ref="AY38">IF($AA38="","",IF(ROUND((IFERROR(_xlfn.IFS(TRIM(SUBSTITUTE($AS38,CHAR(160),""))="Devis 1",IFERROR(VALUE(TRIM(SUBSTITUTE(AK38,CHAR(160),""))),0),TRIM(SUBSTITUTE($AS38,CHAR(160),""))="Devis 2",IFERROR(VALUE(TRIM(SUBSTITUTE(AN38,CHAR(160),""))),0),TRIM(SUBSTITUTE($AS38,CHAR(160),""))="Devis 3",IFERROR(VALUE(TRIM(SUBSTITUTE(AQ38,CHAR(160),""))),0)),0))*(IFERROR(VALUE(TRIM(SUBSTITUTE($AA38,CHAR(160),""))),0)),2)=0,IF(AX38&lt;&gt;"",0,""),ROUND((IFERROR(_xlfn.IFS(TRIM(SUBSTITUTE($AS38,CHAR(160),""))="Devis 1",IFERROR(VALUE(TRIM(SUBSTITUTE(AK38,CHAR(160),""))),0),TRIM(SUBSTITUTE($AS38,CHAR(160),""))="Devis 2",IFERROR(VALUE(TRIM(SUBSTITUTE(AN38,CHAR(160),""))),0),TRIM(SUBSTITUTE($AS38,CHAR(160),""))="Devis 3",IFERROR(VALUE(TRIM(SUBSTITUTE(AQ38,CHAR(160),""))),0)),0))*(IFERROR(VALUE(TRIM(SUBSTITUTE($AA38,CHAR(160),""))),0)),2)))</f>
        <v/>
      </c>
      <c r="AZ38" s="209" t="str" cm="1">
        <f t="array" ref="AZ38">IF($AA38="","",IF(ROUND(IFERROR(_xlfn.IFS($AS38="Devis 1",ROUND(IFERROR(VALUE(TRIM(SUBSTITUTE(AL38,CHAR(160),""))),0),2),$AS38="Devis 2",ROUND(IFERROR(VALUE(TRIM(SUBSTITUTE(AO38,CHAR(160),""))),0),2),$AS38="Devis 3",ROUND(IFERROR(VALUE(TRIM(SUBSTITUTE(AR38,CHAR(160),""))),0),2)),0),2)*ROUND(IFERROR(VALUE(TRIM(SUBSTITUTE($AA38,CHAR(160),""))),0),2)=0,"",ROUND(IFERROR(_xlfn.IFS($AS38="Devis 1",ROUND(IFERROR(VALUE(TRIM(SUBSTITUTE(AL38,CHAR(160),""))),0),2),$AS38="Devis 2",ROUND(IFERROR(VALUE(TRIM(SUBSTITUTE(AO38,CHAR(160),""))),0),2),$AS38="Devis 3",ROUND(IFERROR(VALUE(TRIM(SUBSTITUTE(AR38,CHAR(160),""))),0),2)),0),2)*ROUND(IFERROR(VALUE(TRIM(SUBSTITUTE($AA38,CHAR(160),""))),0),2)))</f>
        <v/>
      </c>
      <c r="BA38" s="212"/>
      <c r="BB38" s="210" t="str" cm="1">
        <f t="array" ref="BB38">IF(OR(AZ38="",AW38="",AX38="",AU38="",AY38="",AV38=""),"",_xlfn.IFS((IFERROR(VALUE(TRIM(SUBSTITUTE(AZ38,CHAR(160),""))),0))&gt;(IFERROR(VALUE(TRIM(SUBSTITUTE(AW38,CHAR(160),""))),0)),"KO : Le montant retenu TTC est supérieur au montant raisonnable TTC. Merci de revoir la ligne de dépense ou plafonner son montant.",(IFERROR(VALUE(TRIM(SUBSTITUTE(AX38,CHAR(160),""))),0))&gt;(IFERROR(VALUE(TRIM(SUBSTITUTE(AU38,CHAR(160),""))),0)),"Attention : Le montant retenu HT est supérieur au montant HT raisonnable. Merci de revoir la ligne de dépense, plafonner son montant, ou justifier la reventillation HT / TVA.",(IFERROR(VALUE(TRIM(SUBSTITUTE(AY38,CHAR(160),""))),0))&gt;(IFERROR(VALUE(TRIM(SUBSTITUTE(AV38,CHAR(160),""))),0)),"Attention : Le montant TVA retenu est supérieur au montant TVA raisonnable. Merci de revoir la ligne de dépense, plafonner son montant, ou justifier la reventillation HT / TVA.",(IFERROR(VALUE(TRIM(SUBSTITUTE(AZ38,CHAR(160),""))),0))=0,"",(IFERROR(VALUE(TRIM(SUBSTITUTE(AW38,CHAR(160),""))),0))=(IFERROR(VALUE(TRIM(SUBSTITUTE(AZ38,CHAR(160),""))),0)),"OK",(IFERROR(VALUE(TRIM(SUBSTITUTE(AW38,CHAR(160),""))),0))&gt;(IFERROR(VALUE(TRIM(SUBSTITUTE(AZ38,CHAR(160),""))),0))," OK : Montant instruit inférieur au montant raisonnable.",TRUE,""))</f>
        <v/>
      </c>
      <c r="BC38" s="210" t="str" cm="1">
        <f t="array" ref="BC38">IF(OR(AZ38="",X38="",AX38="",V38="",AY38="",W38=""),"",_xlfn.IFS((IFERROR(VALUE(TRIM(SUBSTITUTE(AZ38,CHAR(160),""))),0))&gt;(IFERROR(VALUE(TRIM(SUBSTITUTE(X38,CHAR(160),""))),0)),"KO : Le montant retenu TTC est supérieur au montant présenté TTC. Merci de revoir la ligne de dépense ou plafonner son montant.",(IFERROR(VALUE(TRIM(SUBSTITUTE(AX38,CHAR(160),""))),0))&gt;(IFERROR(VALUE(TRIM(SUBSTITUTE(V38,CHAR(160),""))),0)),"Attention : Le montant retenu HT est supérieur au montant HT présenté. Merci de revoir la ligne de dépense, plafonner son montant, ou justifier la reventillation HT / TVA.",(IFERROR(VALUE(TRIM(SUBSTITUTE(AY38,CHAR(160),""))),0))&gt;(IFERROR(VALUE(TRIM(SUBSTITUTE(W38,CHAR(160),""))),0)),"Attention : Le montant TVA retenu est supérieur au montant TVA présenté. Merci de revoir la ligne de dépense, plafonner son montant, ou justifier la reventillation HT / TVA.",(IFERROR(VALUE(TRIM(SUBSTITUTE(X38,CHAR(160),""))),0))=0,"",(IFERROR(VALUE(TRIM(SUBSTITUTE(AZ38,CHAR(160),""))),0))=(IFERROR(VALUE(TRIM(SUBSTITUTE(X38,CHAR(160),""))),0)),"OK",(IFERROR(VALUE(TRIM(SUBSTITUTE(AZ38,CHAR(160),""))),0))&lt;(IFERROR(VALUE(TRIM(SUBSTITUTE(X38,CHAR(160),""))),0)),"Montant instruit inférieur au montant présenté.",TRUE,""))</f>
        <v/>
      </c>
      <c r="BD38" s="208" t="str">
        <f t="shared" si="46"/>
        <v/>
      </c>
      <c r="BE38" s="208" t="str">
        <f t="shared" si="47"/>
        <v/>
      </c>
      <c r="BF38" s="495" t="str">
        <f t="shared" si="48"/>
        <v/>
      </c>
    </row>
    <row r="39" spans="1:58" ht="15" customHeight="1">
      <c r="A39" s="473">
        <v>35</v>
      </c>
      <c r="B39" s="11"/>
      <c r="C39" s="42"/>
      <c r="D39" s="11"/>
      <c r="E39" s="11"/>
      <c r="F39" s="11"/>
      <c r="G39" s="11"/>
      <c r="H39" s="11"/>
      <c r="I39" s="61"/>
      <c r="J39" s="11"/>
      <c r="K39" s="62"/>
      <c r="L39" s="29"/>
      <c r="M39" s="15"/>
      <c r="N39" s="193" t="str">
        <f t="shared" si="36"/>
        <v/>
      </c>
      <c r="O39" s="32"/>
      <c r="P39" s="15"/>
      <c r="Q39" s="193" t="str">
        <f t="shared" si="37"/>
        <v/>
      </c>
      <c r="R39" s="35"/>
      <c r="S39" s="15"/>
      <c r="T39" s="194" t="str">
        <f t="shared" si="38"/>
        <v/>
      </c>
      <c r="U39" s="53"/>
      <c r="V39" s="195" t="str" cm="1">
        <f t="array" ref="V39">IF((_xlfn.IFS(TRIM(SUBSTITUTE(U39,CHAR(160),""))="Devis 1",IFERROR(VALUE(TRIM(SUBSTITUTE(L39,CHAR(160),""))),0),TRIM(SUBSTITUTE(U39,CHAR(160),""))="Devis 2",IFERROR(VALUE(TRIM(SUBSTITUTE(O39,CHAR(160),""))),0),TRIM(SUBSTITUTE(U39,CHAR(160),""))="Devis 3",IFERROR(VALUE(TRIM(SUBSTITUTE(R39,CHAR(160),""))),0),TRUE,0)*IFERROR(VALUE(TRIM(SUBSTITUTE(C39,CHAR(160),""))),0))=0,"",_xlfn.IFS(TRIM(SUBSTITUTE(U39,CHAR(160),""))="Devis 1",IFERROR(VALUE(TRIM(SUBSTITUTE(L39,CHAR(160),""))),0),TRIM(SUBSTITUTE(U39,CHAR(160),""))="Devis 2",IFERROR(VALUE(TRIM(SUBSTITUTE(O39,CHAR(160),""))),0),TRIM(SUBSTITUTE(U39,CHAR(160),""))="Devis 3",IFERROR(VALUE(TRIM(SUBSTITUTE(R39,CHAR(160),""))),0),TRUE,0)*IFERROR(VALUE(TRIM(SUBSTITUTE(C39,CHAR(160),""))),0))</f>
        <v/>
      </c>
      <c r="W39" s="196" t="str" cm="1">
        <f t="array" ref="W39">IF(ROUND((_xlfn.IFS(TRIM(SUBSTITUTE(U39,CHAR(160),""))="Devis 1",IFERROR(VALUE(TRIM(SUBSTITUTE(M39,CHAR(160),""))),0),TRIM(SUBSTITUTE(U39,CHAR(160),""))="Devis 2",IFERROR(VALUE(TRIM(SUBSTITUTE(P39,CHAR(160),""))),0),TRIM(SUBSTITUTE(U39,CHAR(160),""))="Devis 3",IFERROR(VALUE(TRIM(SUBSTITUTE(S39,CHAR(160),""))),0),TRUE,0)*IFERROR(VALUE(TRIM(SUBSTITUTE(C39,CHAR(160),""))),0)),2)=0,IF(V39&lt;&gt;"",0,""),ROUND((_xlfn.IFS(TRIM(SUBSTITUTE(U39,CHAR(160),""))="Devis 1",IFERROR(VALUE(TRIM(SUBSTITUTE(M39,CHAR(160),""))),0),TRIM(SUBSTITUTE(U39,CHAR(160),""))="Devis 2",IFERROR(VALUE(TRIM(SUBSTITUTE(P39,CHAR(160),""))),0),TRIM(SUBSTITUTE(U39,CHAR(160),""))="Devis 3",IFERROR(VALUE(TRIM(SUBSTITUTE(S39,CHAR(160),""))),0),TRUE,0)*IFERROR(VALUE(TRIM(SUBSTITUTE(C39,CHAR(160),""))),0)),2))</f>
        <v/>
      </c>
      <c r="X39" s="197" t="str">
        <f t="shared" si="49"/>
        <v/>
      </c>
      <c r="Y39" s="55"/>
      <c r="Z39" s="198" t="str">
        <f t="shared" si="50"/>
        <v/>
      </c>
      <c r="AA39" s="199" t="str">
        <f t="shared" si="51"/>
        <v/>
      </c>
      <c r="AB39" s="200" t="str">
        <f t="shared" si="52"/>
        <v/>
      </c>
      <c r="AC39" s="200" t="str">
        <f t="shared" si="53"/>
        <v/>
      </c>
      <c r="AD39" s="200" t="str">
        <f t="shared" si="54"/>
        <v/>
      </c>
      <c r="AE39" s="200" t="str">
        <f t="shared" si="55"/>
        <v/>
      </c>
      <c r="AF39" s="200" t="str">
        <f t="shared" si="56"/>
        <v/>
      </c>
      <c r="AG39" s="201" t="str">
        <f t="shared" si="57"/>
        <v/>
      </c>
      <c r="AH39" s="200" t="str">
        <f t="shared" si="58"/>
        <v/>
      </c>
      <c r="AI39" s="202" t="str">
        <f t="shared" si="59"/>
        <v/>
      </c>
      <c r="AJ39" s="203" t="str">
        <f t="shared" si="60"/>
        <v/>
      </c>
      <c r="AK39" s="204" t="str">
        <f t="shared" si="61"/>
        <v/>
      </c>
      <c r="AL39" s="193" t="str">
        <f t="shared" si="40"/>
        <v/>
      </c>
      <c r="AM39" s="205" t="str">
        <f t="shared" si="62"/>
        <v/>
      </c>
      <c r="AN39" s="204" t="str">
        <f t="shared" si="63"/>
        <v/>
      </c>
      <c r="AO39" s="193" t="str">
        <f t="shared" si="41"/>
        <v/>
      </c>
      <c r="AP39" s="206" t="str">
        <f t="shared" si="64"/>
        <v/>
      </c>
      <c r="AQ39" s="204" t="str">
        <f t="shared" si="65"/>
        <v/>
      </c>
      <c r="AR39" s="207" t="str">
        <f t="shared" si="42"/>
        <v/>
      </c>
      <c r="AS39" s="198" t="str">
        <f t="shared" si="66"/>
        <v/>
      </c>
      <c r="AT39" s="212"/>
      <c r="AU39" s="208" t="str">
        <f t="shared" si="43"/>
        <v/>
      </c>
      <c r="AV39" s="208" t="str">
        <f t="shared" si="44"/>
        <v/>
      </c>
      <c r="AW39" s="208" t="str">
        <f t="shared" si="45"/>
        <v/>
      </c>
      <c r="AX39" s="209" t="str" cm="1">
        <f t="array" ref="AX39">IF($AA39="","",IF((IFERROR(_xlfn.IFS($AS39="Devis 1",(IFERROR(VALUE(TRIM(SUBSTITUTE(AJ39,CHAR(160),""))),0)),$AS39="Devis 2",(IFERROR(VALUE(TRIM(SUBSTITUTE(AM39,CHAR(160),""))),0)),$AS39="Devis 3",(IFERROR(VALUE(TRIM(SUBSTITUTE(AP39,CHAR(160),""))),0))),0))*(IFERROR(VALUE(TRIM(SUBSTITUTE($AA39,CHAR(160),""))),0))=0,"",(IFERROR(_xlfn.IFS($AS39="Devis 1",(IFERROR(VALUE(TRIM(SUBSTITUTE(AJ39,CHAR(160),""))),0)),$AS39="Devis 2",(IFERROR(VALUE(TRIM(SUBSTITUTE(AM39,CHAR(160),""))),0)),$AS39="Devis 3",(IFERROR(VALUE(TRIM(SUBSTITUTE(AP39,CHAR(160),""))),0))),0))*(IFERROR(VALUE(TRIM(SUBSTITUTE($AA39,CHAR(160),""))),0))))</f>
        <v/>
      </c>
      <c r="AY39" s="209" t="str" cm="1">
        <f t="array" ref="AY39">IF($AA39="","",IF(ROUND((IFERROR(_xlfn.IFS(TRIM(SUBSTITUTE($AS39,CHAR(160),""))="Devis 1",IFERROR(VALUE(TRIM(SUBSTITUTE(AK39,CHAR(160),""))),0),TRIM(SUBSTITUTE($AS39,CHAR(160),""))="Devis 2",IFERROR(VALUE(TRIM(SUBSTITUTE(AN39,CHAR(160),""))),0),TRIM(SUBSTITUTE($AS39,CHAR(160),""))="Devis 3",IFERROR(VALUE(TRIM(SUBSTITUTE(AQ39,CHAR(160),""))),0)),0))*(IFERROR(VALUE(TRIM(SUBSTITUTE($AA39,CHAR(160),""))),0)),2)=0,IF(AX39&lt;&gt;"",0,""),ROUND((IFERROR(_xlfn.IFS(TRIM(SUBSTITUTE($AS39,CHAR(160),""))="Devis 1",IFERROR(VALUE(TRIM(SUBSTITUTE(AK39,CHAR(160),""))),0),TRIM(SUBSTITUTE($AS39,CHAR(160),""))="Devis 2",IFERROR(VALUE(TRIM(SUBSTITUTE(AN39,CHAR(160),""))),0),TRIM(SUBSTITUTE($AS39,CHAR(160),""))="Devis 3",IFERROR(VALUE(TRIM(SUBSTITUTE(AQ39,CHAR(160),""))),0)),0))*(IFERROR(VALUE(TRIM(SUBSTITUTE($AA39,CHAR(160),""))),0)),2)))</f>
        <v/>
      </c>
      <c r="AZ39" s="209" t="str" cm="1">
        <f t="array" ref="AZ39">IF($AA39="","",IF(ROUND(IFERROR(_xlfn.IFS($AS39="Devis 1",ROUND(IFERROR(VALUE(TRIM(SUBSTITUTE(AL39,CHAR(160),""))),0),2),$AS39="Devis 2",ROUND(IFERROR(VALUE(TRIM(SUBSTITUTE(AO39,CHAR(160),""))),0),2),$AS39="Devis 3",ROUND(IFERROR(VALUE(TRIM(SUBSTITUTE(AR39,CHAR(160),""))),0),2)),0),2)*ROUND(IFERROR(VALUE(TRIM(SUBSTITUTE($AA39,CHAR(160),""))),0),2)=0,"",ROUND(IFERROR(_xlfn.IFS($AS39="Devis 1",ROUND(IFERROR(VALUE(TRIM(SUBSTITUTE(AL39,CHAR(160),""))),0),2),$AS39="Devis 2",ROUND(IFERROR(VALUE(TRIM(SUBSTITUTE(AO39,CHAR(160),""))),0),2),$AS39="Devis 3",ROUND(IFERROR(VALUE(TRIM(SUBSTITUTE(AR39,CHAR(160),""))),0),2)),0),2)*ROUND(IFERROR(VALUE(TRIM(SUBSTITUTE($AA39,CHAR(160),""))),0),2)))</f>
        <v/>
      </c>
      <c r="BA39" s="212"/>
      <c r="BB39" s="210" t="str" cm="1">
        <f t="array" ref="BB39">IF(OR(AZ39="",AW39="",AX39="",AU39="",AY39="",AV39=""),"",_xlfn.IFS((IFERROR(VALUE(TRIM(SUBSTITUTE(AZ39,CHAR(160),""))),0))&gt;(IFERROR(VALUE(TRIM(SUBSTITUTE(AW39,CHAR(160),""))),0)),"KO : Le montant retenu TTC est supérieur au montant raisonnable TTC. Merci de revoir la ligne de dépense ou plafonner son montant.",(IFERROR(VALUE(TRIM(SUBSTITUTE(AX39,CHAR(160),""))),0))&gt;(IFERROR(VALUE(TRIM(SUBSTITUTE(AU39,CHAR(160),""))),0)),"Attention : Le montant retenu HT est supérieur au montant HT raisonnable. Merci de revoir la ligne de dépense, plafonner son montant, ou justifier la reventillation HT / TVA.",(IFERROR(VALUE(TRIM(SUBSTITUTE(AY39,CHAR(160),""))),0))&gt;(IFERROR(VALUE(TRIM(SUBSTITUTE(AV39,CHAR(160),""))),0)),"Attention : Le montant TVA retenu est supérieur au montant TVA raisonnable. Merci de revoir la ligne de dépense, plafonner son montant, ou justifier la reventillation HT / TVA.",(IFERROR(VALUE(TRIM(SUBSTITUTE(AZ39,CHAR(160),""))),0))=0,"",(IFERROR(VALUE(TRIM(SUBSTITUTE(AW39,CHAR(160),""))),0))=(IFERROR(VALUE(TRIM(SUBSTITUTE(AZ39,CHAR(160),""))),0)),"OK",(IFERROR(VALUE(TRIM(SUBSTITUTE(AW39,CHAR(160),""))),0))&gt;(IFERROR(VALUE(TRIM(SUBSTITUTE(AZ39,CHAR(160),""))),0))," OK : Montant instruit inférieur au montant raisonnable.",TRUE,""))</f>
        <v/>
      </c>
      <c r="BC39" s="210" t="str" cm="1">
        <f t="array" ref="BC39">IF(OR(AZ39="",X39="",AX39="",V39="",AY39="",W39=""),"",_xlfn.IFS((IFERROR(VALUE(TRIM(SUBSTITUTE(AZ39,CHAR(160),""))),0))&gt;(IFERROR(VALUE(TRIM(SUBSTITUTE(X39,CHAR(160),""))),0)),"KO : Le montant retenu TTC est supérieur au montant présenté TTC. Merci de revoir la ligne de dépense ou plafonner son montant.",(IFERROR(VALUE(TRIM(SUBSTITUTE(AX39,CHAR(160),""))),0))&gt;(IFERROR(VALUE(TRIM(SUBSTITUTE(V39,CHAR(160),""))),0)),"Attention : Le montant retenu HT est supérieur au montant HT présenté. Merci de revoir la ligne de dépense, plafonner son montant, ou justifier la reventillation HT / TVA.",(IFERROR(VALUE(TRIM(SUBSTITUTE(AY39,CHAR(160),""))),0))&gt;(IFERROR(VALUE(TRIM(SUBSTITUTE(W39,CHAR(160),""))),0)),"Attention : Le montant TVA retenu est supérieur au montant TVA présenté. Merci de revoir la ligne de dépense, plafonner son montant, ou justifier la reventillation HT / TVA.",(IFERROR(VALUE(TRIM(SUBSTITUTE(X39,CHAR(160),""))),0))=0,"",(IFERROR(VALUE(TRIM(SUBSTITUTE(AZ39,CHAR(160),""))),0))=(IFERROR(VALUE(TRIM(SUBSTITUTE(X39,CHAR(160),""))),0)),"OK",(IFERROR(VALUE(TRIM(SUBSTITUTE(AZ39,CHAR(160),""))),0))&lt;(IFERROR(VALUE(TRIM(SUBSTITUTE(X39,CHAR(160),""))),0)),"Montant instruit inférieur au montant présenté.",TRUE,""))</f>
        <v/>
      </c>
      <c r="BD39" s="208" t="str">
        <f t="shared" si="46"/>
        <v/>
      </c>
      <c r="BE39" s="208" t="str">
        <f t="shared" si="47"/>
        <v/>
      </c>
      <c r="BF39" s="495" t="str">
        <f t="shared" si="48"/>
        <v/>
      </c>
    </row>
    <row r="40" spans="1:58" ht="15" customHeight="1">
      <c r="A40" s="473">
        <v>36</v>
      </c>
      <c r="B40" s="11"/>
      <c r="C40" s="42"/>
      <c r="D40" s="11"/>
      <c r="E40" s="11"/>
      <c r="F40" s="11"/>
      <c r="G40" s="11"/>
      <c r="H40" s="11"/>
      <c r="I40" s="61"/>
      <c r="J40" s="11"/>
      <c r="K40" s="62"/>
      <c r="L40" s="29"/>
      <c r="M40" s="15"/>
      <c r="N40" s="193" t="str">
        <f t="shared" si="36"/>
        <v/>
      </c>
      <c r="O40" s="32"/>
      <c r="P40" s="15"/>
      <c r="Q40" s="193" t="str">
        <f t="shared" si="37"/>
        <v/>
      </c>
      <c r="R40" s="35"/>
      <c r="S40" s="15"/>
      <c r="T40" s="194" t="str">
        <f t="shared" si="38"/>
        <v/>
      </c>
      <c r="U40" s="53"/>
      <c r="V40" s="195" t="str" cm="1">
        <f t="array" ref="V40">IF((_xlfn.IFS(TRIM(SUBSTITUTE(U40,CHAR(160),""))="Devis 1",IFERROR(VALUE(TRIM(SUBSTITUTE(L40,CHAR(160),""))),0),TRIM(SUBSTITUTE(U40,CHAR(160),""))="Devis 2",IFERROR(VALUE(TRIM(SUBSTITUTE(O40,CHAR(160),""))),0),TRIM(SUBSTITUTE(U40,CHAR(160),""))="Devis 3",IFERROR(VALUE(TRIM(SUBSTITUTE(R40,CHAR(160),""))),0),TRUE,0)*IFERROR(VALUE(TRIM(SUBSTITUTE(C40,CHAR(160),""))),0))=0,"",_xlfn.IFS(TRIM(SUBSTITUTE(U40,CHAR(160),""))="Devis 1",IFERROR(VALUE(TRIM(SUBSTITUTE(L40,CHAR(160),""))),0),TRIM(SUBSTITUTE(U40,CHAR(160),""))="Devis 2",IFERROR(VALUE(TRIM(SUBSTITUTE(O40,CHAR(160),""))),0),TRIM(SUBSTITUTE(U40,CHAR(160),""))="Devis 3",IFERROR(VALUE(TRIM(SUBSTITUTE(R40,CHAR(160),""))),0),TRUE,0)*IFERROR(VALUE(TRIM(SUBSTITUTE(C40,CHAR(160),""))),0))</f>
        <v/>
      </c>
      <c r="W40" s="196" t="str" cm="1">
        <f t="array" ref="W40">IF(ROUND((_xlfn.IFS(TRIM(SUBSTITUTE(U40,CHAR(160),""))="Devis 1",IFERROR(VALUE(TRIM(SUBSTITUTE(M40,CHAR(160),""))),0),TRIM(SUBSTITUTE(U40,CHAR(160),""))="Devis 2",IFERROR(VALUE(TRIM(SUBSTITUTE(P40,CHAR(160),""))),0),TRIM(SUBSTITUTE(U40,CHAR(160),""))="Devis 3",IFERROR(VALUE(TRIM(SUBSTITUTE(S40,CHAR(160),""))),0),TRUE,0)*IFERROR(VALUE(TRIM(SUBSTITUTE(C40,CHAR(160),""))),0)),2)=0,IF(V40&lt;&gt;"",0,""),ROUND((_xlfn.IFS(TRIM(SUBSTITUTE(U40,CHAR(160),""))="Devis 1",IFERROR(VALUE(TRIM(SUBSTITUTE(M40,CHAR(160),""))),0),TRIM(SUBSTITUTE(U40,CHAR(160),""))="Devis 2",IFERROR(VALUE(TRIM(SUBSTITUTE(P40,CHAR(160),""))),0),TRIM(SUBSTITUTE(U40,CHAR(160),""))="Devis 3",IFERROR(VALUE(TRIM(SUBSTITUTE(S40,CHAR(160),""))),0),TRUE,0)*IFERROR(VALUE(TRIM(SUBSTITUTE(C40,CHAR(160),""))),0)),2))</f>
        <v/>
      </c>
      <c r="X40" s="197" t="str">
        <f t="shared" si="49"/>
        <v/>
      </c>
      <c r="Y40" s="55"/>
      <c r="Z40" s="198" t="str">
        <f t="shared" si="50"/>
        <v/>
      </c>
      <c r="AA40" s="199" t="str">
        <f t="shared" si="51"/>
        <v/>
      </c>
      <c r="AB40" s="200" t="str">
        <f t="shared" si="52"/>
        <v/>
      </c>
      <c r="AC40" s="200" t="str">
        <f t="shared" si="53"/>
        <v/>
      </c>
      <c r="AD40" s="200" t="str">
        <f t="shared" si="54"/>
        <v/>
      </c>
      <c r="AE40" s="200" t="str">
        <f t="shared" si="55"/>
        <v/>
      </c>
      <c r="AF40" s="200" t="str">
        <f t="shared" si="56"/>
        <v/>
      </c>
      <c r="AG40" s="201" t="str">
        <f t="shared" si="57"/>
        <v/>
      </c>
      <c r="AH40" s="200" t="str">
        <f t="shared" si="58"/>
        <v/>
      </c>
      <c r="AI40" s="202" t="str">
        <f t="shared" si="59"/>
        <v/>
      </c>
      <c r="AJ40" s="203" t="str">
        <f t="shared" si="60"/>
        <v/>
      </c>
      <c r="AK40" s="204" t="str">
        <f t="shared" si="61"/>
        <v/>
      </c>
      <c r="AL40" s="193" t="str">
        <f t="shared" si="40"/>
        <v/>
      </c>
      <c r="AM40" s="205" t="str">
        <f t="shared" si="62"/>
        <v/>
      </c>
      <c r="AN40" s="204" t="str">
        <f t="shared" si="63"/>
        <v/>
      </c>
      <c r="AO40" s="193" t="str">
        <f t="shared" si="41"/>
        <v/>
      </c>
      <c r="AP40" s="206" t="str">
        <f t="shared" si="64"/>
        <v/>
      </c>
      <c r="AQ40" s="204" t="str">
        <f t="shared" si="65"/>
        <v/>
      </c>
      <c r="AR40" s="207" t="str">
        <f t="shared" si="42"/>
        <v/>
      </c>
      <c r="AS40" s="198" t="str">
        <f t="shared" si="66"/>
        <v/>
      </c>
      <c r="AT40" s="212"/>
      <c r="AU40" s="208" t="str">
        <f t="shared" si="43"/>
        <v/>
      </c>
      <c r="AV40" s="208" t="str">
        <f t="shared" si="44"/>
        <v/>
      </c>
      <c r="AW40" s="208" t="str">
        <f t="shared" si="45"/>
        <v/>
      </c>
      <c r="AX40" s="209" t="str" cm="1">
        <f t="array" ref="AX40">IF($AA40="","",IF((IFERROR(_xlfn.IFS($AS40="Devis 1",(IFERROR(VALUE(TRIM(SUBSTITUTE(AJ40,CHAR(160),""))),0)),$AS40="Devis 2",(IFERROR(VALUE(TRIM(SUBSTITUTE(AM40,CHAR(160),""))),0)),$AS40="Devis 3",(IFERROR(VALUE(TRIM(SUBSTITUTE(AP40,CHAR(160),""))),0))),0))*(IFERROR(VALUE(TRIM(SUBSTITUTE($AA40,CHAR(160),""))),0))=0,"",(IFERROR(_xlfn.IFS($AS40="Devis 1",(IFERROR(VALUE(TRIM(SUBSTITUTE(AJ40,CHAR(160),""))),0)),$AS40="Devis 2",(IFERROR(VALUE(TRIM(SUBSTITUTE(AM40,CHAR(160),""))),0)),$AS40="Devis 3",(IFERROR(VALUE(TRIM(SUBSTITUTE(AP40,CHAR(160),""))),0))),0))*(IFERROR(VALUE(TRIM(SUBSTITUTE($AA40,CHAR(160),""))),0))))</f>
        <v/>
      </c>
      <c r="AY40" s="209" t="str" cm="1">
        <f t="array" ref="AY40">IF($AA40="","",IF(ROUND((IFERROR(_xlfn.IFS(TRIM(SUBSTITUTE($AS40,CHAR(160),""))="Devis 1",IFERROR(VALUE(TRIM(SUBSTITUTE(AK40,CHAR(160),""))),0),TRIM(SUBSTITUTE($AS40,CHAR(160),""))="Devis 2",IFERROR(VALUE(TRIM(SUBSTITUTE(AN40,CHAR(160),""))),0),TRIM(SUBSTITUTE($AS40,CHAR(160),""))="Devis 3",IFERROR(VALUE(TRIM(SUBSTITUTE(AQ40,CHAR(160),""))),0)),0))*(IFERROR(VALUE(TRIM(SUBSTITUTE($AA40,CHAR(160),""))),0)),2)=0,IF(AX40&lt;&gt;"",0,""),ROUND((IFERROR(_xlfn.IFS(TRIM(SUBSTITUTE($AS40,CHAR(160),""))="Devis 1",IFERROR(VALUE(TRIM(SUBSTITUTE(AK40,CHAR(160),""))),0),TRIM(SUBSTITUTE($AS40,CHAR(160),""))="Devis 2",IFERROR(VALUE(TRIM(SUBSTITUTE(AN40,CHAR(160),""))),0),TRIM(SUBSTITUTE($AS40,CHAR(160),""))="Devis 3",IFERROR(VALUE(TRIM(SUBSTITUTE(AQ40,CHAR(160),""))),0)),0))*(IFERROR(VALUE(TRIM(SUBSTITUTE($AA40,CHAR(160),""))),0)),2)))</f>
        <v/>
      </c>
      <c r="AZ40" s="209" t="str" cm="1">
        <f t="array" ref="AZ40">IF($AA40="","",IF(ROUND(IFERROR(_xlfn.IFS($AS40="Devis 1",ROUND(IFERROR(VALUE(TRIM(SUBSTITUTE(AL40,CHAR(160),""))),0),2),$AS40="Devis 2",ROUND(IFERROR(VALUE(TRIM(SUBSTITUTE(AO40,CHAR(160),""))),0),2),$AS40="Devis 3",ROUND(IFERROR(VALUE(TRIM(SUBSTITUTE(AR40,CHAR(160),""))),0),2)),0),2)*ROUND(IFERROR(VALUE(TRIM(SUBSTITUTE($AA40,CHAR(160),""))),0),2)=0,"",ROUND(IFERROR(_xlfn.IFS($AS40="Devis 1",ROUND(IFERROR(VALUE(TRIM(SUBSTITUTE(AL40,CHAR(160),""))),0),2),$AS40="Devis 2",ROUND(IFERROR(VALUE(TRIM(SUBSTITUTE(AO40,CHAR(160),""))),0),2),$AS40="Devis 3",ROUND(IFERROR(VALUE(TRIM(SUBSTITUTE(AR40,CHAR(160),""))),0),2)),0),2)*ROUND(IFERROR(VALUE(TRIM(SUBSTITUTE($AA40,CHAR(160),""))),0),2)))</f>
        <v/>
      </c>
      <c r="BA40" s="212"/>
      <c r="BB40" s="210" t="str" cm="1">
        <f t="array" ref="BB40">IF(OR(AZ40="",AW40="",AX40="",AU40="",AY40="",AV40=""),"",_xlfn.IFS((IFERROR(VALUE(TRIM(SUBSTITUTE(AZ40,CHAR(160),""))),0))&gt;(IFERROR(VALUE(TRIM(SUBSTITUTE(AW40,CHAR(160),""))),0)),"KO : Le montant retenu TTC est supérieur au montant raisonnable TTC. Merci de revoir la ligne de dépense ou plafonner son montant.",(IFERROR(VALUE(TRIM(SUBSTITUTE(AX40,CHAR(160),""))),0))&gt;(IFERROR(VALUE(TRIM(SUBSTITUTE(AU40,CHAR(160),""))),0)),"Attention : Le montant retenu HT est supérieur au montant HT raisonnable. Merci de revoir la ligne de dépense, plafonner son montant, ou justifier la reventillation HT / TVA.",(IFERROR(VALUE(TRIM(SUBSTITUTE(AY40,CHAR(160),""))),0))&gt;(IFERROR(VALUE(TRIM(SUBSTITUTE(AV40,CHAR(160),""))),0)),"Attention : Le montant TVA retenu est supérieur au montant TVA raisonnable. Merci de revoir la ligne de dépense, plafonner son montant, ou justifier la reventillation HT / TVA.",(IFERROR(VALUE(TRIM(SUBSTITUTE(AZ40,CHAR(160),""))),0))=0,"",(IFERROR(VALUE(TRIM(SUBSTITUTE(AW40,CHAR(160),""))),0))=(IFERROR(VALUE(TRIM(SUBSTITUTE(AZ40,CHAR(160),""))),0)),"OK",(IFERROR(VALUE(TRIM(SUBSTITUTE(AW40,CHAR(160),""))),0))&gt;(IFERROR(VALUE(TRIM(SUBSTITUTE(AZ40,CHAR(160),""))),0))," OK : Montant instruit inférieur au montant raisonnable.",TRUE,""))</f>
        <v/>
      </c>
      <c r="BC40" s="210" t="str" cm="1">
        <f t="array" ref="BC40">IF(OR(AZ40="",X40="",AX40="",V40="",AY40="",W40=""),"",_xlfn.IFS((IFERROR(VALUE(TRIM(SUBSTITUTE(AZ40,CHAR(160),""))),0))&gt;(IFERROR(VALUE(TRIM(SUBSTITUTE(X40,CHAR(160),""))),0)),"KO : Le montant retenu TTC est supérieur au montant présenté TTC. Merci de revoir la ligne de dépense ou plafonner son montant.",(IFERROR(VALUE(TRIM(SUBSTITUTE(AX40,CHAR(160),""))),0))&gt;(IFERROR(VALUE(TRIM(SUBSTITUTE(V40,CHAR(160),""))),0)),"Attention : Le montant retenu HT est supérieur au montant HT présenté. Merci de revoir la ligne de dépense, plafonner son montant, ou justifier la reventillation HT / TVA.",(IFERROR(VALUE(TRIM(SUBSTITUTE(AY40,CHAR(160),""))),0))&gt;(IFERROR(VALUE(TRIM(SUBSTITUTE(W40,CHAR(160),""))),0)),"Attention : Le montant TVA retenu est supérieur au montant TVA présenté. Merci de revoir la ligne de dépense, plafonner son montant, ou justifier la reventillation HT / TVA.",(IFERROR(VALUE(TRIM(SUBSTITUTE(X40,CHAR(160),""))),0))=0,"",(IFERROR(VALUE(TRIM(SUBSTITUTE(AZ40,CHAR(160),""))),0))=(IFERROR(VALUE(TRIM(SUBSTITUTE(X40,CHAR(160),""))),0)),"OK",(IFERROR(VALUE(TRIM(SUBSTITUTE(AZ40,CHAR(160),""))),0))&lt;(IFERROR(VALUE(TRIM(SUBSTITUTE(X40,CHAR(160),""))),0)),"Montant instruit inférieur au montant présenté.",TRUE,""))</f>
        <v/>
      </c>
      <c r="BD40" s="208" t="str">
        <f t="shared" si="46"/>
        <v/>
      </c>
      <c r="BE40" s="208" t="str">
        <f t="shared" si="47"/>
        <v/>
      </c>
      <c r="BF40" s="495" t="str">
        <f t="shared" si="48"/>
        <v/>
      </c>
    </row>
    <row r="41" spans="1:58" ht="15" customHeight="1">
      <c r="A41" s="473">
        <v>37</v>
      </c>
      <c r="B41" s="11"/>
      <c r="C41" s="42"/>
      <c r="D41" s="11"/>
      <c r="E41" s="11"/>
      <c r="F41" s="11"/>
      <c r="G41" s="11"/>
      <c r="H41" s="11"/>
      <c r="I41" s="61"/>
      <c r="J41" s="11"/>
      <c r="K41" s="62"/>
      <c r="L41" s="29"/>
      <c r="M41" s="15"/>
      <c r="N41" s="193" t="str">
        <f t="shared" si="36"/>
        <v/>
      </c>
      <c r="O41" s="32"/>
      <c r="P41" s="15"/>
      <c r="Q41" s="193" t="str">
        <f t="shared" si="37"/>
        <v/>
      </c>
      <c r="R41" s="35"/>
      <c r="S41" s="15"/>
      <c r="T41" s="194" t="str">
        <f t="shared" si="38"/>
        <v/>
      </c>
      <c r="U41" s="53"/>
      <c r="V41" s="195" t="str" cm="1">
        <f t="array" ref="V41">IF((_xlfn.IFS(TRIM(SUBSTITUTE(U41,CHAR(160),""))="Devis 1",IFERROR(VALUE(TRIM(SUBSTITUTE(L41,CHAR(160),""))),0),TRIM(SUBSTITUTE(U41,CHAR(160),""))="Devis 2",IFERROR(VALUE(TRIM(SUBSTITUTE(O41,CHAR(160),""))),0),TRIM(SUBSTITUTE(U41,CHAR(160),""))="Devis 3",IFERROR(VALUE(TRIM(SUBSTITUTE(R41,CHAR(160),""))),0),TRUE,0)*IFERROR(VALUE(TRIM(SUBSTITUTE(C41,CHAR(160),""))),0))=0,"",_xlfn.IFS(TRIM(SUBSTITUTE(U41,CHAR(160),""))="Devis 1",IFERROR(VALUE(TRIM(SUBSTITUTE(L41,CHAR(160),""))),0),TRIM(SUBSTITUTE(U41,CHAR(160),""))="Devis 2",IFERROR(VALUE(TRIM(SUBSTITUTE(O41,CHAR(160),""))),0),TRIM(SUBSTITUTE(U41,CHAR(160),""))="Devis 3",IFERROR(VALUE(TRIM(SUBSTITUTE(R41,CHAR(160),""))),0),TRUE,0)*IFERROR(VALUE(TRIM(SUBSTITUTE(C41,CHAR(160),""))),0))</f>
        <v/>
      </c>
      <c r="W41" s="196" t="str" cm="1">
        <f t="array" ref="W41">IF(ROUND((_xlfn.IFS(TRIM(SUBSTITUTE(U41,CHAR(160),""))="Devis 1",IFERROR(VALUE(TRIM(SUBSTITUTE(M41,CHAR(160),""))),0),TRIM(SUBSTITUTE(U41,CHAR(160),""))="Devis 2",IFERROR(VALUE(TRIM(SUBSTITUTE(P41,CHAR(160),""))),0),TRIM(SUBSTITUTE(U41,CHAR(160),""))="Devis 3",IFERROR(VALUE(TRIM(SUBSTITUTE(S41,CHAR(160),""))),0),TRUE,0)*IFERROR(VALUE(TRIM(SUBSTITUTE(C41,CHAR(160),""))),0)),2)=0,IF(V41&lt;&gt;"",0,""),ROUND((_xlfn.IFS(TRIM(SUBSTITUTE(U41,CHAR(160),""))="Devis 1",IFERROR(VALUE(TRIM(SUBSTITUTE(M41,CHAR(160),""))),0),TRIM(SUBSTITUTE(U41,CHAR(160),""))="Devis 2",IFERROR(VALUE(TRIM(SUBSTITUTE(P41,CHAR(160),""))),0),TRIM(SUBSTITUTE(U41,CHAR(160),""))="Devis 3",IFERROR(VALUE(TRIM(SUBSTITUTE(S41,CHAR(160),""))),0),TRUE,0)*IFERROR(VALUE(TRIM(SUBSTITUTE(C41,CHAR(160),""))),0)),2))</f>
        <v/>
      </c>
      <c r="X41" s="197" t="str">
        <f t="shared" si="49"/>
        <v/>
      </c>
      <c r="Y41" s="55"/>
      <c r="Z41" s="198" t="str">
        <f t="shared" si="50"/>
        <v/>
      </c>
      <c r="AA41" s="199" t="str">
        <f t="shared" si="51"/>
        <v/>
      </c>
      <c r="AB41" s="200" t="str">
        <f t="shared" si="52"/>
        <v/>
      </c>
      <c r="AC41" s="200" t="str">
        <f t="shared" si="53"/>
        <v/>
      </c>
      <c r="AD41" s="200" t="str">
        <f t="shared" si="54"/>
        <v/>
      </c>
      <c r="AE41" s="200" t="str">
        <f t="shared" si="55"/>
        <v/>
      </c>
      <c r="AF41" s="200" t="str">
        <f t="shared" si="56"/>
        <v/>
      </c>
      <c r="AG41" s="201" t="str">
        <f t="shared" si="57"/>
        <v/>
      </c>
      <c r="AH41" s="200" t="str">
        <f t="shared" si="58"/>
        <v/>
      </c>
      <c r="AI41" s="202" t="str">
        <f t="shared" si="59"/>
        <v/>
      </c>
      <c r="AJ41" s="203" t="str">
        <f t="shared" si="60"/>
        <v/>
      </c>
      <c r="AK41" s="204" t="str">
        <f t="shared" si="61"/>
        <v/>
      </c>
      <c r="AL41" s="193" t="str">
        <f t="shared" si="40"/>
        <v/>
      </c>
      <c r="AM41" s="205" t="str">
        <f t="shared" si="62"/>
        <v/>
      </c>
      <c r="AN41" s="204" t="str">
        <f t="shared" si="63"/>
        <v/>
      </c>
      <c r="AO41" s="193" t="str">
        <f t="shared" si="41"/>
        <v/>
      </c>
      <c r="AP41" s="206" t="str">
        <f t="shared" si="64"/>
        <v/>
      </c>
      <c r="AQ41" s="204" t="str">
        <f t="shared" si="65"/>
        <v/>
      </c>
      <c r="AR41" s="207" t="str">
        <f t="shared" si="42"/>
        <v/>
      </c>
      <c r="AS41" s="198" t="str">
        <f t="shared" si="66"/>
        <v/>
      </c>
      <c r="AT41" s="212"/>
      <c r="AU41" s="208" t="str">
        <f t="shared" si="43"/>
        <v/>
      </c>
      <c r="AV41" s="208" t="str">
        <f t="shared" si="44"/>
        <v/>
      </c>
      <c r="AW41" s="208" t="str">
        <f t="shared" si="45"/>
        <v/>
      </c>
      <c r="AX41" s="209" t="str" cm="1">
        <f t="array" ref="AX41">IF($AA41="","",IF((IFERROR(_xlfn.IFS($AS41="Devis 1",(IFERROR(VALUE(TRIM(SUBSTITUTE(AJ41,CHAR(160),""))),0)),$AS41="Devis 2",(IFERROR(VALUE(TRIM(SUBSTITUTE(AM41,CHAR(160),""))),0)),$AS41="Devis 3",(IFERROR(VALUE(TRIM(SUBSTITUTE(AP41,CHAR(160),""))),0))),0))*(IFERROR(VALUE(TRIM(SUBSTITUTE($AA41,CHAR(160),""))),0))=0,"",(IFERROR(_xlfn.IFS($AS41="Devis 1",(IFERROR(VALUE(TRIM(SUBSTITUTE(AJ41,CHAR(160),""))),0)),$AS41="Devis 2",(IFERROR(VALUE(TRIM(SUBSTITUTE(AM41,CHAR(160),""))),0)),$AS41="Devis 3",(IFERROR(VALUE(TRIM(SUBSTITUTE(AP41,CHAR(160),""))),0))),0))*(IFERROR(VALUE(TRIM(SUBSTITUTE($AA41,CHAR(160),""))),0))))</f>
        <v/>
      </c>
      <c r="AY41" s="209" t="str" cm="1">
        <f t="array" ref="AY41">IF($AA41="","",IF(ROUND((IFERROR(_xlfn.IFS(TRIM(SUBSTITUTE($AS41,CHAR(160),""))="Devis 1",IFERROR(VALUE(TRIM(SUBSTITUTE(AK41,CHAR(160),""))),0),TRIM(SUBSTITUTE($AS41,CHAR(160),""))="Devis 2",IFERROR(VALUE(TRIM(SUBSTITUTE(AN41,CHAR(160),""))),0),TRIM(SUBSTITUTE($AS41,CHAR(160),""))="Devis 3",IFERROR(VALUE(TRIM(SUBSTITUTE(AQ41,CHAR(160),""))),0)),0))*(IFERROR(VALUE(TRIM(SUBSTITUTE($AA41,CHAR(160),""))),0)),2)=0,IF(AX41&lt;&gt;"",0,""),ROUND((IFERROR(_xlfn.IFS(TRIM(SUBSTITUTE($AS41,CHAR(160),""))="Devis 1",IFERROR(VALUE(TRIM(SUBSTITUTE(AK41,CHAR(160),""))),0),TRIM(SUBSTITUTE($AS41,CHAR(160),""))="Devis 2",IFERROR(VALUE(TRIM(SUBSTITUTE(AN41,CHAR(160),""))),0),TRIM(SUBSTITUTE($AS41,CHAR(160),""))="Devis 3",IFERROR(VALUE(TRIM(SUBSTITUTE(AQ41,CHAR(160),""))),0)),0))*(IFERROR(VALUE(TRIM(SUBSTITUTE($AA41,CHAR(160),""))),0)),2)))</f>
        <v/>
      </c>
      <c r="AZ41" s="209" t="str" cm="1">
        <f t="array" ref="AZ41">IF($AA41="","",IF(ROUND(IFERROR(_xlfn.IFS($AS41="Devis 1",ROUND(IFERROR(VALUE(TRIM(SUBSTITUTE(AL41,CHAR(160),""))),0),2),$AS41="Devis 2",ROUND(IFERROR(VALUE(TRIM(SUBSTITUTE(AO41,CHAR(160),""))),0),2),$AS41="Devis 3",ROUND(IFERROR(VALUE(TRIM(SUBSTITUTE(AR41,CHAR(160),""))),0),2)),0),2)*ROUND(IFERROR(VALUE(TRIM(SUBSTITUTE($AA41,CHAR(160),""))),0),2)=0,"",ROUND(IFERROR(_xlfn.IFS($AS41="Devis 1",ROUND(IFERROR(VALUE(TRIM(SUBSTITUTE(AL41,CHAR(160),""))),0),2),$AS41="Devis 2",ROUND(IFERROR(VALUE(TRIM(SUBSTITUTE(AO41,CHAR(160),""))),0),2),$AS41="Devis 3",ROUND(IFERROR(VALUE(TRIM(SUBSTITUTE(AR41,CHAR(160),""))),0),2)),0),2)*ROUND(IFERROR(VALUE(TRIM(SUBSTITUTE($AA41,CHAR(160),""))),0),2)))</f>
        <v/>
      </c>
      <c r="BA41" s="212"/>
      <c r="BB41" s="210" t="str" cm="1">
        <f t="array" ref="BB41">IF(OR(AZ41="",AW41="",AX41="",AU41="",AY41="",AV41=""),"",_xlfn.IFS((IFERROR(VALUE(TRIM(SUBSTITUTE(AZ41,CHAR(160),""))),0))&gt;(IFERROR(VALUE(TRIM(SUBSTITUTE(AW41,CHAR(160),""))),0)),"KO : Le montant retenu TTC est supérieur au montant raisonnable TTC. Merci de revoir la ligne de dépense ou plafonner son montant.",(IFERROR(VALUE(TRIM(SUBSTITUTE(AX41,CHAR(160),""))),0))&gt;(IFERROR(VALUE(TRIM(SUBSTITUTE(AU41,CHAR(160),""))),0)),"Attention : Le montant retenu HT est supérieur au montant HT raisonnable. Merci de revoir la ligne de dépense, plafonner son montant, ou justifier la reventillation HT / TVA.",(IFERROR(VALUE(TRIM(SUBSTITUTE(AY41,CHAR(160),""))),0))&gt;(IFERROR(VALUE(TRIM(SUBSTITUTE(AV41,CHAR(160),""))),0)),"Attention : Le montant TVA retenu est supérieur au montant TVA raisonnable. Merci de revoir la ligne de dépense, plafonner son montant, ou justifier la reventillation HT / TVA.",(IFERROR(VALUE(TRIM(SUBSTITUTE(AZ41,CHAR(160),""))),0))=0,"",(IFERROR(VALUE(TRIM(SUBSTITUTE(AW41,CHAR(160),""))),0))=(IFERROR(VALUE(TRIM(SUBSTITUTE(AZ41,CHAR(160),""))),0)),"OK",(IFERROR(VALUE(TRIM(SUBSTITUTE(AW41,CHAR(160),""))),0))&gt;(IFERROR(VALUE(TRIM(SUBSTITUTE(AZ41,CHAR(160),""))),0))," OK : Montant instruit inférieur au montant raisonnable.",TRUE,""))</f>
        <v/>
      </c>
      <c r="BC41" s="210" t="str" cm="1">
        <f t="array" ref="BC41">IF(OR(AZ41="",X41="",AX41="",V41="",AY41="",W41=""),"",_xlfn.IFS((IFERROR(VALUE(TRIM(SUBSTITUTE(AZ41,CHAR(160),""))),0))&gt;(IFERROR(VALUE(TRIM(SUBSTITUTE(X41,CHAR(160),""))),0)),"KO : Le montant retenu TTC est supérieur au montant présenté TTC. Merci de revoir la ligne de dépense ou plafonner son montant.",(IFERROR(VALUE(TRIM(SUBSTITUTE(AX41,CHAR(160),""))),0))&gt;(IFERROR(VALUE(TRIM(SUBSTITUTE(V41,CHAR(160),""))),0)),"Attention : Le montant retenu HT est supérieur au montant HT présenté. Merci de revoir la ligne de dépense, plafonner son montant, ou justifier la reventillation HT / TVA.",(IFERROR(VALUE(TRIM(SUBSTITUTE(AY41,CHAR(160),""))),0))&gt;(IFERROR(VALUE(TRIM(SUBSTITUTE(W41,CHAR(160),""))),0)),"Attention : Le montant TVA retenu est supérieur au montant TVA présenté. Merci de revoir la ligne de dépense, plafonner son montant, ou justifier la reventillation HT / TVA.",(IFERROR(VALUE(TRIM(SUBSTITUTE(X41,CHAR(160),""))),0))=0,"",(IFERROR(VALUE(TRIM(SUBSTITUTE(AZ41,CHAR(160),""))),0))=(IFERROR(VALUE(TRIM(SUBSTITUTE(X41,CHAR(160),""))),0)),"OK",(IFERROR(VALUE(TRIM(SUBSTITUTE(AZ41,CHAR(160),""))),0))&lt;(IFERROR(VALUE(TRIM(SUBSTITUTE(X41,CHAR(160),""))),0)),"Montant instruit inférieur au montant présenté.",TRUE,""))</f>
        <v/>
      </c>
      <c r="BD41" s="208" t="str">
        <f t="shared" si="46"/>
        <v/>
      </c>
      <c r="BE41" s="208" t="str">
        <f t="shared" si="47"/>
        <v/>
      </c>
      <c r="BF41" s="495" t="str">
        <f t="shared" si="48"/>
        <v/>
      </c>
    </row>
    <row r="42" spans="1:58" ht="15" customHeight="1">
      <c r="A42" s="473">
        <v>38</v>
      </c>
      <c r="B42" s="11"/>
      <c r="C42" s="42"/>
      <c r="D42" s="11"/>
      <c r="E42" s="11"/>
      <c r="F42" s="11"/>
      <c r="G42" s="11"/>
      <c r="H42" s="11"/>
      <c r="I42" s="61"/>
      <c r="J42" s="11"/>
      <c r="K42" s="62"/>
      <c r="L42" s="29"/>
      <c r="M42" s="15"/>
      <c r="N42" s="193" t="str">
        <f t="shared" si="36"/>
        <v/>
      </c>
      <c r="O42" s="32"/>
      <c r="P42" s="15"/>
      <c r="Q42" s="193" t="str">
        <f t="shared" si="37"/>
        <v/>
      </c>
      <c r="R42" s="35"/>
      <c r="S42" s="15"/>
      <c r="T42" s="194" t="str">
        <f t="shared" si="38"/>
        <v/>
      </c>
      <c r="U42" s="53"/>
      <c r="V42" s="195" t="str" cm="1">
        <f t="array" ref="V42">IF((_xlfn.IFS(TRIM(SUBSTITUTE(U42,CHAR(160),""))="Devis 1",IFERROR(VALUE(TRIM(SUBSTITUTE(L42,CHAR(160),""))),0),TRIM(SUBSTITUTE(U42,CHAR(160),""))="Devis 2",IFERROR(VALUE(TRIM(SUBSTITUTE(O42,CHAR(160),""))),0),TRIM(SUBSTITUTE(U42,CHAR(160),""))="Devis 3",IFERROR(VALUE(TRIM(SUBSTITUTE(R42,CHAR(160),""))),0),TRUE,0)*IFERROR(VALUE(TRIM(SUBSTITUTE(C42,CHAR(160),""))),0))=0,"",_xlfn.IFS(TRIM(SUBSTITUTE(U42,CHAR(160),""))="Devis 1",IFERROR(VALUE(TRIM(SUBSTITUTE(L42,CHAR(160),""))),0),TRIM(SUBSTITUTE(U42,CHAR(160),""))="Devis 2",IFERROR(VALUE(TRIM(SUBSTITUTE(O42,CHAR(160),""))),0),TRIM(SUBSTITUTE(U42,CHAR(160),""))="Devis 3",IFERROR(VALUE(TRIM(SUBSTITUTE(R42,CHAR(160),""))),0),TRUE,0)*IFERROR(VALUE(TRIM(SUBSTITUTE(C42,CHAR(160),""))),0))</f>
        <v/>
      </c>
      <c r="W42" s="196" t="str" cm="1">
        <f t="array" ref="W42">IF(ROUND((_xlfn.IFS(TRIM(SUBSTITUTE(U42,CHAR(160),""))="Devis 1",IFERROR(VALUE(TRIM(SUBSTITUTE(M42,CHAR(160),""))),0),TRIM(SUBSTITUTE(U42,CHAR(160),""))="Devis 2",IFERROR(VALUE(TRIM(SUBSTITUTE(P42,CHAR(160),""))),0),TRIM(SUBSTITUTE(U42,CHAR(160),""))="Devis 3",IFERROR(VALUE(TRIM(SUBSTITUTE(S42,CHAR(160),""))),0),TRUE,0)*IFERROR(VALUE(TRIM(SUBSTITUTE(C42,CHAR(160),""))),0)),2)=0,IF(V42&lt;&gt;"",0,""),ROUND((_xlfn.IFS(TRIM(SUBSTITUTE(U42,CHAR(160),""))="Devis 1",IFERROR(VALUE(TRIM(SUBSTITUTE(M42,CHAR(160),""))),0),TRIM(SUBSTITUTE(U42,CHAR(160),""))="Devis 2",IFERROR(VALUE(TRIM(SUBSTITUTE(P42,CHAR(160),""))),0),TRIM(SUBSTITUTE(U42,CHAR(160),""))="Devis 3",IFERROR(VALUE(TRIM(SUBSTITUTE(S42,CHAR(160),""))),0),TRUE,0)*IFERROR(VALUE(TRIM(SUBSTITUTE(C42,CHAR(160),""))),0)),2))</f>
        <v/>
      </c>
      <c r="X42" s="197" t="str">
        <f t="shared" si="49"/>
        <v/>
      </c>
      <c r="Y42" s="55"/>
      <c r="Z42" s="198" t="str">
        <f t="shared" si="50"/>
        <v/>
      </c>
      <c r="AA42" s="199" t="str">
        <f t="shared" si="51"/>
        <v/>
      </c>
      <c r="AB42" s="200" t="str">
        <f t="shared" si="52"/>
        <v/>
      </c>
      <c r="AC42" s="200" t="str">
        <f t="shared" si="53"/>
        <v/>
      </c>
      <c r="AD42" s="200" t="str">
        <f t="shared" si="54"/>
        <v/>
      </c>
      <c r="AE42" s="200" t="str">
        <f t="shared" si="55"/>
        <v/>
      </c>
      <c r="AF42" s="200" t="str">
        <f t="shared" si="56"/>
        <v/>
      </c>
      <c r="AG42" s="201" t="str">
        <f t="shared" si="57"/>
        <v/>
      </c>
      <c r="AH42" s="200" t="str">
        <f t="shared" si="58"/>
        <v/>
      </c>
      <c r="AI42" s="202" t="str">
        <f t="shared" si="59"/>
        <v/>
      </c>
      <c r="AJ42" s="203" t="str">
        <f t="shared" si="60"/>
        <v/>
      </c>
      <c r="AK42" s="204" t="str">
        <f t="shared" si="61"/>
        <v/>
      </c>
      <c r="AL42" s="193" t="str">
        <f t="shared" si="40"/>
        <v/>
      </c>
      <c r="AM42" s="205" t="str">
        <f t="shared" si="62"/>
        <v/>
      </c>
      <c r="AN42" s="204" t="str">
        <f t="shared" si="63"/>
        <v/>
      </c>
      <c r="AO42" s="193" t="str">
        <f t="shared" si="41"/>
        <v/>
      </c>
      <c r="AP42" s="206" t="str">
        <f t="shared" si="64"/>
        <v/>
      </c>
      <c r="AQ42" s="204" t="str">
        <f t="shared" si="65"/>
        <v/>
      </c>
      <c r="AR42" s="207" t="str">
        <f t="shared" si="42"/>
        <v/>
      </c>
      <c r="AS42" s="198" t="str">
        <f t="shared" si="66"/>
        <v/>
      </c>
      <c r="AT42" s="212"/>
      <c r="AU42" s="208" t="str">
        <f t="shared" si="43"/>
        <v/>
      </c>
      <c r="AV42" s="208" t="str">
        <f t="shared" si="44"/>
        <v/>
      </c>
      <c r="AW42" s="208" t="str">
        <f t="shared" si="45"/>
        <v/>
      </c>
      <c r="AX42" s="209" t="str" cm="1">
        <f t="array" ref="AX42">IF($AA42="","",IF((IFERROR(_xlfn.IFS($AS42="Devis 1",(IFERROR(VALUE(TRIM(SUBSTITUTE(AJ42,CHAR(160),""))),0)),$AS42="Devis 2",(IFERROR(VALUE(TRIM(SUBSTITUTE(AM42,CHAR(160),""))),0)),$AS42="Devis 3",(IFERROR(VALUE(TRIM(SUBSTITUTE(AP42,CHAR(160),""))),0))),0))*(IFERROR(VALUE(TRIM(SUBSTITUTE($AA42,CHAR(160),""))),0))=0,"",(IFERROR(_xlfn.IFS($AS42="Devis 1",(IFERROR(VALUE(TRIM(SUBSTITUTE(AJ42,CHAR(160),""))),0)),$AS42="Devis 2",(IFERROR(VALUE(TRIM(SUBSTITUTE(AM42,CHAR(160),""))),0)),$AS42="Devis 3",(IFERROR(VALUE(TRIM(SUBSTITUTE(AP42,CHAR(160),""))),0))),0))*(IFERROR(VALUE(TRIM(SUBSTITUTE($AA42,CHAR(160),""))),0))))</f>
        <v/>
      </c>
      <c r="AY42" s="209" t="str" cm="1">
        <f t="array" ref="AY42">IF($AA42="","",IF(ROUND((IFERROR(_xlfn.IFS(TRIM(SUBSTITUTE($AS42,CHAR(160),""))="Devis 1",IFERROR(VALUE(TRIM(SUBSTITUTE(AK42,CHAR(160),""))),0),TRIM(SUBSTITUTE($AS42,CHAR(160),""))="Devis 2",IFERROR(VALUE(TRIM(SUBSTITUTE(AN42,CHAR(160),""))),0),TRIM(SUBSTITUTE($AS42,CHAR(160),""))="Devis 3",IFERROR(VALUE(TRIM(SUBSTITUTE(AQ42,CHAR(160),""))),0)),0))*(IFERROR(VALUE(TRIM(SUBSTITUTE($AA42,CHAR(160),""))),0)),2)=0,IF(AX42&lt;&gt;"",0,""),ROUND((IFERROR(_xlfn.IFS(TRIM(SUBSTITUTE($AS42,CHAR(160),""))="Devis 1",IFERROR(VALUE(TRIM(SUBSTITUTE(AK42,CHAR(160),""))),0),TRIM(SUBSTITUTE($AS42,CHAR(160),""))="Devis 2",IFERROR(VALUE(TRIM(SUBSTITUTE(AN42,CHAR(160),""))),0),TRIM(SUBSTITUTE($AS42,CHAR(160),""))="Devis 3",IFERROR(VALUE(TRIM(SUBSTITUTE(AQ42,CHAR(160),""))),0)),0))*(IFERROR(VALUE(TRIM(SUBSTITUTE($AA42,CHAR(160),""))),0)),2)))</f>
        <v/>
      </c>
      <c r="AZ42" s="209" t="str" cm="1">
        <f t="array" ref="AZ42">IF($AA42="","",IF(ROUND(IFERROR(_xlfn.IFS($AS42="Devis 1",ROUND(IFERROR(VALUE(TRIM(SUBSTITUTE(AL42,CHAR(160),""))),0),2),$AS42="Devis 2",ROUND(IFERROR(VALUE(TRIM(SUBSTITUTE(AO42,CHAR(160),""))),0),2),$AS42="Devis 3",ROUND(IFERROR(VALUE(TRIM(SUBSTITUTE(AR42,CHAR(160),""))),0),2)),0),2)*ROUND(IFERROR(VALUE(TRIM(SUBSTITUTE($AA42,CHAR(160),""))),0),2)=0,"",ROUND(IFERROR(_xlfn.IFS($AS42="Devis 1",ROUND(IFERROR(VALUE(TRIM(SUBSTITUTE(AL42,CHAR(160),""))),0),2),$AS42="Devis 2",ROUND(IFERROR(VALUE(TRIM(SUBSTITUTE(AO42,CHAR(160),""))),0),2),$AS42="Devis 3",ROUND(IFERROR(VALUE(TRIM(SUBSTITUTE(AR42,CHAR(160),""))),0),2)),0),2)*ROUND(IFERROR(VALUE(TRIM(SUBSTITUTE($AA42,CHAR(160),""))),0),2)))</f>
        <v/>
      </c>
      <c r="BA42" s="212"/>
      <c r="BB42" s="210" t="str" cm="1">
        <f t="array" ref="BB42">IF(OR(AZ42="",AW42="",AX42="",AU42="",AY42="",AV42=""),"",_xlfn.IFS((IFERROR(VALUE(TRIM(SUBSTITUTE(AZ42,CHAR(160),""))),0))&gt;(IFERROR(VALUE(TRIM(SUBSTITUTE(AW42,CHAR(160),""))),0)),"KO : Le montant retenu TTC est supérieur au montant raisonnable TTC. Merci de revoir la ligne de dépense ou plafonner son montant.",(IFERROR(VALUE(TRIM(SUBSTITUTE(AX42,CHAR(160),""))),0))&gt;(IFERROR(VALUE(TRIM(SUBSTITUTE(AU42,CHAR(160),""))),0)),"Attention : Le montant retenu HT est supérieur au montant HT raisonnable. Merci de revoir la ligne de dépense, plafonner son montant, ou justifier la reventillation HT / TVA.",(IFERROR(VALUE(TRIM(SUBSTITUTE(AY42,CHAR(160),""))),0))&gt;(IFERROR(VALUE(TRIM(SUBSTITUTE(AV42,CHAR(160),""))),0)),"Attention : Le montant TVA retenu est supérieur au montant TVA raisonnable. Merci de revoir la ligne de dépense, plafonner son montant, ou justifier la reventillation HT / TVA.",(IFERROR(VALUE(TRIM(SUBSTITUTE(AZ42,CHAR(160),""))),0))=0,"",(IFERROR(VALUE(TRIM(SUBSTITUTE(AW42,CHAR(160),""))),0))=(IFERROR(VALUE(TRIM(SUBSTITUTE(AZ42,CHAR(160),""))),0)),"OK",(IFERROR(VALUE(TRIM(SUBSTITUTE(AW42,CHAR(160),""))),0))&gt;(IFERROR(VALUE(TRIM(SUBSTITUTE(AZ42,CHAR(160),""))),0))," OK : Montant instruit inférieur au montant raisonnable.",TRUE,""))</f>
        <v/>
      </c>
      <c r="BC42" s="210" t="str" cm="1">
        <f t="array" ref="BC42">IF(OR(AZ42="",X42="",AX42="",V42="",AY42="",W42=""),"",_xlfn.IFS((IFERROR(VALUE(TRIM(SUBSTITUTE(AZ42,CHAR(160),""))),0))&gt;(IFERROR(VALUE(TRIM(SUBSTITUTE(X42,CHAR(160),""))),0)),"KO : Le montant retenu TTC est supérieur au montant présenté TTC. Merci de revoir la ligne de dépense ou plafonner son montant.",(IFERROR(VALUE(TRIM(SUBSTITUTE(AX42,CHAR(160),""))),0))&gt;(IFERROR(VALUE(TRIM(SUBSTITUTE(V42,CHAR(160),""))),0)),"Attention : Le montant retenu HT est supérieur au montant HT présenté. Merci de revoir la ligne de dépense, plafonner son montant, ou justifier la reventillation HT / TVA.",(IFERROR(VALUE(TRIM(SUBSTITUTE(AY42,CHAR(160),""))),0))&gt;(IFERROR(VALUE(TRIM(SUBSTITUTE(W42,CHAR(160),""))),0)),"Attention : Le montant TVA retenu est supérieur au montant TVA présenté. Merci de revoir la ligne de dépense, plafonner son montant, ou justifier la reventillation HT / TVA.",(IFERROR(VALUE(TRIM(SUBSTITUTE(X42,CHAR(160),""))),0))=0,"",(IFERROR(VALUE(TRIM(SUBSTITUTE(AZ42,CHAR(160),""))),0))=(IFERROR(VALUE(TRIM(SUBSTITUTE(X42,CHAR(160),""))),0)),"OK",(IFERROR(VALUE(TRIM(SUBSTITUTE(AZ42,CHAR(160),""))),0))&lt;(IFERROR(VALUE(TRIM(SUBSTITUTE(X42,CHAR(160),""))),0)),"Montant instruit inférieur au montant présenté.",TRUE,""))</f>
        <v/>
      </c>
      <c r="BD42" s="208" t="str">
        <f t="shared" si="46"/>
        <v/>
      </c>
      <c r="BE42" s="208" t="str">
        <f t="shared" si="47"/>
        <v/>
      </c>
      <c r="BF42" s="495" t="str">
        <f t="shared" si="48"/>
        <v/>
      </c>
    </row>
    <row r="43" spans="1:58" ht="15" customHeight="1">
      <c r="A43" s="473">
        <v>39</v>
      </c>
      <c r="B43" s="11"/>
      <c r="C43" s="42"/>
      <c r="D43" s="11"/>
      <c r="E43" s="11"/>
      <c r="F43" s="11"/>
      <c r="G43" s="11"/>
      <c r="H43" s="11"/>
      <c r="I43" s="61"/>
      <c r="J43" s="11"/>
      <c r="K43" s="62"/>
      <c r="L43" s="29"/>
      <c r="M43" s="15"/>
      <c r="N43" s="193" t="str">
        <f t="shared" si="36"/>
        <v/>
      </c>
      <c r="O43" s="32"/>
      <c r="P43" s="15"/>
      <c r="Q43" s="193" t="str">
        <f t="shared" si="37"/>
        <v/>
      </c>
      <c r="R43" s="35"/>
      <c r="S43" s="15"/>
      <c r="T43" s="194" t="str">
        <f t="shared" si="38"/>
        <v/>
      </c>
      <c r="U43" s="53"/>
      <c r="V43" s="195" t="str" cm="1">
        <f t="array" ref="V43">IF((_xlfn.IFS(TRIM(SUBSTITUTE(U43,CHAR(160),""))="Devis 1",IFERROR(VALUE(TRIM(SUBSTITUTE(L43,CHAR(160),""))),0),TRIM(SUBSTITUTE(U43,CHAR(160),""))="Devis 2",IFERROR(VALUE(TRIM(SUBSTITUTE(O43,CHAR(160),""))),0),TRIM(SUBSTITUTE(U43,CHAR(160),""))="Devis 3",IFERROR(VALUE(TRIM(SUBSTITUTE(R43,CHAR(160),""))),0),TRUE,0)*IFERROR(VALUE(TRIM(SUBSTITUTE(C43,CHAR(160),""))),0))=0,"",_xlfn.IFS(TRIM(SUBSTITUTE(U43,CHAR(160),""))="Devis 1",IFERROR(VALUE(TRIM(SUBSTITUTE(L43,CHAR(160),""))),0),TRIM(SUBSTITUTE(U43,CHAR(160),""))="Devis 2",IFERROR(VALUE(TRIM(SUBSTITUTE(O43,CHAR(160),""))),0),TRIM(SUBSTITUTE(U43,CHAR(160),""))="Devis 3",IFERROR(VALUE(TRIM(SUBSTITUTE(R43,CHAR(160),""))),0),TRUE,0)*IFERROR(VALUE(TRIM(SUBSTITUTE(C43,CHAR(160),""))),0))</f>
        <v/>
      </c>
      <c r="W43" s="196" t="str" cm="1">
        <f t="array" ref="W43">IF(ROUND((_xlfn.IFS(TRIM(SUBSTITUTE(U43,CHAR(160),""))="Devis 1",IFERROR(VALUE(TRIM(SUBSTITUTE(M43,CHAR(160),""))),0),TRIM(SUBSTITUTE(U43,CHAR(160),""))="Devis 2",IFERROR(VALUE(TRIM(SUBSTITUTE(P43,CHAR(160),""))),0),TRIM(SUBSTITUTE(U43,CHAR(160),""))="Devis 3",IFERROR(VALUE(TRIM(SUBSTITUTE(S43,CHAR(160),""))),0),TRUE,0)*IFERROR(VALUE(TRIM(SUBSTITUTE(C43,CHAR(160),""))),0)),2)=0,IF(V43&lt;&gt;"",0,""),ROUND((_xlfn.IFS(TRIM(SUBSTITUTE(U43,CHAR(160),""))="Devis 1",IFERROR(VALUE(TRIM(SUBSTITUTE(M43,CHAR(160),""))),0),TRIM(SUBSTITUTE(U43,CHAR(160),""))="Devis 2",IFERROR(VALUE(TRIM(SUBSTITUTE(P43,CHAR(160),""))),0),TRIM(SUBSTITUTE(U43,CHAR(160),""))="Devis 3",IFERROR(VALUE(TRIM(SUBSTITUTE(S43,CHAR(160),""))),0),TRUE,0)*IFERROR(VALUE(TRIM(SUBSTITUTE(C43,CHAR(160),""))),0)),2))</f>
        <v/>
      </c>
      <c r="X43" s="197" t="str">
        <f t="shared" si="49"/>
        <v/>
      </c>
      <c r="Y43" s="55"/>
      <c r="Z43" s="198" t="str">
        <f t="shared" si="50"/>
        <v/>
      </c>
      <c r="AA43" s="199" t="str">
        <f t="shared" si="51"/>
        <v/>
      </c>
      <c r="AB43" s="200" t="str">
        <f t="shared" si="52"/>
        <v/>
      </c>
      <c r="AC43" s="200" t="str">
        <f t="shared" si="53"/>
        <v/>
      </c>
      <c r="AD43" s="200" t="str">
        <f t="shared" si="54"/>
        <v/>
      </c>
      <c r="AE43" s="200" t="str">
        <f t="shared" si="55"/>
        <v/>
      </c>
      <c r="AF43" s="200" t="str">
        <f t="shared" si="56"/>
        <v/>
      </c>
      <c r="AG43" s="201" t="str">
        <f t="shared" si="57"/>
        <v/>
      </c>
      <c r="AH43" s="200" t="str">
        <f t="shared" si="58"/>
        <v/>
      </c>
      <c r="AI43" s="202" t="str">
        <f t="shared" si="59"/>
        <v/>
      </c>
      <c r="AJ43" s="203" t="str">
        <f t="shared" si="60"/>
        <v/>
      </c>
      <c r="AK43" s="204" t="str">
        <f t="shared" si="61"/>
        <v/>
      </c>
      <c r="AL43" s="193" t="str">
        <f t="shared" si="40"/>
        <v/>
      </c>
      <c r="AM43" s="205" t="str">
        <f t="shared" si="62"/>
        <v/>
      </c>
      <c r="AN43" s="204" t="str">
        <f t="shared" si="63"/>
        <v/>
      </c>
      <c r="AO43" s="193" t="str">
        <f t="shared" si="41"/>
        <v/>
      </c>
      <c r="AP43" s="206" t="str">
        <f t="shared" si="64"/>
        <v/>
      </c>
      <c r="AQ43" s="204" t="str">
        <f t="shared" si="65"/>
        <v/>
      </c>
      <c r="AR43" s="207" t="str">
        <f t="shared" si="42"/>
        <v/>
      </c>
      <c r="AS43" s="198" t="str">
        <f t="shared" si="66"/>
        <v/>
      </c>
      <c r="AT43" s="212"/>
      <c r="AU43" s="208" t="str">
        <f t="shared" si="43"/>
        <v/>
      </c>
      <c r="AV43" s="208" t="str">
        <f t="shared" si="44"/>
        <v/>
      </c>
      <c r="AW43" s="208" t="str">
        <f t="shared" si="45"/>
        <v/>
      </c>
      <c r="AX43" s="209" t="str" cm="1">
        <f t="array" ref="AX43">IF($AA43="","",IF((IFERROR(_xlfn.IFS($AS43="Devis 1",(IFERROR(VALUE(TRIM(SUBSTITUTE(AJ43,CHAR(160),""))),0)),$AS43="Devis 2",(IFERROR(VALUE(TRIM(SUBSTITUTE(AM43,CHAR(160),""))),0)),$AS43="Devis 3",(IFERROR(VALUE(TRIM(SUBSTITUTE(AP43,CHAR(160),""))),0))),0))*(IFERROR(VALUE(TRIM(SUBSTITUTE($AA43,CHAR(160),""))),0))=0,"",(IFERROR(_xlfn.IFS($AS43="Devis 1",(IFERROR(VALUE(TRIM(SUBSTITUTE(AJ43,CHAR(160),""))),0)),$AS43="Devis 2",(IFERROR(VALUE(TRIM(SUBSTITUTE(AM43,CHAR(160),""))),0)),$AS43="Devis 3",(IFERROR(VALUE(TRIM(SUBSTITUTE(AP43,CHAR(160),""))),0))),0))*(IFERROR(VALUE(TRIM(SUBSTITUTE($AA43,CHAR(160),""))),0))))</f>
        <v/>
      </c>
      <c r="AY43" s="209" t="str" cm="1">
        <f t="array" ref="AY43">IF($AA43="","",IF(ROUND((IFERROR(_xlfn.IFS(TRIM(SUBSTITUTE($AS43,CHAR(160),""))="Devis 1",IFERROR(VALUE(TRIM(SUBSTITUTE(AK43,CHAR(160),""))),0),TRIM(SUBSTITUTE($AS43,CHAR(160),""))="Devis 2",IFERROR(VALUE(TRIM(SUBSTITUTE(AN43,CHAR(160),""))),0),TRIM(SUBSTITUTE($AS43,CHAR(160),""))="Devis 3",IFERROR(VALUE(TRIM(SUBSTITUTE(AQ43,CHAR(160),""))),0)),0))*(IFERROR(VALUE(TRIM(SUBSTITUTE($AA43,CHAR(160),""))),0)),2)=0,IF(AX43&lt;&gt;"",0,""),ROUND((IFERROR(_xlfn.IFS(TRIM(SUBSTITUTE($AS43,CHAR(160),""))="Devis 1",IFERROR(VALUE(TRIM(SUBSTITUTE(AK43,CHAR(160),""))),0),TRIM(SUBSTITUTE($AS43,CHAR(160),""))="Devis 2",IFERROR(VALUE(TRIM(SUBSTITUTE(AN43,CHAR(160),""))),0),TRIM(SUBSTITUTE($AS43,CHAR(160),""))="Devis 3",IFERROR(VALUE(TRIM(SUBSTITUTE(AQ43,CHAR(160),""))),0)),0))*(IFERROR(VALUE(TRIM(SUBSTITUTE($AA43,CHAR(160),""))),0)),2)))</f>
        <v/>
      </c>
      <c r="AZ43" s="209" t="str" cm="1">
        <f t="array" ref="AZ43">IF($AA43="","",IF(ROUND(IFERROR(_xlfn.IFS($AS43="Devis 1",ROUND(IFERROR(VALUE(TRIM(SUBSTITUTE(AL43,CHAR(160),""))),0),2),$AS43="Devis 2",ROUND(IFERROR(VALUE(TRIM(SUBSTITUTE(AO43,CHAR(160),""))),0),2),$AS43="Devis 3",ROUND(IFERROR(VALUE(TRIM(SUBSTITUTE(AR43,CHAR(160),""))),0),2)),0),2)*ROUND(IFERROR(VALUE(TRIM(SUBSTITUTE($AA43,CHAR(160),""))),0),2)=0,"",ROUND(IFERROR(_xlfn.IFS($AS43="Devis 1",ROUND(IFERROR(VALUE(TRIM(SUBSTITUTE(AL43,CHAR(160),""))),0),2),$AS43="Devis 2",ROUND(IFERROR(VALUE(TRIM(SUBSTITUTE(AO43,CHAR(160),""))),0),2),$AS43="Devis 3",ROUND(IFERROR(VALUE(TRIM(SUBSTITUTE(AR43,CHAR(160),""))),0),2)),0),2)*ROUND(IFERROR(VALUE(TRIM(SUBSTITUTE($AA43,CHAR(160),""))),0),2)))</f>
        <v/>
      </c>
      <c r="BA43" s="212"/>
      <c r="BB43" s="210" t="str" cm="1">
        <f t="array" ref="BB43">IF(OR(AZ43="",AW43="",AX43="",AU43="",AY43="",AV43=""),"",_xlfn.IFS((IFERROR(VALUE(TRIM(SUBSTITUTE(AZ43,CHAR(160),""))),0))&gt;(IFERROR(VALUE(TRIM(SUBSTITUTE(AW43,CHAR(160),""))),0)),"KO : Le montant retenu TTC est supérieur au montant raisonnable TTC. Merci de revoir la ligne de dépense ou plafonner son montant.",(IFERROR(VALUE(TRIM(SUBSTITUTE(AX43,CHAR(160),""))),0))&gt;(IFERROR(VALUE(TRIM(SUBSTITUTE(AU43,CHAR(160),""))),0)),"Attention : Le montant retenu HT est supérieur au montant HT raisonnable. Merci de revoir la ligne de dépense, plafonner son montant, ou justifier la reventillation HT / TVA.",(IFERROR(VALUE(TRIM(SUBSTITUTE(AY43,CHAR(160),""))),0))&gt;(IFERROR(VALUE(TRIM(SUBSTITUTE(AV43,CHAR(160),""))),0)),"Attention : Le montant TVA retenu est supérieur au montant TVA raisonnable. Merci de revoir la ligne de dépense, plafonner son montant, ou justifier la reventillation HT / TVA.",(IFERROR(VALUE(TRIM(SUBSTITUTE(AZ43,CHAR(160),""))),0))=0,"",(IFERROR(VALUE(TRIM(SUBSTITUTE(AW43,CHAR(160),""))),0))=(IFERROR(VALUE(TRIM(SUBSTITUTE(AZ43,CHAR(160),""))),0)),"OK",(IFERROR(VALUE(TRIM(SUBSTITUTE(AW43,CHAR(160),""))),0))&gt;(IFERROR(VALUE(TRIM(SUBSTITUTE(AZ43,CHAR(160),""))),0))," OK : Montant instruit inférieur au montant raisonnable.",TRUE,""))</f>
        <v/>
      </c>
      <c r="BC43" s="210" t="str" cm="1">
        <f t="array" ref="BC43">IF(OR(AZ43="",X43="",AX43="",V43="",AY43="",W43=""),"",_xlfn.IFS((IFERROR(VALUE(TRIM(SUBSTITUTE(AZ43,CHAR(160),""))),0))&gt;(IFERROR(VALUE(TRIM(SUBSTITUTE(X43,CHAR(160),""))),0)),"KO : Le montant retenu TTC est supérieur au montant présenté TTC. Merci de revoir la ligne de dépense ou plafonner son montant.",(IFERROR(VALUE(TRIM(SUBSTITUTE(AX43,CHAR(160),""))),0))&gt;(IFERROR(VALUE(TRIM(SUBSTITUTE(V43,CHAR(160),""))),0)),"Attention : Le montant retenu HT est supérieur au montant HT présenté. Merci de revoir la ligne de dépense, plafonner son montant, ou justifier la reventillation HT / TVA.",(IFERROR(VALUE(TRIM(SUBSTITUTE(AY43,CHAR(160),""))),0))&gt;(IFERROR(VALUE(TRIM(SUBSTITUTE(W43,CHAR(160),""))),0)),"Attention : Le montant TVA retenu est supérieur au montant TVA présenté. Merci de revoir la ligne de dépense, plafonner son montant, ou justifier la reventillation HT / TVA.",(IFERROR(VALUE(TRIM(SUBSTITUTE(X43,CHAR(160),""))),0))=0,"",(IFERROR(VALUE(TRIM(SUBSTITUTE(AZ43,CHAR(160),""))),0))=(IFERROR(VALUE(TRIM(SUBSTITUTE(X43,CHAR(160),""))),0)),"OK",(IFERROR(VALUE(TRIM(SUBSTITUTE(AZ43,CHAR(160),""))),0))&lt;(IFERROR(VALUE(TRIM(SUBSTITUTE(X43,CHAR(160),""))),0)),"Montant instruit inférieur au montant présenté.",TRUE,""))</f>
        <v/>
      </c>
      <c r="BD43" s="208" t="str">
        <f t="shared" si="46"/>
        <v/>
      </c>
      <c r="BE43" s="208" t="str">
        <f t="shared" si="47"/>
        <v/>
      </c>
      <c r="BF43" s="495" t="str">
        <f t="shared" si="48"/>
        <v/>
      </c>
    </row>
    <row r="44" spans="1:58" ht="15" customHeight="1">
      <c r="A44" s="473">
        <v>40</v>
      </c>
      <c r="B44" s="11"/>
      <c r="C44" s="42"/>
      <c r="D44" s="11"/>
      <c r="E44" s="11"/>
      <c r="F44" s="11"/>
      <c r="G44" s="11"/>
      <c r="H44" s="11"/>
      <c r="I44" s="61"/>
      <c r="J44" s="11"/>
      <c r="K44" s="62"/>
      <c r="L44" s="29"/>
      <c r="M44" s="15"/>
      <c r="N44" s="193" t="str">
        <f t="shared" si="36"/>
        <v/>
      </c>
      <c r="O44" s="32"/>
      <c r="P44" s="15"/>
      <c r="Q44" s="193" t="str">
        <f t="shared" si="37"/>
        <v/>
      </c>
      <c r="R44" s="35"/>
      <c r="S44" s="15"/>
      <c r="T44" s="194" t="str">
        <f t="shared" si="38"/>
        <v/>
      </c>
      <c r="U44" s="53"/>
      <c r="V44" s="195" t="str" cm="1">
        <f t="array" ref="V44">IF((_xlfn.IFS(TRIM(SUBSTITUTE(U44,CHAR(160),""))="Devis 1",IFERROR(VALUE(TRIM(SUBSTITUTE(L44,CHAR(160),""))),0),TRIM(SUBSTITUTE(U44,CHAR(160),""))="Devis 2",IFERROR(VALUE(TRIM(SUBSTITUTE(O44,CHAR(160),""))),0),TRIM(SUBSTITUTE(U44,CHAR(160),""))="Devis 3",IFERROR(VALUE(TRIM(SUBSTITUTE(R44,CHAR(160),""))),0),TRUE,0)*IFERROR(VALUE(TRIM(SUBSTITUTE(C44,CHAR(160),""))),0))=0,"",_xlfn.IFS(TRIM(SUBSTITUTE(U44,CHAR(160),""))="Devis 1",IFERROR(VALUE(TRIM(SUBSTITUTE(L44,CHAR(160),""))),0),TRIM(SUBSTITUTE(U44,CHAR(160),""))="Devis 2",IFERROR(VALUE(TRIM(SUBSTITUTE(O44,CHAR(160),""))),0),TRIM(SUBSTITUTE(U44,CHAR(160),""))="Devis 3",IFERROR(VALUE(TRIM(SUBSTITUTE(R44,CHAR(160),""))),0),TRUE,0)*IFERROR(VALUE(TRIM(SUBSTITUTE(C44,CHAR(160),""))),0))</f>
        <v/>
      </c>
      <c r="W44" s="196" t="str" cm="1">
        <f t="array" ref="W44">IF(ROUND((_xlfn.IFS(TRIM(SUBSTITUTE(U44,CHAR(160),""))="Devis 1",IFERROR(VALUE(TRIM(SUBSTITUTE(M44,CHAR(160),""))),0),TRIM(SUBSTITUTE(U44,CHAR(160),""))="Devis 2",IFERROR(VALUE(TRIM(SUBSTITUTE(P44,CHAR(160),""))),0),TRIM(SUBSTITUTE(U44,CHAR(160),""))="Devis 3",IFERROR(VALUE(TRIM(SUBSTITUTE(S44,CHAR(160),""))),0),TRUE,0)*IFERROR(VALUE(TRIM(SUBSTITUTE(C44,CHAR(160),""))),0)),2)=0,IF(V44&lt;&gt;"",0,""),ROUND((_xlfn.IFS(TRIM(SUBSTITUTE(U44,CHAR(160),""))="Devis 1",IFERROR(VALUE(TRIM(SUBSTITUTE(M44,CHAR(160),""))),0),TRIM(SUBSTITUTE(U44,CHAR(160),""))="Devis 2",IFERROR(VALUE(TRIM(SUBSTITUTE(P44,CHAR(160),""))),0),TRIM(SUBSTITUTE(U44,CHAR(160),""))="Devis 3",IFERROR(VALUE(TRIM(SUBSTITUTE(S44,CHAR(160),""))),0),TRUE,0)*IFERROR(VALUE(TRIM(SUBSTITUTE(C44,CHAR(160),""))),0)),2))</f>
        <v/>
      </c>
      <c r="X44" s="197" t="str">
        <f t="shared" si="49"/>
        <v/>
      </c>
      <c r="Y44" s="55"/>
      <c r="Z44" s="198" t="str">
        <f t="shared" si="50"/>
        <v/>
      </c>
      <c r="AA44" s="199" t="str">
        <f t="shared" si="51"/>
        <v/>
      </c>
      <c r="AB44" s="200" t="str">
        <f t="shared" si="52"/>
        <v/>
      </c>
      <c r="AC44" s="200" t="str">
        <f t="shared" si="53"/>
        <v/>
      </c>
      <c r="AD44" s="200" t="str">
        <f t="shared" si="54"/>
        <v/>
      </c>
      <c r="AE44" s="200" t="str">
        <f t="shared" si="55"/>
        <v/>
      </c>
      <c r="AF44" s="200" t="str">
        <f t="shared" si="56"/>
        <v/>
      </c>
      <c r="AG44" s="201" t="str">
        <f t="shared" si="57"/>
        <v/>
      </c>
      <c r="AH44" s="200" t="str">
        <f t="shared" si="58"/>
        <v/>
      </c>
      <c r="AI44" s="202" t="str">
        <f t="shared" si="59"/>
        <v/>
      </c>
      <c r="AJ44" s="203" t="str">
        <f t="shared" si="60"/>
        <v/>
      </c>
      <c r="AK44" s="204" t="str">
        <f t="shared" si="61"/>
        <v/>
      </c>
      <c r="AL44" s="193" t="str">
        <f t="shared" si="40"/>
        <v/>
      </c>
      <c r="AM44" s="205" t="str">
        <f t="shared" si="62"/>
        <v/>
      </c>
      <c r="AN44" s="204" t="str">
        <f t="shared" si="63"/>
        <v/>
      </c>
      <c r="AO44" s="193" t="str">
        <f t="shared" si="41"/>
        <v/>
      </c>
      <c r="AP44" s="206" t="str">
        <f t="shared" si="64"/>
        <v/>
      </c>
      <c r="AQ44" s="204" t="str">
        <f t="shared" si="65"/>
        <v/>
      </c>
      <c r="AR44" s="207" t="str">
        <f t="shared" si="42"/>
        <v/>
      </c>
      <c r="AS44" s="198" t="str">
        <f t="shared" si="66"/>
        <v/>
      </c>
      <c r="AT44" s="212"/>
      <c r="AU44" s="208" t="str">
        <f t="shared" si="43"/>
        <v/>
      </c>
      <c r="AV44" s="208" t="str">
        <f t="shared" si="44"/>
        <v/>
      </c>
      <c r="AW44" s="208" t="str">
        <f t="shared" si="45"/>
        <v/>
      </c>
      <c r="AX44" s="209" t="str" cm="1">
        <f t="array" ref="AX44">IF($AA44="","",IF((IFERROR(_xlfn.IFS($AS44="Devis 1",(IFERROR(VALUE(TRIM(SUBSTITUTE(AJ44,CHAR(160),""))),0)),$AS44="Devis 2",(IFERROR(VALUE(TRIM(SUBSTITUTE(AM44,CHAR(160),""))),0)),$AS44="Devis 3",(IFERROR(VALUE(TRIM(SUBSTITUTE(AP44,CHAR(160),""))),0))),0))*(IFERROR(VALUE(TRIM(SUBSTITUTE($AA44,CHAR(160),""))),0))=0,"",(IFERROR(_xlfn.IFS($AS44="Devis 1",(IFERROR(VALUE(TRIM(SUBSTITUTE(AJ44,CHAR(160),""))),0)),$AS44="Devis 2",(IFERROR(VALUE(TRIM(SUBSTITUTE(AM44,CHAR(160),""))),0)),$AS44="Devis 3",(IFERROR(VALUE(TRIM(SUBSTITUTE(AP44,CHAR(160),""))),0))),0))*(IFERROR(VALUE(TRIM(SUBSTITUTE($AA44,CHAR(160),""))),0))))</f>
        <v/>
      </c>
      <c r="AY44" s="209" t="str" cm="1">
        <f t="array" ref="AY44">IF($AA44="","",IF(ROUND((IFERROR(_xlfn.IFS(TRIM(SUBSTITUTE($AS44,CHAR(160),""))="Devis 1",IFERROR(VALUE(TRIM(SUBSTITUTE(AK44,CHAR(160),""))),0),TRIM(SUBSTITUTE($AS44,CHAR(160),""))="Devis 2",IFERROR(VALUE(TRIM(SUBSTITUTE(AN44,CHAR(160),""))),0),TRIM(SUBSTITUTE($AS44,CHAR(160),""))="Devis 3",IFERROR(VALUE(TRIM(SUBSTITUTE(AQ44,CHAR(160),""))),0)),0))*(IFERROR(VALUE(TRIM(SUBSTITUTE($AA44,CHAR(160),""))),0)),2)=0,IF(AX44&lt;&gt;"",0,""),ROUND((IFERROR(_xlfn.IFS(TRIM(SUBSTITUTE($AS44,CHAR(160),""))="Devis 1",IFERROR(VALUE(TRIM(SUBSTITUTE(AK44,CHAR(160),""))),0),TRIM(SUBSTITUTE($AS44,CHAR(160),""))="Devis 2",IFERROR(VALUE(TRIM(SUBSTITUTE(AN44,CHAR(160),""))),0),TRIM(SUBSTITUTE($AS44,CHAR(160),""))="Devis 3",IFERROR(VALUE(TRIM(SUBSTITUTE(AQ44,CHAR(160),""))),0)),0))*(IFERROR(VALUE(TRIM(SUBSTITUTE($AA44,CHAR(160),""))),0)),2)))</f>
        <v/>
      </c>
      <c r="AZ44" s="209" t="str" cm="1">
        <f t="array" ref="AZ44">IF($AA44="","",IF(ROUND(IFERROR(_xlfn.IFS($AS44="Devis 1",ROUND(IFERROR(VALUE(TRIM(SUBSTITUTE(AL44,CHAR(160),""))),0),2),$AS44="Devis 2",ROUND(IFERROR(VALUE(TRIM(SUBSTITUTE(AO44,CHAR(160),""))),0),2),$AS44="Devis 3",ROUND(IFERROR(VALUE(TRIM(SUBSTITUTE(AR44,CHAR(160),""))),0),2)),0),2)*ROUND(IFERROR(VALUE(TRIM(SUBSTITUTE($AA44,CHAR(160),""))),0),2)=0,"",ROUND(IFERROR(_xlfn.IFS($AS44="Devis 1",ROUND(IFERROR(VALUE(TRIM(SUBSTITUTE(AL44,CHAR(160),""))),0),2),$AS44="Devis 2",ROUND(IFERROR(VALUE(TRIM(SUBSTITUTE(AO44,CHAR(160),""))),0),2),$AS44="Devis 3",ROUND(IFERROR(VALUE(TRIM(SUBSTITUTE(AR44,CHAR(160),""))),0),2)),0),2)*ROUND(IFERROR(VALUE(TRIM(SUBSTITUTE($AA44,CHAR(160),""))),0),2)))</f>
        <v/>
      </c>
      <c r="BA44" s="212"/>
      <c r="BB44" s="210" t="str" cm="1">
        <f t="array" ref="BB44">IF(OR(AZ44="",AW44="",AX44="",AU44="",AY44="",AV44=""),"",_xlfn.IFS((IFERROR(VALUE(TRIM(SUBSTITUTE(AZ44,CHAR(160),""))),0))&gt;(IFERROR(VALUE(TRIM(SUBSTITUTE(AW44,CHAR(160),""))),0)),"KO : Le montant retenu TTC est supérieur au montant raisonnable TTC. Merci de revoir la ligne de dépense ou plafonner son montant.",(IFERROR(VALUE(TRIM(SUBSTITUTE(AX44,CHAR(160),""))),0))&gt;(IFERROR(VALUE(TRIM(SUBSTITUTE(AU44,CHAR(160),""))),0)),"Attention : Le montant retenu HT est supérieur au montant HT raisonnable. Merci de revoir la ligne de dépense, plafonner son montant, ou justifier la reventillation HT / TVA.",(IFERROR(VALUE(TRIM(SUBSTITUTE(AY44,CHAR(160),""))),0))&gt;(IFERROR(VALUE(TRIM(SUBSTITUTE(AV44,CHAR(160),""))),0)),"Attention : Le montant TVA retenu est supérieur au montant TVA raisonnable. Merci de revoir la ligne de dépense, plafonner son montant, ou justifier la reventillation HT / TVA.",(IFERROR(VALUE(TRIM(SUBSTITUTE(AZ44,CHAR(160),""))),0))=0,"",(IFERROR(VALUE(TRIM(SUBSTITUTE(AW44,CHAR(160),""))),0))=(IFERROR(VALUE(TRIM(SUBSTITUTE(AZ44,CHAR(160),""))),0)),"OK",(IFERROR(VALUE(TRIM(SUBSTITUTE(AW44,CHAR(160),""))),0))&gt;(IFERROR(VALUE(TRIM(SUBSTITUTE(AZ44,CHAR(160),""))),0))," OK : Montant instruit inférieur au montant raisonnable.",TRUE,""))</f>
        <v/>
      </c>
      <c r="BC44" s="210" t="str" cm="1">
        <f t="array" ref="BC44">IF(OR(AZ44="",X44="",AX44="",V44="",AY44="",W44=""),"",_xlfn.IFS((IFERROR(VALUE(TRIM(SUBSTITUTE(AZ44,CHAR(160),""))),0))&gt;(IFERROR(VALUE(TRIM(SUBSTITUTE(X44,CHAR(160),""))),0)),"KO : Le montant retenu TTC est supérieur au montant présenté TTC. Merci de revoir la ligne de dépense ou plafonner son montant.",(IFERROR(VALUE(TRIM(SUBSTITUTE(AX44,CHAR(160),""))),0))&gt;(IFERROR(VALUE(TRIM(SUBSTITUTE(V44,CHAR(160),""))),0)),"Attention : Le montant retenu HT est supérieur au montant HT présenté. Merci de revoir la ligne de dépense, plafonner son montant, ou justifier la reventillation HT / TVA.",(IFERROR(VALUE(TRIM(SUBSTITUTE(AY44,CHAR(160),""))),0))&gt;(IFERROR(VALUE(TRIM(SUBSTITUTE(W44,CHAR(160),""))),0)),"Attention : Le montant TVA retenu est supérieur au montant TVA présenté. Merci de revoir la ligne de dépense, plafonner son montant, ou justifier la reventillation HT / TVA.",(IFERROR(VALUE(TRIM(SUBSTITUTE(X44,CHAR(160),""))),0))=0,"",(IFERROR(VALUE(TRIM(SUBSTITUTE(AZ44,CHAR(160),""))),0))=(IFERROR(VALUE(TRIM(SUBSTITUTE(X44,CHAR(160),""))),0)),"OK",(IFERROR(VALUE(TRIM(SUBSTITUTE(AZ44,CHAR(160),""))),0))&lt;(IFERROR(VALUE(TRIM(SUBSTITUTE(X44,CHAR(160),""))),0)),"Montant instruit inférieur au montant présenté.",TRUE,""))</f>
        <v/>
      </c>
      <c r="BD44" s="208" t="str">
        <f t="shared" si="46"/>
        <v/>
      </c>
      <c r="BE44" s="208" t="str">
        <f t="shared" si="47"/>
        <v/>
      </c>
      <c r="BF44" s="495" t="str">
        <f t="shared" si="48"/>
        <v/>
      </c>
    </row>
    <row r="45" spans="1:58" ht="15" customHeight="1">
      <c r="A45" s="473">
        <v>41</v>
      </c>
      <c r="B45" s="11"/>
      <c r="C45" s="42"/>
      <c r="D45" s="11"/>
      <c r="E45" s="11"/>
      <c r="F45" s="11"/>
      <c r="G45" s="11"/>
      <c r="H45" s="11"/>
      <c r="I45" s="61"/>
      <c r="J45" s="11"/>
      <c r="K45" s="62"/>
      <c r="L45" s="29"/>
      <c r="M45" s="15"/>
      <c r="N45" s="193" t="str">
        <f t="shared" si="36"/>
        <v/>
      </c>
      <c r="O45" s="32"/>
      <c r="P45" s="15"/>
      <c r="Q45" s="193" t="str">
        <f t="shared" si="37"/>
        <v/>
      </c>
      <c r="R45" s="35"/>
      <c r="S45" s="15"/>
      <c r="T45" s="194" t="str">
        <f t="shared" si="38"/>
        <v/>
      </c>
      <c r="U45" s="53"/>
      <c r="V45" s="195" t="str" cm="1">
        <f t="array" ref="V45">IF((_xlfn.IFS(TRIM(SUBSTITUTE(U45,CHAR(160),""))="Devis 1",IFERROR(VALUE(TRIM(SUBSTITUTE(L45,CHAR(160),""))),0),TRIM(SUBSTITUTE(U45,CHAR(160),""))="Devis 2",IFERROR(VALUE(TRIM(SUBSTITUTE(O45,CHAR(160),""))),0),TRIM(SUBSTITUTE(U45,CHAR(160),""))="Devis 3",IFERROR(VALUE(TRIM(SUBSTITUTE(R45,CHAR(160),""))),0),TRUE,0)*IFERROR(VALUE(TRIM(SUBSTITUTE(C45,CHAR(160),""))),0))=0,"",_xlfn.IFS(TRIM(SUBSTITUTE(U45,CHAR(160),""))="Devis 1",IFERROR(VALUE(TRIM(SUBSTITUTE(L45,CHAR(160),""))),0),TRIM(SUBSTITUTE(U45,CHAR(160),""))="Devis 2",IFERROR(VALUE(TRIM(SUBSTITUTE(O45,CHAR(160),""))),0),TRIM(SUBSTITUTE(U45,CHAR(160),""))="Devis 3",IFERROR(VALUE(TRIM(SUBSTITUTE(R45,CHAR(160),""))),0),TRUE,0)*IFERROR(VALUE(TRIM(SUBSTITUTE(C45,CHAR(160),""))),0))</f>
        <v/>
      </c>
      <c r="W45" s="196" t="str" cm="1">
        <f t="array" ref="W45">IF(ROUND((_xlfn.IFS(TRIM(SUBSTITUTE(U45,CHAR(160),""))="Devis 1",IFERROR(VALUE(TRIM(SUBSTITUTE(M45,CHAR(160),""))),0),TRIM(SUBSTITUTE(U45,CHAR(160),""))="Devis 2",IFERROR(VALUE(TRIM(SUBSTITUTE(P45,CHAR(160),""))),0),TRIM(SUBSTITUTE(U45,CHAR(160),""))="Devis 3",IFERROR(VALUE(TRIM(SUBSTITUTE(S45,CHAR(160),""))),0),TRUE,0)*IFERROR(VALUE(TRIM(SUBSTITUTE(C45,CHAR(160),""))),0)),2)=0,IF(V45&lt;&gt;"",0,""),ROUND((_xlfn.IFS(TRIM(SUBSTITUTE(U45,CHAR(160),""))="Devis 1",IFERROR(VALUE(TRIM(SUBSTITUTE(M45,CHAR(160),""))),0),TRIM(SUBSTITUTE(U45,CHAR(160),""))="Devis 2",IFERROR(VALUE(TRIM(SUBSTITUTE(P45,CHAR(160),""))),0),TRIM(SUBSTITUTE(U45,CHAR(160),""))="Devis 3",IFERROR(VALUE(TRIM(SUBSTITUTE(S45,CHAR(160),""))),0),TRUE,0)*IFERROR(VALUE(TRIM(SUBSTITUTE(C45,CHAR(160),""))),0)),2))</f>
        <v/>
      </c>
      <c r="X45" s="197" t="str">
        <f t="shared" si="49"/>
        <v/>
      </c>
      <c r="Y45" s="55"/>
      <c r="Z45" s="198" t="str">
        <f t="shared" si="50"/>
        <v/>
      </c>
      <c r="AA45" s="199" t="str">
        <f t="shared" si="51"/>
        <v/>
      </c>
      <c r="AB45" s="200" t="str">
        <f t="shared" si="52"/>
        <v/>
      </c>
      <c r="AC45" s="200" t="str">
        <f t="shared" si="53"/>
        <v/>
      </c>
      <c r="AD45" s="200" t="str">
        <f t="shared" si="54"/>
        <v/>
      </c>
      <c r="AE45" s="200" t="str">
        <f t="shared" si="55"/>
        <v/>
      </c>
      <c r="AF45" s="200" t="str">
        <f t="shared" si="56"/>
        <v/>
      </c>
      <c r="AG45" s="201" t="str">
        <f t="shared" si="57"/>
        <v/>
      </c>
      <c r="AH45" s="200" t="str">
        <f t="shared" si="58"/>
        <v/>
      </c>
      <c r="AI45" s="202" t="str">
        <f t="shared" si="59"/>
        <v/>
      </c>
      <c r="AJ45" s="203" t="str">
        <f t="shared" si="60"/>
        <v/>
      </c>
      <c r="AK45" s="204" t="str">
        <f t="shared" si="61"/>
        <v/>
      </c>
      <c r="AL45" s="193" t="str">
        <f t="shared" si="40"/>
        <v/>
      </c>
      <c r="AM45" s="205" t="str">
        <f t="shared" si="62"/>
        <v/>
      </c>
      <c r="AN45" s="204" t="str">
        <f t="shared" si="63"/>
        <v/>
      </c>
      <c r="AO45" s="193" t="str">
        <f t="shared" si="41"/>
        <v/>
      </c>
      <c r="AP45" s="206" t="str">
        <f t="shared" si="64"/>
        <v/>
      </c>
      <c r="AQ45" s="204" t="str">
        <f t="shared" si="65"/>
        <v/>
      </c>
      <c r="AR45" s="207" t="str">
        <f t="shared" si="42"/>
        <v/>
      </c>
      <c r="AS45" s="198" t="str">
        <f t="shared" si="66"/>
        <v/>
      </c>
      <c r="AT45" s="212"/>
      <c r="AU45" s="208" t="str">
        <f t="shared" si="43"/>
        <v/>
      </c>
      <c r="AV45" s="208" t="str">
        <f t="shared" si="44"/>
        <v/>
      </c>
      <c r="AW45" s="208" t="str">
        <f t="shared" si="45"/>
        <v/>
      </c>
      <c r="AX45" s="209" t="str" cm="1">
        <f t="array" ref="AX45">IF($AA45="","",IF((IFERROR(_xlfn.IFS($AS45="Devis 1",(IFERROR(VALUE(TRIM(SUBSTITUTE(AJ45,CHAR(160),""))),0)),$AS45="Devis 2",(IFERROR(VALUE(TRIM(SUBSTITUTE(AM45,CHAR(160),""))),0)),$AS45="Devis 3",(IFERROR(VALUE(TRIM(SUBSTITUTE(AP45,CHAR(160),""))),0))),0))*(IFERROR(VALUE(TRIM(SUBSTITUTE($AA45,CHAR(160),""))),0))=0,"",(IFERROR(_xlfn.IFS($AS45="Devis 1",(IFERROR(VALUE(TRIM(SUBSTITUTE(AJ45,CHAR(160),""))),0)),$AS45="Devis 2",(IFERROR(VALUE(TRIM(SUBSTITUTE(AM45,CHAR(160),""))),0)),$AS45="Devis 3",(IFERROR(VALUE(TRIM(SUBSTITUTE(AP45,CHAR(160),""))),0))),0))*(IFERROR(VALUE(TRIM(SUBSTITUTE($AA45,CHAR(160),""))),0))))</f>
        <v/>
      </c>
      <c r="AY45" s="209" t="str" cm="1">
        <f t="array" ref="AY45">IF($AA45="","",IF(ROUND((IFERROR(_xlfn.IFS(TRIM(SUBSTITUTE($AS45,CHAR(160),""))="Devis 1",IFERROR(VALUE(TRIM(SUBSTITUTE(AK45,CHAR(160),""))),0),TRIM(SUBSTITUTE($AS45,CHAR(160),""))="Devis 2",IFERROR(VALUE(TRIM(SUBSTITUTE(AN45,CHAR(160),""))),0),TRIM(SUBSTITUTE($AS45,CHAR(160),""))="Devis 3",IFERROR(VALUE(TRIM(SUBSTITUTE(AQ45,CHAR(160),""))),0)),0))*(IFERROR(VALUE(TRIM(SUBSTITUTE($AA45,CHAR(160),""))),0)),2)=0,IF(AX45&lt;&gt;"",0,""),ROUND((IFERROR(_xlfn.IFS(TRIM(SUBSTITUTE($AS45,CHAR(160),""))="Devis 1",IFERROR(VALUE(TRIM(SUBSTITUTE(AK45,CHAR(160),""))),0),TRIM(SUBSTITUTE($AS45,CHAR(160),""))="Devis 2",IFERROR(VALUE(TRIM(SUBSTITUTE(AN45,CHAR(160),""))),0),TRIM(SUBSTITUTE($AS45,CHAR(160),""))="Devis 3",IFERROR(VALUE(TRIM(SUBSTITUTE(AQ45,CHAR(160),""))),0)),0))*(IFERROR(VALUE(TRIM(SUBSTITUTE($AA45,CHAR(160),""))),0)),2)))</f>
        <v/>
      </c>
      <c r="AZ45" s="209" t="str" cm="1">
        <f t="array" ref="AZ45">IF($AA45="","",IF(ROUND(IFERROR(_xlfn.IFS($AS45="Devis 1",ROUND(IFERROR(VALUE(TRIM(SUBSTITUTE(AL45,CHAR(160),""))),0),2),$AS45="Devis 2",ROUND(IFERROR(VALUE(TRIM(SUBSTITUTE(AO45,CHAR(160),""))),0),2),$AS45="Devis 3",ROUND(IFERROR(VALUE(TRIM(SUBSTITUTE(AR45,CHAR(160),""))),0),2)),0),2)*ROUND(IFERROR(VALUE(TRIM(SUBSTITUTE($AA45,CHAR(160),""))),0),2)=0,"",ROUND(IFERROR(_xlfn.IFS($AS45="Devis 1",ROUND(IFERROR(VALUE(TRIM(SUBSTITUTE(AL45,CHAR(160),""))),0),2),$AS45="Devis 2",ROUND(IFERROR(VALUE(TRIM(SUBSTITUTE(AO45,CHAR(160),""))),0),2),$AS45="Devis 3",ROUND(IFERROR(VALUE(TRIM(SUBSTITUTE(AR45,CHAR(160),""))),0),2)),0),2)*ROUND(IFERROR(VALUE(TRIM(SUBSTITUTE($AA45,CHAR(160),""))),0),2)))</f>
        <v/>
      </c>
      <c r="BA45" s="212"/>
      <c r="BB45" s="210" t="str" cm="1">
        <f t="array" ref="BB45">IF(OR(AZ45="",AW45="",AX45="",AU45="",AY45="",AV45=""),"",_xlfn.IFS((IFERROR(VALUE(TRIM(SUBSTITUTE(AZ45,CHAR(160),""))),0))&gt;(IFERROR(VALUE(TRIM(SUBSTITUTE(AW45,CHAR(160),""))),0)),"KO : Le montant retenu TTC est supérieur au montant raisonnable TTC. Merci de revoir la ligne de dépense ou plafonner son montant.",(IFERROR(VALUE(TRIM(SUBSTITUTE(AX45,CHAR(160),""))),0))&gt;(IFERROR(VALUE(TRIM(SUBSTITUTE(AU45,CHAR(160),""))),0)),"Attention : Le montant retenu HT est supérieur au montant HT raisonnable. Merci de revoir la ligne de dépense, plafonner son montant, ou justifier la reventillation HT / TVA.",(IFERROR(VALUE(TRIM(SUBSTITUTE(AY45,CHAR(160),""))),0))&gt;(IFERROR(VALUE(TRIM(SUBSTITUTE(AV45,CHAR(160),""))),0)),"Attention : Le montant TVA retenu est supérieur au montant TVA raisonnable. Merci de revoir la ligne de dépense, plafonner son montant, ou justifier la reventillation HT / TVA.",(IFERROR(VALUE(TRIM(SUBSTITUTE(AZ45,CHAR(160),""))),0))=0,"",(IFERROR(VALUE(TRIM(SUBSTITUTE(AW45,CHAR(160),""))),0))=(IFERROR(VALUE(TRIM(SUBSTITUTE(AZ45,CHAR(160),""))),0)),"OK",(IFERROR(VALUE(TRIM(SUBSTITUTE(AW45,CHAR(160),""))),0))&gt;(IFERROR(VALUE(TRIM(SUBSTITUTE(AZ45,CHAR(160),""))),0))," OK : Montant instruit inférieur au montant raisonnable.",TRUE,""))</f>
        <v/>
      </c>
      <c r="BC45" s="210" t="str" cm="1">
        <f t="array" ref="BC45">IF(OR(AZ45="",X45="",AX45="",V45="",AY45="",W45=""),"",_xlfn.IFS((IFERROR(VALUE(TRIM(SUBSTITUTE(AZ45,CHAR(160),""))),0))&gt;(IFERROR(VALUE(TRIM(SUBSTITUTE(X45,CHAR(160),""))),0)),"KO : Le montant retenu TTC est supérieur au montant présenté TTC. Merci de revoir la ligne de dépense ou plafonner son montant.",(IFERROR(VALUE(TRIM(SUBSTITUTE(AX45,CHAR(160),""))),0))&gt;(IFERROR(VALUE(TRIM(SUBSTITUTE(V45,CHAR(160),""))),0)),"Attention : Le montant retenu HT est supérieur au montant HT présenté. Merci de revoir la ligne de dépense, plafonner son montant, ou justifier la reventillation HT / TVA.",(IFERROR(VALUE(TRIM(SUBSTITUTE(AY45,CHAR(160),""))),0))&gt;(IFERROR(VALUE(TRIM(SUBSTITUTE(W45,CHAR(160),""))),0)),"Attention : Le montant TVA retenu est supérieur au montant TVA présenté. Merci de revoir la ligne de dépense, plafonner son montant, ou justifier la reventillation HT / TVA.",(IFERROR(VALUE(TRIM(SUBSTITUTE(X45,CHAR(160),""))),0))=0,"",(IFERROR(VALUE(TRIM(SUBSTITUTE(AZ45,CHAR(160),""))),0))=(IFERROR(VALUE(TRIM(SUBSTITUTE(X45,CHAR(160),""))),0)),"OK",(IFERROR(VALUE(TRIM(SUBSTITUTE(AZ45,CHAR(160),""))),0))&lt;(IFERROR(VALUE(TRIM(SUBSTITUTE(X45,CHAR(160),""))),0)),"Montant instruit inférieur au montant présenté.",TRUE,""))</f>
        <v/>
      </c>
      <c r="BD45" s="208" t="str">
        <f t="shared" si="46"/>
        <v/>
      </c>
      <c r="BE45" s="208" t="str">
        <f t="shared" si="47"/>
        <v/>
      </c>
      <c r="BF45" s="495" t="str">
        <f t="shared" si="48"/>
        <v/>
      </c>
    </row>
    <row r="46" spans="1:58" ht="15" customHeight="1">
      <c r="A46" s="473">
        <v>42</v>
      </c>
      <c r="B46" s="11"/>
      <c r="C46" s="42"/>
      <c r="D46" s="11"/>
      <c r="E46" s="11"/>
      <c r="F46" s="11"/>
      <c r="G46" s="11"/>
      <c r="H46" s="11"/>
      <c r="I46" s="61"/>
      <c r="J46" s="11"/>
      <c r="K46" s="62"/>
      <c r="L46" s="29"/>
      <c r="M46" s="15"/>
      <c r="N46" s="193" t="str">
        <f t="shared" si="36"/>
        <v/>
      </c>
      <c r="O46" s="32"/>
      <c r="P46" s="15"/>
      <c r="Q46" s="193" t="str">
        <f t="shared" si="37"/>
        <v/>
      </c>
      <c r="R46" s="35"/>
      <c r="S46" s="15"/>
      <c r="T46" s="194" t="str">
        <f t="shared" si="38"/>
        <v/>
      </c>
      <c r="U46" s="53"/>
      <c r="V46" s="195" t="str" cm="1">
        <f t="array" ref="V46">IF((_xlfn.IFS(TRIM(SUBSTITUTE(U46,CHAR(160),""))="Devis 1",IFERROR(VALUE(TRIM(SUBSTITUTE(L46,CHAR(160),""))),0),TRIM(SUBSTITUTE(U46,CHAR(160),""))="Devis 2",IFERROR(VALUE(TRIM(SUBSTITUTE(O46,CHAR(160),""))),0),TRIM(SUBSTITUTE(U46,CHAR(160),""))="Devis 3",IFERROR(VALUE(TRIM(SUBSTITUTE(R46,CHAR(160),""))),0),TRUE,0)*IFERROR(VALUE(TRIM(SUBSTITUTE(C46,CHAR(160),""))),0))=0,"",_xlfn.IFS(TRIM(SUBSTITUTE(U46,CHAR(160),""))="Devis 1",IFERROR(VALUE(TRIM(SUBSTITUTE(L46,CHAR(160),""))),0),TRIM(SUBSTITUTE(U46,CHAR(160),""))="Devis 2",IFERROR(VALUE(TRIM(SUBSTITUTE(O46,CHAR(160),""))),0),TRIM(SUBSTITUTE(U46,CHAR(160),""))="Devis 3",IFERROR(VALUE(TRIM(SUBSTITUTE(R46,CHAR(160),""))),0),TRUE,0)*IFERROR(VALUE(TRIM(SUBSTITUTE(C46,CHAR(160),""))),0))</f>
        <v/>
      </c>
      <c r="W46" s="196" t="str" cm="1">
        <f t="array" ref="W46">IF(ROUND((_xlfn.IFS(TRIM(SUBSTITUTE(U46,CHAR(160),""))="Devis 1",IFERROR(VALUE(TRIM(SUBSTITUTE(M46,CHAR(160),""))),0),TRIM(SUBSTITUTE(U46,CHAR(160),""))="Devis 2",IFERROR(VALUE(TRIM(SUBSTITUTE(P46,CHAR(160),""))),0),TRIM(SUBSTITUTE(U46,CHAR(160),""))="Devis 3",IFERROR(VALUE(TRIM(SUBSTITUTE(S46,CHAR(160),""))),0),TRUE,0)*IFERROR(VALUE(TRIM(SUBSTITUTE(C46,CHAR(160),""))),0)),2)=0,IF(V46&lt;&gt;"",0,""),ROUND((_xlfn.IFS(TRIM(SUBSTITUTE(U46,CHAR(160),""))="Devis 1",IFERROR(VALUE(TRIM(SUBSTITUTE(M46,CHAR(160),""))),0),TRIM(SUBSTITUTE(U46,CHAR(160),""))="Devis 2",IFERROR(VALUE(TRIM(SUBSTITUTE(P46,CHAR(160),""))),0),TRIM(SUBSTITUTE(U46,CHAR(160),""))="Devis 3",IFERROR(VALUE(TRIM(SUBSTITUTE(S46,CHAR(160),""))),0),TRUE,0)*IFERROR(VALUE(TRIM(SUBSTITUTE(C46,CHAR(160),""))),0)),2))</f>
        <v/>
      </c>
      <c r="X46" s="197" t="str">
        <f t="shared" si="49"/>
        <v/>
      </c>
      <c r="Y46" s="55"/>
      <c r="Z46" s="198" t="str">
        <f t="shared" si="50"/>
        <v/>
      </c>
      <c r="AA46" s="199" t="str">
        <f t="shared" si="51"/>
        <v/>
      </c>
      <c r="AB46" s="200" t="str">
        <f t="shared" si="52"/>
        <v/>
      </c>
      <c r="AC46" s="200" t="str">
        <f t="shared" si="53"/>
        <v/>
      </c>
      <c r="AD46" s="200" t="str">
        <f t="shared" si="54"/>
        <v/>
      </c>
      <c r="AE46" s="200" t="str">
        <f t="shared" si="55"/>
        <v/>
      </c>
      <c r="AF46" s="200" t="str">
        <f t="shared" si="56"/>
        <v/>
      </c>
      <c r="AG46" s="201" t="str">
        <f t="shared" si="57"/>
        <v/>
      </c>
      <c r="AH46" s="200" t="str">
        <f t="shared" si="58"/>
        <v/>
      </c>
      <c r="AI46" s="202" t="str">
        <f t="shared" si="59"/>
        <v/>
      </c>
      <c r="AJ46" s="203" t="str">
        <f t="shared" si="60"/>
        <v/>
      </c>
      <c r="AK46" s="204" t="str">
        <f t="shared" si="61"/>
        <v/>
      </c>
      <c r="AL46" s="193" t="str">
        <f t="shared" si="40"/>
        <v/>
      </c>
      <c r="AM46" s="205" t="str">
        <f t="shared" si="62"/>
        <v/>
      </c>
      <c r="AN46" s="204" t="str">
        <f t="shared" si="63"/>
        <v/>
      </c>
      <c r="AO46" s="193" t="str">
        <f t="shared" si="41"/>
        <v/>
      </c>
      <c r="AP46" s="206" t="str">
        <f t="shared" si="64"/>
        <v/>
      </c>
      <c r="AQ46" s="204" t="str">
        <f t="shared" si="65"/>
        <v/>
      </c>
      <c r="AR46" s="207" t="str">
        <f t="shared" si="42"/>
        <v/>
      </c>
      <c r="AS46" s="198" t="str">
        <f t="shared" si="66"/>
        <v/>
      </c>
      <c r="AT46" s="212"/>
      <c r="AU46" s="208" t="str">
        <f t="shared" si="43"/>
        <v/>
      </c>
      <c r="AV46" s="208" t="str">
        <f t="shared" si="44"/>
        <v/>
      </c>
      <c r="AW46" s="208" t="str">
        <f t="shared" si="45"/>
        <v/>
      </c>
      <c r="AX46" s="209" t="str" cm="1">
        <f t="array" ref="AX46">IF($AA46="","",IF((IFERROR(_xlfn.IFS($AS46="Devis 1",(IFERROR(VALUE(TRIM(SUBSTITUTE(AJ46,CHAR(160),""))),0)),$AS46="Devis 2",(IFERROR(VALUE(TRIM(SUBSTITUTE(AM46,CHAR(160),""))),0)),$AS46="Devis 3",(IFERROR(VALUE(TRIM(SUBSTITUTE(AP46,CHAR(160),""))),0))),0))*(IFERROR(VALUE(TRIM(SUBSTITUTE($AA46,CHAR(160),""))),0))=0,"",(IFERROR(_xlfn.IFS($AS46="Devis 1",(IFERROR(VALUE(TRIM(SUBSTITUTE(AJ46,CHAR(160),""))),0)),$AS46="Devis 2",(IFERROR(VALUE(TRIM(SUBSTITUTE(AM46,CHAR(160),""))),0)),$AS46="Devis 3",(IFERROR(VALUE(TRIM(SUBSTITUTE(AP46,CHAR(160),""))),0))),0))*(IFERROR(VALUE(TRIM(SUBSTITUTE($AA46,CHAR(160),""))),0))))</f>
        <v/>
      </c>
      <c r="AY46" s="209" t="str" cm="1">
        <f t="array" ref="AY46">IF($AA46="","",IF(ROUND((IFERROR(_xlfn.IFS(TRIM(SUBSTITUTE($AS46,CHAR(160),""))="Devis 1",IFERROR(VALUE(TRIM(SUBSTITUTE(AK46,CHAR(160),""))),0),TRIM(SUBSTITUTE($AS46,CHAR(160),""))="Devis 2",IFERROR(VALUE(TRIM(SUBSTITUTE(AN46,CHAR(160),""))),0),TRIM(SUBSTITUTE($AS46,CHAR(160),""))="Devis 3",IFERROR(VALUE(TRIM(SUBSTITUTE(AQ46,CHAR(160),""))),0)),0))*(IFERROR(VALUE(TRIM(SUBSTITUTE($AA46,CHAR(160),""))),0)),2)=0,IF(AX46&lt;&gt;"",0,""),ROUND((IFERROR(_xlfn.IFS(TRIM(SUBSTITUTE($AS46,CHAR(160),""))="Devis 1",IFERROR(VALUE(TRIM(SUBSTITUTE(AK46,CHAR(160),""))),0),TRIM(SUBSTITUTE($AS46,CHAR(160),""))="Devis 2",IFERROR(VALUE(TRIM(SUBSTITUTE(AN46,CHAR(160),""))),0),TRIM(SUBSTITUTE($AS46,CHAR(160),""))="Devis 3",IFERROR(VALUE(TRIM(SUBSTITUTE(AQ46,CHAR(160),""))),0)),0))*(IFERROR(VALUE(TRIM(SUBSTITUTE($AA46,CHAR(160),""))),0)),2)))</f>
        <v/>
      </c>
      <c r="AZ46" s="209" t="str" cm="1">
        <f t="array" ref="AZ46">IF($AA46="","",IF(ROUND(IFERROR(_xlfn.IFS($AS46="Devis 1",ROUND(IFERROR(VALUE(TRIM(SUBSTITUTE(AL46,CHAR(160),""))),0),2),$AS46="Devis 2",ROUND(IFERROR(VALUE(TRIM(SUBSTITUTE(AO46,CHAR(160),""))),0),2),$AS46="Devis 3",ROUND(IFERROR(VALUE(TRIM(SUBSTITUTE(AR46,CHAR(160),""))),0),2)),0),2)*ROUND(IFERROR(VALUE(TRIM(SUBSTITUTE($AA46,CHAR(160),""))),0),2)=0,"",ROUND(IFERROR(_xlfn.IFS($AS46="Devis 1",ROUND(IFERROR(VALUE(TRIM(SUBSTITUTE(AL46,CHAR(160),""))),0),2),$AS46="Devis 2",ROUND(IFERROR(VALUE(TRIM(SUBSTITUTE(AO46,CHAR(160),""))),0),2),$AS46="Devis 3",ROUND(IFERROR(VALUE(TRIM(SUBSTITUTE(AR46,CHAR(160),""))),0),2)),0),2)*ROUND(IFERROR(VALUE(TRIM(SUBSTITUTE($AA46,CHAR(160),""))),0),2)))</f>
        <v/>
      </c>
      <c r="BA46" s="212"/>
      <c r="BB46" s="210" t="str" cm="1">
        <f t="array" ref="BB46">IF(OR(AZ46="",AW46="",AX46="",AU46="",AY46="",AV46=""),"",_xlfn.IFS((IFERROR(VALUE(TRIM(SUBSTITUTE(AZ46,CHAR(160),""))),0))&gt;(IFERROR(VALUE(TRIM(SUBSTITUTE(AW46,CHAR(160),""))),0)),"KO : Le montant retenu TTC est supérieur au montant raisonnable TTC. Merci de revoir la ligne de dépense ou plafonner son montant.",(IFERROR(VALUE(TRIM(SUBSTITUTE(AX46,CHAR(160),""))),0))&gt;(IFERROR(VALUE(TRIM(SUBSTITUTE(AU46,CHAR(160),""))),0)),"Attention : Le montant retenu HT est supérieur au montant HT raisonnable. Merci de revoir la ligne de dépense, plafonner son montant, ou justifier la reventillation HT / TVA.",(IFERROR(VALUE(TRIM(SUBSTITUTE(AY46,CHAR(160),""))),0))&gt;(IFERROR(VALUE(TRIM(SUBSTITUTE(AV46,CHAR(160),""))),0)),"Attention : Le montant TVA retenu est supérieur au montant TVA raisonnable. Merci de revoir la ligne de dépense, plafonner son montant, ou justifier la reventillation HT / TVA.",(IFERROR(VALUE(TRIM(SUBSTITUTE(AZ46,CHAR(160),""))),0))=0,"",(IFERROR(VALUE(TRIM(SUBSTITUTE(AW46,CHAR(160),""))),0))=(IFERROR(VALUE(TRIM(SUBSTITUTE(AZ46,CHAR(160),""))),0)),"OK",(IFERROR(VALUE(TRIM(SUBSTITUTE(AW46,CHAR(160),""))),0))&gt;(IFERROR(VALUE(TRIM(SUBSTITUTE(AZ46,CHAR(160),""))),0))," OK : Montant instruit inférieur au montant raisonnable.",TRUE,""))</f>
        <v/>
      </c>
      <c r="BC46" s="210" t="str" cm="1">
        <f t="array" ref="BC46">IF(OR(AZ46="",X46="",AX46="",V46="",AY46="",W46=""),"",_xlfn.IFS((IFERROR(VALUE(TRIM(SUBSTITUTE(AZ46,CHAR(160),""))),0))&gt;(IFERROR(VALUE(TRIM(SUBSTITUTE(X46,CHAR(160),""))),0)),"KO : Le montant retenu TTC est supérieur au montant présenté TTC. Merci de revoir la ligne de dépense ou plafonner son montant.",(IFERROR(VALUE(TRIM(SUBSTITUTE(AX46,CHAR(160),""))),0))&gt;(IFERROR(VALUE(TRIM(SUBSTITUTE(V46,CHAR(160),""))),0)),"Attention : Le montant retenu HT est supérieur au montant HT présenté. Merci de revoir la ligne de dépense, plafonner son montant, ou justifier la reventillation HT / TVA.",(IFERROR(VALUE(TRIM(SUBSTITUTE(AY46,CHAR(160),""))),0))&gt;(IFERROR(VALUE(TRIM(SUBSTITUTE(W46,CHAR(160),""))),0)),"Attention : Le montant TVA retenu est supérieur au montant TVA présenté. Merci de revoir la ligne de dépense, plafonner son montant, ou justifier la reventillation HT / TVA.",(IFERROR(VALUE(TRIM(SUBSTITUTE(X46,CHAR(160),""))),0))=0,"",(IFERROR(VALUE(TRIM(SUBSTITUTE(AZ46,CHAR(160),""))),0))=(IFERROR(VALUE(TRIM(SUBSTITUTE(X46,CHAR(160),""))),0)),"OK",(IFERROR(VALUE(TRIM(SUBSTITUTE(AZ46,CHAR(160),""))),0))&lt;(IFERROR(VALUE(TRIM(SUBSTITUTE(X46,CHAR(160),""))),0)),"Montant instruit inférieur au montant présenté.",TRUE,""))</f>
        <v/>
      </c>
      <c r="BD46" s="208" t="str">
        <f t="shared" si="46"/>
        <v/>
      </c>
      <c r="BE46" s="208" t="str">
        <f t="shared" si="47"/>
        <v/>
      </c>
      <c r="BF46" s="495" t="str">
        <f t="shared" si="48"/>
        <v/>
      </c>
    </row>
    <row r="47" spans="1:58" ht="15" customHeight="1">
      <c r="A47" s="473">
        <v>43</v>
      </c>
      <c r="B47" s="11"/>
      <c r="C47" s="42"/>
      <c r="D47" s="11"/>
      <c r="E47" s="11"/>
      <c r="F47" s="11"/>
      <c r="G47" s="11"/>
      <c r="H47" s="11"/>
      <c r="I47" s="61"/>
      <c r="J47" s="11"/>
      <c r="K47" s="62"/>
      <c r="L47" s="29"/>
      <c r="M47" s="15"/>
      <c r="N47" s="193" t="str">
        <f t="shared" si="36"/>
        <v/>
      </c>
      <c r="O47" s="32"/>
      <c r="P47" s="15"/>
      <c r="Q47" s="193" t="str">
        <f t="shared" si="37"/>
        <v/>
      </c>
      <c r="R47" s="35"/>
      <c r="S47" s="15"/>
      <c r="T47" s="194" t="str">
        <f t="shared" si="38"/>
        <v/>
      </c>
      <c r="U47" s="53"/>
      <c r="V47" s="195" t="str" cm="1">
        <f t="array" ref="V47">IF((_xlfn.IFS(TRIM(SUBSTITUTE(U47,CHAR(160),""))="Devis 1",IFERROR(VALUE(TRIM(SUBSTITUTE(L47,CHAR(160),""))),0),TRIM(SUBSTITUTE(U47,CHAR(160),""))="Devis 2",IFERROR(VALUE(TRIM(SUBSTITUTE(O47,CHAR(160),""))),0),TRIM(SUBSTITUTE(U47,CHAR(160),""))="Devis 3",IFERROR(VALUE(TRIM(SUBSTITUTE(R47,CHAR(160),""))),0),TRUE,0)*IFERROR(VALUE(TRIM(SUBSTITUTE(C47,CHAR(160),""))),0))=0,"",_xlfn.IFS(TRIM(SUBSTITUTE(U47,CHAR(160),""))="Devis 1",IFERROR(VALUE(TRIM(SUBSTITUTE(L47,CHAR(160),""))),0),TRIM(SUBSTITUTE(U47,CHAR(160),""))="Devis 2",IFERROR(VALUE(TRIM(SUBSTITUTE(O47,CHAR(160),""))),0),TRIM(SUBSTITUTE(U47,CHAR(160),""))="Devis 3",IFERROR(VALUE(TRIM(SUBSTITUTE(R47,CHAR(160),""))),0),TRUE,0)*IFERROR(VALUE(TRIM(SUBSTITUTE(C47,CHAR(160),""))),0))</f>
        <v/>
      </c>
      <c r="W47" s="196" t="str" cm="1">
        <f t="array" ref="W47">IF(ROUND((_xlfn.IFS(TRIM(SUBSTITUTE(U47,CHAR(160),""))="Devis 1",IFERROR(VALUE(TRIM(SUBSTITUTE(M47,CHAR(160),""))),0),TRIM(SUBSTITUTE(U47,CHAR(160),""))="Devis 2",IFERROR(VALUE(TRIM(SUBSTITUTE(P47,CHAR(160),""))),0),TRIM(SUBSTITUTE(U47,CHAR(160),""))="Devis 3",IFERROR(VALUE(TRIM(SUBSTITUTE(S47,CHAR(160),""))),0),TRUE,0)*IFERROR(VALUE(TRIM(SUBSTITUTE(C47,CHAR(160),""))),0)),2)=0,IF(V47&lt;&gt;"",0,""),ROUND((_xlfn.IFS(TRIM(SUBSTITUTE(U47,CHAR(160),""))="Devis 1",IFERROR(VALUE(TRIM(SUBSTITUTE(M47,CHAR(160),""))),0),TRIM(SUBSTITUTE(U47,CHAR(160),""))="Devis 2",IFERROR(VALUE(TRIM(SUBSTITUTE(P47,CHAR(160),""))),0),TRIM(SUBSTITUTE(U47,CHAR(160),""))="Devis 3",IFERROR(VALUE(TRIM(SUBSTITUTE(S47,CHAR(160),""))),0),TRUE,0)*IFERROR(VALUE(TRIM(SUBSTITUTE(C47,CHAR(160),""))),0)),2))</f>
        <v/>
      </c>
      <c r="X47" s="197" t="str">
        <f t="shared" si="49"/>
        <v/>
      </c>
      <c r="Y47" s="55"/>
      <c r="Z47" s="198" t="str">
        <f t="shared" si="50"/>
        <v/>
      </c>
      <c r="AA47" s="199" t="str">
        <f t="shared" si="51"/>
        <v/>
      </c>
      <c r="AB47" s="200" t="str">
        <f t="shared" si="52"/>
        <v/>
      </c>
      <c r="AC47" s="200" t="str">
        <f t="shared" si="53"/>
        <v/>
      </c>
      <c r="AD47" s="200" t="str">
        <f t="shared" si="54"/>
        <v/>
      </c>
      <c r="AE47" s="200" t="str">
        <f t="shared" si="55"/>
        <v/>
      </c>
      <c r="AF47" s="200" t="str">
        <f t="shared" si="56"/>
        <v/>
      </c>
      <c r="AG47" s="201" t="str">
        <f t="shared" si="57"/>
        <v/>
      </c>
      <c r="AH47" s="200" t="str">
        <f t="shared" si="58"/>
        <v/>
      </c>
      <c r="AI47" s="202" t="str">
        <f t="shared" si="59"/>
        <v/>
      </c>
      <c r="AJ47" s="203" t="str">
        <f t="shared" si="60"/>
        <v/>
      </c>
      <c r="AK47" s="204" t="str">
        <f t="shared" si="61"/>
        <v/>
      </c>
      <c r="AL47" s="193" t="str">
        <f t="shared" si="40"/>
        <v/>
      </c>
      <c r="AM47" s="205" t="str">
        <f t="shared" si="62"/>
        <v/>
      </c>
      <c r="AN47" s="204" t="str">
        <f t="shared" si="63"/>
        <v/>
      </c>
      <c r="AO47" s="193" t="str">
        <f t="shared" si="41"/>
        <v/>
      </c>
      <c r="AP47" s="206" t="str">
        <f t="shared" si="64"/>
        <v/>
      </c>
      <c r="AQ47" s="204" t="str">
        <f t="shared" si="65"/>
        <v/>
      </c>
      <c r="AR47" s="207" t="str">
        <f t="shared" si="42"/>
        <v/>
      </c>
      <c r="AS47" s="198" t="str">
        <f t="shared" si="66"/>
        <v/>
      </c>
      <c r="AT47" s="212"/>
      <c r="AU47" s="208" t="str">
        <f t="shared" si="43"/>
        <v/>
      </c>
      <c r="AV47" s="208" t="str">
        <f t="shared" si="44"/>
        <v/>
      </c>
      <c r="AW47" s="208" t="str">
        <f t="shared" si="45"/>
        <v/>
      </c>
      <c r="AX47" s="209" t="str" cm="1">
        <f t="array" ref="AX47">IF($AA47="","",IF((IFERROR(_xlfn.IFS($AS47="Devis 1",(IFERROR(VALUE(TRIM(SUBSTITUTE(AJ47,CHAR(160),""))),0)),$AS47="Devis 2",(IFERROR(VALUE(TRIM(SUBSTITUTE(AM47,CHAR(160),""))),0)),$AS47="Devis 3",(IFERROR(VALUE(TRIM(SUBSTITUTE(AP47,CHAR(160),""))),0))),0))*(IFERROR(VALUE(TRIM(SUBSTITUTE($AA47,CHAR(160),""))),0))=0,"",(IFERROR(_xlfn.IFS($AS47="Devis 1",(IFERROR(VALUE(TRIM(SUBSTITUTE(AJ47,CHAR(160),""))),0)),$AS47="Devis 2",(IFERROR(VALUE(TRIM(SUBSTITUTE(AM47,CHAR(160),""))),0)),$AS47="Devis 3",(IFERROR(VALUE(TRIM(SUBSTITUTE(AP47,CHAR(160),""))),0))),0))*(IFERROR(VALUE(TRIM(SUBSTITUTE($AA47,CHAR(160),""))),0))))</f>
        <v/>
      </c>
      <c r="AY47" s="209" t="str" cm="1">
        <f t="array" ref="AY47">IF($AA47="","",IF(ROUND((IFERROR(_xlfn.IFS(TRIM(SUBSTITUTE($AS47,CHAR(160),""))="Devis 1",IFERROR(VALUE(TRIM(SUBSTITUTE(AK47,CHAR(160),""))),0),TRIM(SUBSTITUTE($AS47,CHAR(160),""))="Devis 2",IFERROR(VALUE(TRIM(SUBSTITUTE(AN47,CHAR(160),""))),0),TRIM(SUBSTITUTE($AS47,CHAR(160),""))="Devis 3",IFERROR(VALUE(TRIM(SUBSTITUTE(AQ47,CHAR(160),""))),0)),0))*(IFERROR(VALUE(TRIM(SUBSTITUTE($AA47,CHAR(160),""))),0)),2)=0,IF(AX47&lt;&gt;"",0,""),ROUND((IFERROR(_xlfn.IFS(TRIM(SUBSTITUTE($AS47,CHAR(160),""))="Devis 1",IFERROR(VALUE(TRIM(SUBSTITUTE(AK47,CHAR(160),""))),0),TRIM(SUBSTITUTE($AS47,CHAR(160),""))="Devis 2",IFERROR(VALUE(TRIM(SUBSTITUTE(AN47,CHAR(160),""))),0),TRIM(SUBSTITUTE($AS47,CHAR(160),""))="Devis 3",IFERROR(VALUE(TRIM(SUBSTITUTE(AQ47,CHAR(160),""))),0)),0))*(IFERROR(VALUE(TRIM(SUBSTITUTE($AA47,CHAR(160),""))),0)),2)))</f>
        <v/>
      </c>
      <c r="AZ47" s="209" t="str" cm="1">
        <f t="array" ref="AZ47">IF($AA47="","",IF(ROUND(IFERROR(_xlfn.IFS($AS47="Devis 1",ROUND(IFERROR(VALUE(TRIM(SUBSTITUTE(AL47,CHAR(160),""))),0),2),$AS47="Devis 2",ROUND(IFERROR(VALUE(TRIM(SUBSTITUTE(AO47,CHAR(160),""))),0),2),$AS47="Devis 3",ROUND(IFERROR(VALUE(TRIM(SUBSTITUTE(AR47,CHAR(160),""))),0),2)),0),2)*ROUND(IFERROR(VALUE(TRIM(SUBSTITUTE($AA47,CHAR(160),""))),0),2)=0,"",ROUND(IFERROR(_xlfn.IFS($AS47="Devis 1",ROUND(IFERROR(VALUE(TRIM(SUBSTITUTE(AL47,CHAR(160),""))),0),2),$AS47="Devis 2",ROUND(IFERROR(VALUE(TRIM(SUBSTITUTE(AO47,CHAR(160),""))),0),2),$AS47="Devis 3",ROUND(IFERROR(VALUE(TRIM(SUBSTITUTE(AR47,CHAR(160),""))),0),2)),0),2)*ROUND(IFERROR(VALUE(TRIM(SUBSTITUTE($AA47,CHAR(160),""))),0),2)))</f>
        <v/>
      </c>
      <c r="BA47" s="212"/>
      <c r="BB47" s="210" t="str" cm="1">
        <f t="array" ref="BB47">IF(OR(AZ47="",AW47="",AX47="",AU47="",AY47="",AV47=""),"",_xlfn.IFS((IFERROR(VALUE(TRIM(SUBSTITUTE(AZ47,CHAR(160),""))),0))&gt;(IFERROR(VALUE(TRIM(SUBSTITUTE(AW47,CHAR(160),""))),0)),"KO : Le montant retenu TTC est supérieur au montant raisonnable TTC. Merci de revoir la ligne de dépense ou plafonner son montant.",(IFERROR(VALUE(TRIM(SUBSTITUTE(AX47,CHAR(160),""))),0))&gt;(IFERROR(VALUE(TRIM(SUBSTITUTE(AU47,CHAR(160),""))),0)),"Attention : Le montant retenu HT est supérieur au montant HT raisonnable. Merci de revoir la ligne de dépense, plafonner son montant, ou justifier la reventillation HT / TVA.",(IFERROR(VALUE(TRIM(SUBSTITUTE(AY47,CHAR(160),""))),0))&gt;(IFERROR(VALUE(TRIM(SUBSTITUTE(AV47,CHAR(160),""))),0)),"Attention : Le montant TVA retenu est supérieur au montant TVA raisonnable. Merci de revoir la ligne de dépense, plafonner son montant, ou justifier la reventillation HT / TVA.",(IFERROR(VALUE(TRIM(SUBSTITUTE(AZ47,CHAR(160),""))),0))=0,"",(IFERROR(VALUE(TRIM(SUBSTITUTE(AW47,CHAR(160),""))),0))=(IFERROR(VALUE(TRIM(SUBSTITUTE(AZ47,CHAR(160),""))),0)),"OK",(IFERROR(VALUE(TRIM(SUBSTITUTE(AW47,CHAR(160),""))),0))&gt;(IFERROR(VALUE(TRIM(SUBSTITUTE(AZ47,CHAR(160),""))),0))," OK : Montant instruit inférieur au montant raisonnable.",TRUE,""))</f>
        <v/>
      </c>
      <c r="BC47" s="210" t="str" cm="1">
        <f t="array" ref="BC47">IF(OR(AZ47="",X47="",AX47="",V47="",AY47="",W47=""),"",_xlfn.IFS((IFERROR(VALUE(TRIM(SUBSTITUTE(AZ47,CHAR(160),""))),0))&gt;(IFERROR(VALUE(TRIM(SUBSTITUTE(X47,CHAR(160),""))),0)),"KO : Le montant retenu TTC est supérieur au montant présenté TTC. Merci de revoir la ligne de dépense ou plafonner son montant.",(IFERROR(VALUE(TRIM(SUBSTITUTE(AX47,CHAR(160),""))),0))&gt;(IFERROR(VALUE(TRIM(SUBSTITUTE(V47,CHAR(160),""))),0)),"Attention : Le montant retenu HT est supérieur au montant HT présenté. Merci de revoir la ligne de dépense, plafonner son montant, ou justifier la reventillation HT / TVA.",(IFERROR(VALUE(TRIM(SUBSTITUTE(AY47,CHAR(160),""))),0))&gt;(IFERROR(VALUE(TRIM(SUBSTITUTE(W47,CHAR(160),""))),0)),"Attention : Le montant TVA retenu est supérieur au montant TVA présenté. Merci de revoir la ligne de dépense, plafonner son montant, ou justifier la reventillation HT / TVA.",(IFERROR(VALUE(TRIM(SUBSTITUTE(X47,CHAR(160),""))),0))=0,"",(IFERROR(VALUE(TRIM(SUBSTITUTE(AZ47,CHAR(160),""))),0))=(IFERROR(VALUE(TRIM(SUBSTITUTE(X47,CHAR(160),""))),0)),"OK",(IFERROR(VALUE(TRIM(SUBSTITUTE(AZ47,CHAR(160),""))),0))&lt;(IFERROR(VALUE(TRIM(SUBSTITUTE(X47,CHAR(160),""))),0)),"Montant instruit inférieur au montant présenté.",TRUE,""))</f>
        <v/>
      </c>
      <c r="BD47" s="208" t="str">
        <f t="shared" si="46"/>
        <v/>
      </c>
      <c r="BE47" s="208" t="str">
        <f t="shared" si="47"/>
        <v/>
      </c>
      <c r="BF47" s="495" t="str">
        <f t="shared" si="48"/>
        <v/>
      </c>
    </row>
    <row r="48" spans="1:58" ht="15" customHeight="1">
      <c r="A48" s="473">
        <v>44</v>
      </c>
      <c r="B48" s="11"/>
      <c r="C48" s="42"/>
      <c r="D48" s="11"/>
      <c r="E48" s="11"/>
      <c r="F48" s="11"/>
      <c r="G48" s="11"/>
      <c r="H48" s="11"/>
      <c r="I48" s="61"/>
      <c r="J48" s="11"/>
      <c r="K48" s="62"/>
      <c r="L48" s="29"/>
      <c r="M48" s="15"/>
      <c r="N48" s="193" t="str">
        <f t="shared" si="36"/>
        <v/>
      </c>
      <c r="O48" s="32"/>
      <c r="P48" s="15"/>
      <c r="Q48" s="193" t="str">
        <f t="shared" si="37"/>
        <v/>
      </c>
      <c r="R48" s="35"/>
      <c r="S48" s="15"/>
      <c r="T48" s="194" t="str">
        <f t="shared" si="38"/>
        <v/>
      </c>
      <c r="U48" s="53"/>
      <c r="V48" s="195" t="str" cm="1">
        <f t="array" ref="V48">IF((_xlfn.IFS(TRIM(SUBSTITUTE(U48,CHAR(160),""))="Devis 1",IFERROR(VALUE(TRIM(SUBSTITUTE(L48,CHAR(160),""))),0),TRIM(SUBSTITUTE(U48,CHAR(160),""))="Devis 2",IFERROR(VALUE(TRIM(SUBSTITUTE(O48,CHAR(160),""))),0),TRIM(SUBSTITUTE(U48,CHAR(160),""))="Devis 3",IFERROR(VALUE(TRIM(SUBSTITUTE(R48,CHAR(160),""))),0),TRUE,0)*IFERROR(VALUE(TRIM(SUBSTITUTE(C48,CHAR(160),""))),0))=0,"",_xlfn.IFS(TRIM(SUBSTITUTE(U48,CHAR(160),""))="Devis 1",IFERROR(VALUE(TRIM(SUBSTITUTE(L48,CHAR(160),""))),0),TRIM(SUBSTITUTE(U48,CHAR(160),""))="Devis 2",IFERROR(VALUE(TRIM(SUBSTITUTE(O48,CHAR(160),""))),0),TRIM(SUBSTITUTE(U48,CHAR(160),""))="Devis 3",IFERROR(VALUE(TRIM(SUBSTITUTE(R48,CHAR(160),""))),0),TRUE,0)*IFERROR(VALUE(TRIM(SUBSTITUTE(C48,CHAR(160),""))),0))</f>
        <v/>
      </c>
      <c r="W48" s="196" t="str" cm="1">
        <f t="array" ref="W48">IF(ROUND((_xlfn.IFS(TRIM(SUBSTITUTE(U48,CHAR(160),""))="Devis 1",IFERROR(VALUE(TRIM(SUBSTITUTE(M48,CHAR(160),""))),0),TRIM(SUBSTITUTE(U48,CHAR(160),""))="Devis 2",IFERROR(VALUE(TRIM(SUBSTITUTE(P48,CHAR(160),""))),0),TRIM(SUBSTITUTE(U48,CHAR(160),""))="Devis 3",IFERROR(VALUE(TRIM(SUBSTITUTE(S48,CHAR(160),""))),0),TRUE,0)*IFERROR(VALUE(TRIM(SUBSTITUTE(C48,CHAR(160),""))),0)),2)=0,IF(V48&lt;&gt;"",0,""),ROUND((_xlfn.IFS(TRIM(SUBSTITUTE(U48,CHAR(160),""))="Devis 1",IFERROR(VALUE(TRIM(SUBSTITUTE(M48,CHAR(160),""))),0),TRIM(SUBSTITUTE(U48,CHAR(160),""))="Devis 2",IFERROR(VALUE(TRIM(SUBSTITUTE(P48,CHAR(160),""))),0),TRIM(SUBSTITUTE(U48,CHAR(160),""))="Devis 3",IFERROR(VALUE(TRIM(SUBSTITUTE(S48,CHAR(160),""))),0),TRUE,0)*IFERROR(VALUE(TRIM(SUBSTITUTE(C48,CHAR(160),""))),0)),2))</f>
        <v/>
      </c>
      <c r="X48" s="197" t="str">
        <f t="shared" si="49"/>
        <v/>
      </c>
      <c r="Y48" s="55"/>
      <c r="Z48" s="198" t="str">
        <f t="shared" si="50"/>
        <v/>
      </c>
      <c r="AA48" s="199" t="str">
        <f t="shared" si="51"/>
        <v/>
      </c>
      <c r="AB48" s="200" t="str">
        <f t="shared" si="52"/>
        <v/>
      </c>
      <c r="AC48" s="200" t="str">
        <f t="shared" si="53"/>
        <v/>
      </c>
      <c r="AD48" s="200" t="str">
        <f t="shared" si="54"/>
        <v/>
      </c>
      <c r="AE48" s="200" t="str">
        <f t="shared" si="55"/>
        <v/>
      </c>
      <c r="AF48" s="200" t="str">
        <f t="shared" si="56"/>
        <v/>
      </c>
      <c r="AG48" s="201" t="str">
        <f t="shared" si="57"/>
        <v/>
      </c>
      <c r="AH48" s="200" t="str">
        <f t="shared" si="58"/>
        <v/>
      </c>
      <c r="AI48" s="202" t="str">
        <f t="shared" si="59"/>
        <v/>
      </c>
      <c r="AJ48" s="203" t="str">
        <f t="shared" si="60"/>
        <v/>
      </c>
      <c r="AK48" s="204" t="str">
        <f t="shared" si="61"/>
        <v/>
      </c>
      <c r="AL48" s="193" t="str">
        <f t="shared" si="40"/>
        <v/>
      </c>
      <c r="AM48" s="205" t="str">
        <f t="shared" si="62"/>
        <v/>
      </c>
      <c r="AN48" s="204" t="str">
        <f t="shared" si="63"/>
        <v/>
      </c>
      <c r="AO48" s="193" t="str">
        <f t="shared" si="41"/>
        <v/>
      </c>
      <c r="AP48" s="206" t="str">
        <f t="shared" si="64"/>
        <v/>
      </c>
      <c r="AQ48" s="204" t="str">
        <f t="shared" si="65"/>
        <v/>
      </c>
      <c r="AR48" s="207" t="str">
        <f t="shared" si="42"/>
        <v/>
      </c>
      <c r="AS48" s="198" t="str">
        <f t="shared" si="66"/>
        <v/>
      </c>
      <c r="AT48" s="212"/>
      <c r="AU48" s="208" t="str">
        <f t="shared" si="43"/>
        <v/>
      </c>
      <c r="AV48" s="208" t="str">
        <f t="shared" si="44"/>
        <v/>
      </c>
      <c r="AW48" s="208" t="str">
        <f t="shared" si="45"/>
        <v/>
      </c>
      <c r="AX48" s="209" t="str" cm="1">
        <f t="array" ref="AX48">IF($AA48="","",IF((IFERROR(_xlfn.IFS($AS48="Devis 1",(IFERROR(VALUE(TRIM(SUBSTITUTE(AJ48,CHAR(160),""))),0)),$AS48="Devis 2",(IFERROR(VALUE(TRIM(SUBSTITUTE(AM48,CHAR(160),""))),0)),$AS48="Devis 3",(IFERROR(VALUE(TRIM(SUBSTITUTE(AP48,CHAR(160),""))),0))),0))*(IFERROR(VALUE(TRIM(SUBSTITUTE($AA48,CHAR(160),""))),0))=0,"",(IFERROR(_xlfn.IFS($AS48="Devis 1",(IFERROR(VALUE(TRIM(SUBSTITUTE(AJ48,CHAR(160),""))),0)),$AS48="Devis 2",(IFERROR(VALUE(TRIM(SUBSTITUTE(AM48,CHAR(160),""))),0)),$AS48="Devis 3",(IFERROR(VALUE(TRIM(SUBSTITUTE(AP48,CHAR(160),""))),0))),0))*(IFERROR(VALUE(TRIM(SUBSTITUTE($AA48,CHAR(160),""))),0))))</f>
        <v/>
      </c>
      <c r="AY48" s="209" t="str" cm="1">
        <f t="array" ref="AY48">IF($AA48="","",IF(ROUND((IFERROR(_xlfn.IFS(TRIM(SUBSTITUTE($AS48,CHAR(160),""))="Devis 1",IFERROR(VALUE(TRIM(SUBSTITUTE(AK48,CHAR(160),""))),0),TRIM(SUBSTITUTE($AS48,CHAR(160),""))="Devis 2",IFERROR(VALUE(TRIM(SUBSTITUTE(AN48,CHAR(160),""))),0),TRIM(SUBSTITUTE($AS48,CHAR(160),""))="Devis 3",IFERROR(VALUE(TRIM(SUBSTITUTE(AQ48,CHAR(160),""))),0)),0))*(IFERROR(VALUE(TRIM(SUBSTITUTE($AA48,CHAR(160),""))),0)),2)=0,IF(AX48&lt;&gt;"",0,""),ROUND((IFERROR(_xlfn.IFS(TRIM(SUBSTITUTE($AS48,CHAR(160),""))="Devis 1",IFERROR(VALUE(TRIM(SUBSTITUTE(AK48,CHAR(160),""))),0),TRIM(SUBSTITUTE($AS48,CHAR(160),""))="Devis 2",IFERROR(VALUE(TRIM(SUBSTITUTE(AN48,CHAR(160),""))),0),TRIM(SUBSTITUTE($AS48,CHAR(160),""))="Devis 3",IFERROR(VALUE(TRIM(SUBSTITUTE(AQ48,CHAR(160),""))),0)),0))*(IFERROR(VALUE(TRIM(SUBSTITUTE($AA48,CHAR(160),""))),0)),2)))</f>
        <v/>
      </c>
      <c r="AZ48" s="209" t="str" cm="1">
        <f t="array" ref="AZ48">IF($AA48="","",IF(ROUND(IFERROR(_xlfn.IFS($AS48="Devis 1",ROUND(IFERROR(VALUE(TRIM(SUBSTITUTE(AL48,CHAR(160),""))),0),2),$AS48="Devis 2",ROUND(IFERROR(VALUE(TRIM(SUBSTITUTE(AO48,CHAR(160),""))),0),2),$AS48="Devis 3",ROUND(IFERROR(VALUE(TRIM(SUBSTITUTE(AR48,CHAR(160),""))),0),2)),0),2)*ROUND(IFERROR(VALUE(TRIM(SUBSTITUTE($AA48,CHAR(160),""))),0),2)=0,"",ROUND(IFERROR(_xlfn.IFS($AS48="Devis 1",ROUND(IFERROR(VALUE(TRIM(SUBSTITUTE(AL48,CHAR(160),""))),0),2),$AS48="Devis 2",ROUND(IFERROR(VALUE(TRIM(SUBSTITUTE(AO48,CHAR(160),""))),0),2),$AS48="Devis 3",ROUND(IFERROR(VALUE(TRIM(SUBSTITUTE(AR48,CHAR(160),""))),0),2)),0),2)*ROUND(IFERROR(VALUE(TRIM(SUBSTITUTE($AA48,CHAR(160),""))),0),2)))</f>
        <v/>
      </c>
      <c r="BA48" s="212"/>
      <c r="BB48" s="210" t="str" cm="1">
        <f t="array" ref="BB48">IF(OR(AZ48="",AW48="",AX48="",AU48="",AY48="",AV48=""),"",_xlfn.IFS((IFERROR(VALUE(TRIM(SUBSTITUTE(AZ48,CHAR(160),""))),0))&gt;(IFERROR(VALUE(TRIM(SUBSTITUTE(AW48,CHAR(160),""))),0)),"KO : Le montant retenu TTC est supérieur au montant raisonnable TTC. Merci de revoir la ligne de dépense ou plafonner son montant.",(IFERROR(VALUE(TRIM(SUBSTITUTE(AX48,CHAR(160),""))),0))&gt;(IFERROR(VALUE(TRIM(SUBSTITUTE(AU48,CHAR(160),""))),0)),"Attention : Le montant retenu HT est supérieur au montant HT raisonnable. Merci de revoir la ligne de dépense, plafonner son montant, ou justifier la reventillation HT / TVA.",(IFERROR(VALUE(TRIM(SUBSTITUTE(AY48,CHAR(160),""))),0))&gt;(IFERROR(VALUE(TRIM(SUBSTITUTE(AV48,CHAR(160),""))),0)),"Attention : Le montant TVA retenu est supérieur au montant TVA raisonnable. Merci de revoir la ligne de dépense, plafonner son montant, ou justifier la reventillation HT / TVA.",(IFERROR(VALUE(TRIM(SUBSTITUTE(AZ48,CHAR(160),""))),0))=0,"",(IFERROR(VALUE(TRIM(SUBSTITUTE(AW48,CHAR(160),""))),0))=(IFERROR(VALUE(TRIM(SUBSTITUTE(AZ48,CHAR(160),""))),0)),"OK",(IFERROR(VALUE(TRIM(SUBSTITUTE(AW48,CHAR(160),""))),0))&gt;(IFERROR(VALUE(TRIM(SUBSTITUTE(AZ48,CHAR(160),""))),0))," OK : Montant instruit inférieur au montant raisonnable.",TRUE,""))</f>
        <v/>
      </c>
      <c r="BC48" s="210" t="str" cm="1">
        <f t="array" ref="BC48">IF(OR(AZ48="",X48="",AX48="",V48="",AY48="",W48=""),"",_xlfn.IFS((IFERROR(VALUE(TRIM(SUBSTITUTE(AZ48,CHAR(160),""))),0))&gt;(IFERROR(VALUE(TRIM(SUBSTITUTE(X48,CHAR(160),""))),0)),"KO : Le montant retenu TTC est supérieur au montant présenté TTC. Merci de revoir la ligne de dépense ou plafonner son montant.",(IFERROR(VALUE(TRIM(SUBSTITUTE(AX48,CHAR(160),""))),0))&gt;(IFERROR(VALUE(TRIM(SUBSTITUTE(V48,CHAR(160),""))),0)),"Attention : Le montant retenu HT est supérieur au montant HT présenté. Merci de revoir la ligne de dépense, plafonner son montant, ou justifier la reventillation HT / TVA.",(IFERROR(VALUE(TRIM(SUBSTITUTE(AY48,CHAR(160),""))),0))&gt;(IFERROR(VALUE(TRIM(SUBSTITUTE(W48,CHAR(160),""))),0)),"Attention : Le montant TVA retenu est supérieur au montant TVA présenté. Merci de revoir la ligne de dépense, plafonner son montant, ou justifier la reventillation HT / TVA.",(IFERROR(VALUE(TRIM(SUBSTITUTE(X48,CHAR(160),""))),0))=0,"",(IFERROR(VALUE(TRIM(SUBSTITUTE(AZ48,CHAR(160),""))),0))=(IFERROR(VALUE(TRIM(SUBSTITUTE(X48,CHAR(160),""))),0)),"OK",(IFERROR(VALUE(TRIM(SUBSTITUTE(AZ48,CHAR(160),""))),0))&lt;(IFERROR(VALUE(TRIM(SUBSTITUTE(X48,CHAR(160),""))),0)),"Montant instruit inférieur au montant présenté.",TRUE,""))</f>
        <v/>
      </c>
      <c r="BD48" s="208" t="str">
        <f t="shared" si="46"/>
        <v/>
      </c>
      <c r="BE48" s="208" t="str">
        <f t="shared" si="47"/>
        <v/>
      </c>
      <c r="BF48" s="495" t="str">
        <f t="shared" si="48"/>
        <v/>
      </c>
    </row>
    <row r="49" spans="1:58" ht="15" customHeight="1">
      <c r="A49" s="473">
        <v>45</v>
      </c>
      <c r="B49" s="11"/>
      <c r="C49" s="42"/>
      <c r="D49" s="11"/>
      <c r="E49" s="11"/>
      <c r="F49" s="11"/>
      <c r="G49" s="11"/>
      <c r="H49" s="11"/>
      <c r="I49" s="61"/>
      <c r="J49" s="11"/>
      <c r="K49" s="62"/>
      <c r="L49" s="29"/>
      <c r="M49" s="15"/>
      <c r="N49" s="193" t="str">
        <f t="shared" si="36"/>
        <v/>
      </c>
      <c r="O49" s="32"/>
      <c r="P49" s="15"/>
      <c r="Q49" s="193" t="str">
        <f t="shared" si="37"/>
        <v/>
      </c>
      <c r="R49" s="35"/>
      <c r="S49" s="15"/>
      <c r="T49" s="194" t="str">
        <f t="shared" si="38"/>
        <v/>
      </c>
      <c r="U49" s="53"/>
      <c r="V49" s="195" t="str" cm="1">
        <f t="array" ref="V49">IF((_xlfn.IFS(TRIM(SUBSTITUTE(U49,CHAR(160),""))="Devis 1",IFERROR(VALUE(TRIM(SUBSTITUTE(L49,CHAR(160),""))),0),TRIM(SUBSTITUTE(U49,CHAR(160),""))="Devis 2",IFERROR(VALUE(TRIM(SUBSTITUTE(O49,CHAR(160),""))),0),TRIM(SUBSTITUTE(U49,CHAR(160),""))="Devis 3",IFERROR(VALUE(TRIM(SUBSTITUTE(R49,CHAR(160),""))),0),TRUE,0)*IFERROR(VALUE(TRIM(SUBSTITUTE(C49,CHAR(160),""))),0))=0,"",_xlfn.IFS(TRIM(SUBSTITUTE(U49,CHAR(160),""))="Devis 1",IFERROR(VALUE(TRIM(SUBSTITUTE(L49,CHAR(160),""))),0),TRIM(SUBSTITUTE(U49,CHAR(160),""))="Devis 2",IFERROR(VALUE(TRIM(SUBSTITUTE(O49,CHAR(160),""))),0),TRIM(SUBSTITUTE(U49,CHAR(160),""))="Devis 3",IFERROR(VALUE(TRIM(SUBSTITUTE(R49,CHAR(160),""))),0),TRUE,0)*IFERROR(VALUE(TRIM(SUBSTITUTE(C49,CHAR(160),""))),0))</f>
        <v/>
      </c>
      <c r="W49" s="196" t="str" cm="1">
        <f t="array" ref="W49">IF(ROUND((_xlfn.IFS(TRIM(SUBSTITUTE(U49,CHAR(160),""))="Devis 1",IFERROR(VALUE(TRIM(SUBSTITUTE(M49,CHAR(160),""))),0),TRIM(SUBSTITUTE(U49,CHAR(160),""))="Devis 2",IFERROR(VALUE(TRIM(SUBSTITUTE(P49,CHAR(160),""))),0),TRIM(SUBSTITUTE(U49,CHAR(160),""))="Devis 3",IFERROR(VALUE(TRIM(SUBSTITUTE(S49,CHAR(160),""))),0),TRUE,0)*IFERROR(VALUE(TRIM(SUBSTITUTE(C49,CHAR(160),""))),0)),2)=0,IF(V49&lt;&gt;"",0,""),ROUND((_xlfn.IFS(TRIM(SUBSTITUTE(U49,CHAR(160),""))="Devis 1",IFERROR(VALUE(TRIM(SUBSTITUTE(M49,CHAR(160),""))),0),TRIM(SUBSTITUTE(U49,CHAR(160),""))="Devis 2",IFERROR(VALUE(TRIM(SUBSTITUTE(P49,CHAR(160),""))),0),TRIM(SUBSTITUTE(U49,CHAR(160),""))="Devis 3",IFERROR(VALUE(TRIM(SUBSTITUTE(S49,CHAR(160),""))),0),TRUE,0)*IFERROR(VALUE(TRIM(SUBSTITUTE(C49,CHAR(160),""))),0)),2))</f>
        <v/>
      </c>
      <c r="X49" s="197" t="str">
        <f t="shared" si="49"/>
        <v/>
      </c>
      <c r="Y49" s="55"/>
      <c r="Z49" s="198" t="str">
        <f t="shared" si="50"/>
        <v/>
      </c>
      <c r="AA49" s="199" t="str">
        <f t="shared" si="51"/>
        <v/>
      </c>
      <c r="AB49" s="200" t="str">
        <f t="shared" si="52"/>
        <v/>
      </c>
      <c r="AC49" s="200" t="str">
        <f t="shared" si="53"/>
        <v/>
      </c>
      <c r="AD49" s="200" t="str">
        <f t="shared" si="54"/>
        <v/>
      </c>
      <c r="AE49" s="200" t="str">
        <f t="shared" si="55"/>
        <v/>
      </c>
      <c r="AF49" s="200" t="str">
        <f t="shared" si="56"/>
        <v/>
      </c>
      <c r="AG49" s="201" t="str">
        <f t="shared" si="57"/>
        <v/>
      </c>
      <c r="AH49" s="200" t="str">
        <f t="shared" si="58"/>
        <v/>
      </c>
      <c r="AI49" s="202" t="str">
        <f t="shared" si="59"/>
        <v/>
      </c>
      <c r="AJ49" s="203" t="str">
        <f t="shared" si="60"/>
        <v/>
      </c>
      <c r="AK49" s="204" t="str">
        <f t="shared" si="61"/>
        <v/>
      </c>
      <c r="AL49" s="193" t="str">
        <f t="shared" si="40"/>
        <v/>
      </c>
      <c r="AM49" s="205" t="str">
        <f t="shared" si="62"/>
        <v/>
      </c>
      <c r="AN49" s="204" t="str">
        <f t="shared" si="63"/>
        <v/>
      </c>
      <c r="AO49" s="193" t="str">
        <f t="shared" si="41"/>
        <v/>
      </c>
      <c r="AP49" s="206" t="str">
        <f t="shared" si="64"/>
        <v/>
      </c>
      <c r="AQ49" s="204" t="str">
        <f t="shared" si="65"/>
        <v/>
      </c>
      <c r="AR49" s="207" t="str">
        <f t="shared" si="42"/>
        <v/>
      </c>
      <c r="AS49" s="198" t="str">
        <f t="shared" si="66"/>
        <v/>
      </c>
      <c r="AT49" s="212"/>
      <c r="AU49" s="208" t="str">
        <f t="shared" si="43"/>
        <v/>
      </c>
      <c r="AV49" s="208" t="str">
        <f t="shared" si="44"/>
        <v/>
      </c>
      <c r="AW49" s="208" t="str">
        <f t="shared" si="45"/>
        <v/>
      </c>
      <c r="AX49" s="209" t="str" cm="1">
        <f t="array" ref="AX49">IF($AA49="","",IF((IFERROR(_xlfn.IFS($AS49="Devis 1",(IFERROR(VALUE(TRIM(SUBSTITUTE(AJ49,CHAR(160),""))),0)),$AS49="Devis 2",(IFERROR(VALUE(TRIM(SUBSTITUTE(AM49,CHAR(160),""))),0)),$AS49="Devis 3",(IFERROR(VALUE(TRIM(SUBSTITUTE(AP49,CHAR(160),""))),0))),0))*(IFERROR(VALUE(TRIM(SUBSTITUTE($AA49,CHAR(160),""))),0))=0,"",(IFERROR(_xlfn.IFS($AS49="Devis 1",(IFERROR(VALUE(TRIM(SUBSTITUTE(AJ49,CHAR(160),""))),0)),$AS49="Devis 2",(IFERROR(VALUE(TRIM(SUBSTITUTE(AM49,CHAR(160),""))),0)),$AS49="Devis 3",(IFERROR(VALUE(TRIM(SUBSTITUTE(AP49,CHAR(160),""))),0))),0))*(IFERROR(VALUE(TRIM(SUBSTITUTE($AA49,CHAR(160),""))),0))))</f>
        <v/>
      </c>
      <c r="AY49" s="209" t="str" cm="1">
        <f t="array" ref="AY49">IF($AA49="","",IF(ROUND((IFERROR(_xlfn.IFS(TRIM(SUBSTITUTE($AS49,CHAR(160),""))="Devis 1",IFERROR(VALUE(TRIM(SUBSTITUTE(AK49,CHAR(160),""))),0),TRIM(SUBSTITUTE($AS49,CHAR(160),""))="Devis 2",IFERROR(VALUE(TRIM(SUBSTITUTE(AN49,CHAR(160),""))),0),TRIM(SUBSTITUTE($AS49,CHAR(160),""))="Devis 3",IFERROR(VALUE(TRIM(SUBSTITUTE(AQ49,CHAR(160),""))),0)),0))*(IFERROR(VALUE(TRIM(SUBSTITUTE($AA49,CHAR(160),""))),0)),2)=0,IF(AX49&lt;&gt;"",0,""),ROUND((IFERROR(_xlfn.IFS(TRIM(SUBSTITUTE($AS49,CHAR(160),""))="Devis 1",IFERROR(VALUE(TRIM(SUBSTITUTE(AK49,CHAR(160),""))),0),TRIM(SUBSTITUTE($AS49,CHAR(160),""))="Devis 2",IFERROR(VALUE(TRIM(SUBSTITUTE(AN49,CHAR(160),""))),0),TRIM(SUBSTITUTE($AS49,CHAR(160),""))="Devis 3",IFERROR(VALUE(TRIM(SUBSTITUTE(AQ49,CHAR(160),""))),0)),0))*(IFERROR(VALUE(TRIM(SUBSTITUTE($AA49,CHAR(160),""))),0)),2)))</f>
        <v/>
      </c>
      <c r="AZ49" s="209" t="str" cm="1">
        <f t="array" ref="AZ49">IF($AA49="","",IF(ROUND(IFERROR(_xlfn.IFS($AS49="Devis 1",ROUND(IFERROR(VALUE(TRIM(SUBSTITUTE(AL49,CHAR(160),""))),0),2),$AS49="Devis 2",ROUND(IFERROR(VALUE(TRIM(SUBSTITUTE(AO49,CHAR(160),""))),0),2),$AS49="Devis 3",ROUND(IFERROR(VALUE(TRIM(SUBSTITUTE(AR49,CHAR(160),""))),0),2)),0),2)*ROUND(IFERROR(VALUE(TRIM(SUBSTITUTE($AA49,CHAR(160),""))),0),2)=0,"",ROUND(IFERROR(_xlfn.IFS($AS49="Devis 1",ROUND(IFERROR(VALUE(TRIM(SUBSTITUTE(AL49,CHAR(160),""))),0),2),$AS49="Devis 2",ROUND(IFERROR(VALUE(TRIM(SUBSTITUTE(AO49,CHAR(160),""))),0),2),$AS49="Devis 3",ROUND(IFERROR(VALUE(TRIM(SUBSTITUTE(AR49,CHAR(160),""))),0),2)),0),2)*ROUND(IFERROR(VALUE(TRIM(SUBSTITUTE($AA49,CHAR(160),""))),0),2)))</f>
        <v/>
      </c>
      <c r="BA49" s="212"/>
      <c r="BB49" s="210" t="str" cm="1">
        <f t="array" ref="BB49">IF(OR(AZ49="",AW49="",AX49="",AU49="",AY49="",AV49=""),"",_xlfn.IFS((IFERROR(VALUE(TRIM(SUBSTITUTE(AZ49,CHAR(160),""))),0))&gt;(IFERROR(VALUE(TRIM(SUBSTITUTE(AW49,CHAR(160),""))),0)),"KO : Le montant retenu TTC est supérieur au montant raisonnable TTC. Merci de revoir la ligne de dépense ou plafonner son montant.",(IFERROR(VALUE(TRIM(SUBSTITUTE(AX49,CHAR(160),""))),0))&gt;(IFERROR(VALUE(TRIM(SUBSTITUTE(AU49,CHAR(160),""))),0)),"Attention : Le montant retenu HT est supérieur au montant HT raisonnable. Merci de revoir la ligne de dépense, plafonner son montant, ou justifier la reventillation HT / TVA.",(IFERROR(VALUE(TRIM(SUBSTITUTE(AY49,CHAR(160),""))),0))&gt;(IFERROR(VALUE(TRIM(SUBSTITUTE(AV49,CHAR(160),""))),0)),"Attention : Le montant TVA retenu est supérieur au montant TVA raisonnable. Merci de revoir la ligne de dépense, plafonner son montant, ou justifier la reventillation HT / TVA.",(IFERROR(VALUE(TRIM(SUBSTITUTE(AZ49,CHAR(160),""))),0))=0,"",(IFERROR(VALUE(TRIM(SUBSTITUTE(AW49,CHAR(160),""))),0))=(IFERROR(VALUE(TRIM(SUBSTITUTE(AZ49,CHAR(160),""))),0)),"OK",(IFERROR(VALUE(TRIM(SUBSTITUTE(AW49,CHAR(160),""))),0))&gt;(IFERROR(VALUE(TRIM(SUBSTITUTE(AZ49,CHAR(160),""))),0))," OK : Montant instruit inférieur au montant raisonnable.",TRUE,""))</f>
        <v/>
      </c>
      <c r="BC49" s="210" t="str" cm="1">
        <f t="array" ref="BC49">IF(OR(AZ49="",X49="",AX49="",V49="",AY49="",W49=""),"",_xlfn.IFS((IFERROR(VALUE(TRIM(SUBSTITUTE(AZ49,CHAR(160),""))),0))&gt;(IFERROR(VALUE(TRIM(SUBSTITUTE(X49,CHAR(160),""))),0)),"KO : Le montant retenu TTC est supérieur au montant présenté TTC. Merci de revoir la ligne de dépense ou plafonner son montant.",(IFERROR(VALUE(TRIM(SUBSTITUTE(AX49,CHAR(160),""))),0))&gt;(IFERROR(VALUE(TRIM(SUBSTITUTE(V49,CHAR(160),""))),0)),"Attention : Le montant retenu HT est supérieur au montant HT présenté. Merci de revoir la ligne de dépense, plafonner son montant, ou justifier la reventillation HT / TVA.",(IFERROR(VALUE(TRIM(SUBSTITUTE(AY49,CHAR(160),""))),0))&gt;(IFERROR(VALUE(TRIM(SUBSTITUTE(W49,CHAR(160),""))),0)),"Attention : Le montant TVA retenu est supérieur au montant TVA présenté. Merci de revoir la ligne de dépense, plafonner son montant, ou justifier la reventillation HT / TVA.",(IFERROR(VALUE(TRIM(SUBSTITUTE(X49,CHAR(160),""))),0))=0,"",(IFERROR(VALUE(TRIM(SUBSTITUTE(AZ49,CHAR(160),""))),0))=(IFERROR(VALUE(TRIM(SUBSTITUTE(X49,CHAR(160),""))),0)),"OK",(IFERROR(VALUE(TRIM(SUBSTITUTE(AZ49,CHAR(160),""))),0))&lt;(IFERROR(VALUE(TRIM(SUBSTITUTE(X49,CHAR(160),""))),0)),"Montant instruit inférieur au montant présenté.",TRUE,""))</f>
        <v/>
      </c>
      <c r="BD49" s="208" t="str">
        <f t="shared" si="46"/>
        <v/>
      </c>
      <c r="BE49" s="208" t="str">
        <f t="shared" si="47"/>
        <v/>
      </c>
      <c r="BF49" s="495" t="str">
        <f t="shared" si="48"/>
        <v/>
      </c>
    </row>
    <row r="50" spans="1:58" ht="15" customHeight="1">
      <c r="A50" s="473">
        <v>46</v>
      </c>
      <c r="B50" s="11"/>
      <c r="C50" s="42"/>
      <c r="D50" s="11"/>
      <c r="E50" s="11"/>
      <c r="F50" s="11"/>
      <c r="G50" s="11"/>
      <c r="H50" s="11"/>
      <c r="I50" s="61"/>
      <c r="J50" s="11"/>
      <c r="K50" s="62"/>
      <c r="L50" s="29"/>
      <c r="M50" s="15"/>
      <c r="N50" s="193" t="str">
        <f t="shared" si="36"/>
        <v/>
      </c>
      <c r="O50" s="32"/>
      <c r="P50" s="15"/>
      <c r="Q50" s="193" t="str">
        <f t="shared" si="37"/>
        <v/>
      </c>
      <c r="R50" s="35"/>
      <c r="S50" s="15"/>
      <c r="T50" s="194" t="str">
        <f t="shared" si="38"/>
        <v/>
      </c>
      <c r="U50" s="53"/>
      <c r="V50" s="195" t="str" cm="1">
        <f t="array" ref="V50">IF((_xlfn.IFS(TRIM(SUBSTITUTE(U50,CHAR(160),""))="Devis 1",IFERROR(VALUE(TRIM(SUBSTITUTE(L50,CHAR(160),""))),0),TRIM(SUBSTITUTE(U50,CHAR(160),""))="Devis 2",IFERROR(VALUE(TRIM(SUBSTITUTE(O50,CHAR(160),""))),0),TRIM(SUBSTITUTE(U50,CHAR(160),""))="Devis 3",IFERROR(VALUE(TRIM(SUBSTITUTE(R50,CHAR(160),""))),0),TRUE,0)*IFERROR(VALUE(TRIM(SUBSTITUTE(C50,CHAR(160),""))),0))=0,"",_xlfn.IFS(TRIM(SUBSTITUTE(U50,CHAR(160),""))="Devis 1",IFERROR(VALUE(TRIM(SUBSTITUTE(L50,CHAR(160),""))),0),TRIM(SUBSTITUTE(U50,CHAR(160),""))="Devis 2",IFERROR(VALUE(TRIM(SUBSTITUTE(O50,CHAR(160),""))),0),TRIM(SUBSTITUTE(U50,CHAR(160),""))="Devis 3",IFERROR(VALUE(TRIM(SUBSTITUTE(R50,CHAR(160),""))),0),TRUE,0)*IFERROR(VALUE(TRIM(SUBSTITUTE(C50,CHAR(160),""))),0))</f>
        <v/>
      </c>
      <c r="W50" s="196" t="str" cm="1">
        <f t="array" ref="W50">IF(ROUND((_xlfn.IFS(TRIM(SUBSTITUTE(U50,CHAR(160),""))="Devis 1",IFERROR(VALUE(TRIM(SUBSTITUTE(M50,CHAR(160),""))),0),TRIM(SUBSTITUTE(U50,CHAR(160),""))="Devis 2",IFERROR(VALUE(TRIM(SUBSTITUTE(P50,CHAR(160),""))),0),TRIM(SUBSTITUTE(U50,CHAR(160),""))="Devis 3",IFERROR(VALUE(TRIM(SUBSTITUTE(S50,CHAR(160),""))),0),TRUE,0)*IFERROR(VALUE(TRIM(SUBSTITUTE(C50,CHAR(160),""))),0)),2)=0,IF(V50&lt;&gt;"",0,""),ROUND((_xlfn.IFS(TRIM(SUBSTITUTE(U50,CHAR(160),""))="Devis 1",IFERROR(VALUE(TRIM(SUBSTITUTE(M50,CHAR(160),""))),0),TRIM(SUBSTITUTE(U50,CHAR(160),""))="Devis 2",IFERROR(VALUE(TRIM(SUBSTITUTE(P50,CHAR(160),""))),0),TRIM(SUBSTITUTE(U50,CHAR(160),""))="Devis 3",IFERROR(VALUE(TRIM(SUBSTITUTE(S50,CHAR(160),""))),0),TRUE,0)*IFERROR(VALUE(TRIM(SUBSTITUTE(C50,CHAR(160),""))),0)),2))</f>
        <v/>
      </c>
      <c r="X50" s="197" t="str">
        <f t="shared" si="49"/>
        <v/>
      </c>
      <c r="Y50" s="55"/>
      <c r="Z50" s="198" t="str">
        <f t="shared" si="50"/>
        <v/>
      </c>
      <c r="AA50" s="199" t="str">
        <f t="shared" si="51"/>
        <v/>
      </c>
      <c r="AB50" s="200" t="str">
        <f t="shared" si="52"/>
        <v/>
      </c>
      <c r="AC50" s="200" t="str">
        <f t="shared" si="53"/>
        <v/>
      </c>
      <c r="AD50" s="200" t="str">
        <f t="shared" si="54"/>
        <v/>
      </c>
      <c r="AE50" s="200" t="str">
        <f t="shared" si="55"/>
        <v/>
      </c>
      <c r="AF50" s="200" t="str">
        <f t="shared" si="56"/>
        <v/>
      </c>
      <c r="AG50" s="201" t="str">
        <f t="shared" si="57"/>
        <v/>
      </c>
      <c r="AH50" s="200" t="str">
        <f t="shared" si="58"/>
        <v/>
      </c>
      <c r="AI50" s="202" t="str">
        <f t="shared" si="59"/>
        <v/>
      </c>
      <c r="AJ50" s="203" t="str">
        <f t="shared" si="60"/>
        <v/>
      </c>
      <c r="AK50" s="204" t="str">
        <f t="shared" si="61"/>
        <v/>
      </c>
      <c r="AL50" s="193" t="str">
        <f t="shared" si="40"/>
        <v/>
      </c>
      <c r="AM50" s="205" t="str">
        <f t="shared" si="62"/>
        <v/>
      </c>
      <c r="AN50" s="204" t="str">
        <f t="shared" si="63"/>
        <v/>
      </c>
      <c r="AO50" s="193" t="str">
        <f t="shared" si="41"/>
        <v/>
      </c>
      <c r="AP50" s="206" t="str">
        <f t="shared" si="64"/>
        <v/>
      </c>
      <c r="AQ50" s="204" t="str">
        <f t="shared" si="65"/>
        <v/>
      </c>
      <c r="AR50" s="207" t="str">
        <f t="shared" si="42"/>
        <v/>
      </c>
      <c r="AS50" s="198" t="str">
        <f t="shared" si="66"/>
        <v/>
      </c>
      <c r="AT50" s="212"/>
      <c r="AU50" s="208" t="str">
        <f t="shared" si="43"/>
        <v/>
      </c>
      <c r="AV50" s="208" t="str">
        <f t="shared" si="44"/>
        <v/>
      </c>
      <c r="AW50" s="208" t="str">
        <f t="shared" si="45"/>
        <v/>
      </c>
      <c r="AX50" s="209" t="str" cm="1">
        <f t="array" ref="AX50">IF($AA50="","",IF((IFERROR(_xlfn.IFS($AS50="Devis 1",(IFERROR(VALUE(TRIM(SUBSTITUTE(AJ50,CHAR(160),""))),0)),$AS50="Devis 2",(IFERROR(VALUE(TRIM(SUBSTITUTE(AM50,CHAR(160),""))),0)),$AS50="Devis 3",(IFERROR(VALUE(TRIM(SUBSTITUTE(AP50,CHAR(160),""))),0))),0))*(IFERROR(VALUE(TRIM(SUBSTITUTE($AA50,CHAR(160),""))),0))=0,"",(IFERROR(_xlfn.IFS($AS50="Devis 1",(IFERROR(VALUE(TRIM(SUBSTITUTE(AJ50,CHAR(160),""))),0)),$AS50="Devis 2",(IFERROR(VALUE(TRIM(SUBSTITUTE(AM50,CHAR(160),""))),0)),$AS50="Devis 3",(IFERROR(VALUE(TRIM(SUBSTITUTE(AP50,CHAR(160),""))),0))),0))*(IFERROR(VALUE(TRIM(SUBSTITUTE($AA50,CHAR(160),""))),0))))</f>
        <v/>
      </c>
      <c r="AY50" s="209" t="str" cm="1">
        <f t="array" ref="AY50">IF($AA50="","",IF(ROUND((IFERROR(_xlfn.IFS(TRIM(SUBSTITUTE($AS50,CHAR(160),""))="Devis 1",IFERROR(VALUE(TRIM(SUBSTITUTE(AK50,CHAR(160),""))),0),TRIM(SUBSTITUTE($AS50,CHAR(160),""))="Devis 2",IFERROR(VALUE(TRIM(SUBSTITUTE(AN50,CHAR(160),""))),0),TRIM(SUBSTITUTE($AS50,CHAR(160),""))="Devis 3",IFERROR(VALUE(TRIM(SUBSTITUTE(AQ50,CHAR(160),""))),0)),0))*(IFERROR(VALUE(TRIM(SUBSTITUTE($AA50,CHAR(160),""))),0)),2)=0,IF(AX50&lt;&gt;"",0,""),ROUND((IFERROR(_xlfn.IFS(TRIM(SUBSTITUTE($AS50,CHAR(160),""))="Devis 1",IFERROR(VALUE(TRIM(SUBSTITUTE(AK50,CHAR(160),""))),0),TRIM(SUBSTITUTE($AS50,CHAR(160),""))="Devis 2",IFERROR(VALUE(TRIM(SUBSTITUTE(AN50,CHAR(160),""))),0),TRIM(SUBSTITUTE($AS50,CHAR(160),""))="Devis 3",IFERROR(VALUE(TRIM(SUBSTITUTE(AQ50,CHAR(160),""))),0)),0))*(IFERROR(VALUE(TRIM(SUBSTITUTE($AA50,CHAR(160),""))),0)),2)))</f>
        <v/>
      </c>
      <c r="AZ50" s="209" t="str" cm="1">
        <f t="array" ref="AZ50">IF($AA50="","",IF(ROUND(IFERROR(_xlfn.IFS($AS50="Devis 1",ROUND(IFERROR(VALUE(TRIM(SUBSTITUTE(AL50,CHAR(160),""))),0),2),$AS50="Devis 2",ROUND(IFERROR(VALUE(TRIM(SUBSTITUTE(AO50,CHAR(160),""))),0),2),$AS50="Devis 3",ROUND(IFERROR(VALUE(TRIM(SUBSTITUTE(AR50,CHAR(160),""))),0),2)),0),2)*ROUND(IFERROR(VALUE(TRIM(SUBSTITUTE($AA50,CHAR(160),""))),0),2)=0,"",ROUND(IFERROR(_xlfn.IFS($AS50="Devis 1",ROUND(IFERROR(VALUE(TRIM(SUBSTITUTE(AL50,CHAR(160),""))),0),2),$AS50="Devis 2",ROUND(IFERROR(VALUE(TRIM(SUBSTITUTE(AO50,CHAR(160),""))),0),2),$AS50="Devis 3",ROUND(IFERROR(VALUE(TRIM(SUBSTITUTE(AR50,CHAR(160),""))),0),2)),0),2)*ROUND(IFERROR(VALUE(TRIM(SUBSTITUTE($AA50,CHAR(160),""))),0),2)))</f>
        <v/>
      </c>
      <c r="BA50" s="212"/>
      <c r="BB50" s="210" t="str" cm="1">
        <f t="array" ref="BB50">IF(OR(AZ50="",AW50="",AX50="",AU50="",AY50="",AV50=""),"",_xlfn.IFS((IFERROR(VALUE(TRIM(SUBSTITUTE(AZ50,CHAR(160),""))),0))&gt;(IFERROR(VALUE(TRIM(SUBSTITUTE(AW50,CHAR(160),""))),0)),"KO : Le montant retenu TTC est supérieur au montant raisonnable TTC. Merci de revoir la ligne de dépense ou plafonner son montant.",(IFERROR(VALUE(TRIM(SUBSTITUTE(AX50,CHAR(160),""))),0))&gt;(IFERROR(VALUE(TRIM(SUBSTITUTE(AU50,CHAR(160),""))),0)),"Attention : Le montant retenu HT est supérieur au montant HT raisonnable. Merci de revoir la ligne de dépense, plafonner son montant, ou justifier la reventillation HT / TVA.",(IFERROR(VALUE(TRIM(SUBSTITUTE(AY50,CHAR(160),""))),0))&gt;(IFERROR(VALUE(TRIM(SUBSTITUTE(AV50,CHAR(160),""))),0)),"Attention : Le montant TVA retenu est supérieur au montant TVA raisonnable. Merci de revoir la ligne de dépense, plafonner son montant, ou justifier la reventillation HT / TVA.",(IFERROR(VALUE(TRIM(SUBSTITUTE(AZ50,CHAR(160),""))),0))=0,"",(IFERROR(VALUE(TRIM(SUBSTITUTE(AW50,CHAR(160),""))),0))=(IFERROR(VALUE(TRIM(SUBSTITUTE(AZ50,CHAR(160),""))),0)),"OK",(IFERROR(VALUE(TRIM(SUBSTITUTE(AW50,CHAR(160),""))),0))&gt;(IFERROR(VALUE(TRIM(SUBSTITUTE(AZ50,CHAR(160),""))),0))," OK : Montant instruit inférieur au montant raisonnable.",TRUE,""))</f>
        <v/>
      </c>
      <c r="BC50" s="210" t="str" cm="1">
        <f t="array" ref="BC50">IF(OR(AZ50="",X50="",AX50="",V50="",AY50="",W50=""),"",_xlfn.IFS((IFERROR(VALUE(TRIM(SUBSTITUTE(AZ50,CHAR(160),""))),0))&gt;(IFERROR(VALUE(TRIM(SUBSTITUTE(X50,CHAR(160),""))),0)),"KO : Le montant retenu TTC est supérieur au montant présenté TTC. Merci de revoir la ligne de dépense ou plafonner son montant.",(IFERROR(VALUE(TRIM(SUBSTITUTE(AX50,CHAR(160),""))),0))&gt;(IFERROR(VALUE(TRIM(SUBSTITUTE(V50,CHAR(160),""))),0)),"Attention : Le montant retenu HT est supérieur au montant HT présenté. Merci de revoir la ligne de dépense, plafonner son montant, ou justifier la reventillation HT / TVA.",(IFERROR(VALUE(TRIM(SUBSTITUTE(AY50,CHAR(160),""))),0))&gt;(IFERROR(VALUE(TRIM(SUBSTITUTE(W50,CHAR(160),""))),0)),"Attention : Le montant TVA retenu est supérieur au montant TVA présenté. Merci de revoir la ligne de dépense, plafonner son montant, ou justifier la reventillation HT / TVA.",(IFERROR(VALUE(TRIM(SUBSTITUTE(X50,CHAR(160),""))),0))=0,"",(IFERROR(VALUE(TRIM(SUBSTITUTE(AZ50,CHAR(160),""))),0))=(IFERROR(VALUE(TRIM(SUBSTITUTE(X50,CHAR(160),""))),0)),"OK",(IFERROR(VALUE(TRIM(SUBSTITUTE(AZ50,CHAR(160),""))),0))&lt;(IFERROR(VALUE(TRIM(SUBSTITUTE(X50,CHAR(160),""))),0)),"Montant instruit inférieur au montant présenté.",TRUE,""))</f>
        <v/>
      </c>
      <c r="BD50" s="208" t="str">
        <f t="shared" si="46"/>
        <v/>
      </c>
      <c r="BE50" s="208" t="str">
        <f t="shared" si="47"/>
        <v/>
      </c>
      <c r="BF50" s="495" t="str">
        <f t="shared" si="48"/>
        <v/>
      </c>
    </row>
    <row r="51" spans="1:58" ht="15" customHeight="1">
      <c r="A51" s="473">
        <v>47</v>
      </c>
      <c r="B51" s="11"/>
      <c r="C51" s="42"/>
      <c r="D51" s="11"/>
      <c r="E51" s="11"/>
      <c r="F51" s="11"/>
      <c r="G51" s="11"/>
      <c r="H51" s="11"/>
      <c r="I51" s="61"/>
      <c r="J51" s="11"/>
      <c r="K51" s="62"/>
      <c r="L51" s="29"/>
      <c r="M51" s="15"/>
      <c r="N51" s="193" t="str">
        <f t="shared" si="36"/>
        <v/>
      </c>
      <c r="O51" s="32"/>
      <c r="P51" s="15"/>
      <c r="Q51" s="193" t="str">
        <f t="shared" si="37"/>
        <v/>
      </c>
      <c r="R51" s="35"/>
      <c r="S51" s="15"/>
      <c r="T51" s="194" t="str">
        <f t="shared" si="38"/>
        <v/>
      </c>
      <c r="U51" s="53"/>
      <c r="V51" s="195" t="str" cm="1">
        <f t="array" ref="V51">IF((_xlfn.IFS(TRIM(SUBSTITUTE(U51,CHAR(160),""))="Devis 1",IFERROR(VALUE(TRIM(SUBSTITUTE(L51,CHAR(160),""))),0),TRIM(SUBSTITUTE(U51,CHAR(160),""))="Devis 2",IFERROR(VALUE(TRIM(SUBSTITUTE(O51,CHAR(160),""))),0),TRIM(SUBSTITUTE(U51,CHAR(160),""))="Devis 3",IFERROR(VALUE(TRIM(SUBSTITUTE(R51,CHAR(160),""))),0),TRUE,0)*IFERROR(VALUE(TRIM(SUBSTITUTE(C51,CHAR(160),""))),0))=0,"",_xlfn.IFS(TRIM(SUBSTITUTE(U51,CHAR(160),""))="Devis 1",IFERROR(VALUE(TRIM(SUBSTITUTE(L51,CHAR(160),""))),0),TRIM(SUBSTITUTE(U51,CHAR(160),""))="Devis 2",IFERROR(VALUE(TRIM(SUBSTITUTE(O51,CHAR(160),""))),0),TRIM(SUBSTITUTE(U51,CHAR(160),""))="Devis 3",IFERROR(VALUE(TRIM(SUBSTITUTE(R51,CHAR(160),""))),0),TRUE,0)*IFERROR(VALUE(TRIM(SUBSTITUTE(C51,CHAR(160),""))),0))</f>
        <v/>
      </c>
      <c r="W51" s="196" t="str" cm="1">
        <f t="array" ref="W51">IF(ROUND((_xlfn.IFS(TRIM(SUBSTITUTE(U51,CHAR(160),""))="Devis 1",IFERROR(VALUE(TRIM(SUBSTITUTE(M51,CHAR(160),""))),0),TRIM(SUBSTITUTE(U51,CHAR(160),""))="Devis 2",IFERROR(VALUE(TRIM(SUBSTITUTE(P51,CHAR(160),""))),0),TRIM(SUBSTITUTE(U51,CHAR(160),""))="Devis 3",IFERROR(VALUE(TRIM(SUBSTITUTE(S51,CHAR(160),""))),0),TRUE,0)*IFERROR(VALUE(TRIM(SUBSTITUTE(C51,CHAR(160),""))),0)),2)=0,IF(V51&lt;&gt;"",0,""),ROUND((_xlfn.IFS(TRIM(SUBSTITUTE(U51,CHAR(160),""))="Devis 1",IFERROR(VALUE(TRIM(SUBSTITUTE(M51,CHAR(160),""))),0),TRIM(SUBSTITUTE(U51,CHAR(160),""))="Devis 2",IFERROR(VALUE(TRIM(SUBSTITUTE(P51,CHAR(160),""))),0),TRIM(SUBSTITUTE(U51,CHAR(160),""))="Devis 3",IFERROR(VALUE(TRIM(SUBSTITUTE(S51,CHAR(160),""))),0),TRUE,0)*IFERROR(VALUE(TRIM(SUBSTITUTE(C51,CHAR(160),""))),0)),2))</f>
        <v/>
      </c>
      <c r="X51" s="197" t="str">
        <f t="shared" si="49"/>
        <v/>
      </c>
      <c r="Y51" s="55"/>
      <c r="Z51" s="198" t="str">
        <f t="shared" si="50"/>
        <v/>
      </c>
      <c r="AA51" s="199" t="str">
        <f t="shared" si="51"/>
        <v/>
      </c>
      <c r="AB51" s="200" t="str">
        <f t="shared" si="52"/>
        <v/>
      </c>
      <c r="AC51" s="200" t="str">
        <f t="shared" si="53"/>
        <v/>
      </c>
      <c r="AD51" s="200" t="str">
        <f t="shared" si="54"/>
        <v/>
      </c>
      <c r="AE51" s="200" t="str">
        <f t="shared" si="55"/>
        <v/>
      </c>
      <c r="AF51" s="200" t="str">
        <f t="shared" si="56"/>
        <v/>
      </c>
      <c r="AG51" s="201" t="str">
        <f t="shared" si="57"/>
        <v/>
      </c>
      <c r="AH51" s="200" t="str">
        <f t="shared" si="58"/>
        <v/>
      </c>
      <c r="AI51" s="202" t="str">
        <f t="shared" si="59"/>
        <v/>
      </c>
      <c r="AJ51" s="203" t="str">
        <f t="shared" si="60"/>
        <v/>
      </c>
      <c r="AK51" s="204" t="str">
        <f t="shared" si="61"/>
        <v/>
      </c>
      <c r="AL51" s="193" t="str">
        <f t="shared" si="40"/>
        <v/>
      </c>
      <c r="AM51" s="205" t="str">
        <f t="shared" si="62"/>
        <v/>
      </c>
      <c r="AN51" s="204" t="str">
        <f t="shared" si="63"/>
        <v/>
      </c>
      <c r="AO51" s="193" t="str">
        <f t="shared" si="41"/>
        <v/>
      </c>
      <c r="AP51" s="206" t="str">
        <f t="shared" si="64"/>
        <v/>
      </c>
      <c r="AQ51" s="204" t="str">
        <f t="shared" si="65"/>
        <v/>
      </c>
      <c r="AR51" s="207" t="str">
        <f t="shared" si="42"/>
        <v/>
      </c>
      <c r="AS51" s="198" t="str">
        <f t="shared" si="66"/>
        <v/>
      </c>
      <c r="AT51" s="212"/>
      <c r="AU51" s="208" t="str">
        <f t="shared" si="43"/>
        <v/>
      </c>
      <c r="AV51" s="208" t="str">
        <f t="shared" si="44"/>
        <v/>
      </c>
      <c r="AW51" s="208" t="str">
        <f t="shared" si="45"/>
        <v/>
      </c>
      <c r="AX51" s="209" t="str" cm="1">
        <f t="array" ref="AX51">IF($AA51="","",IF((IFERROR(_xlfn.IFS($AS51="Devis 1",(IFERROR(VALUE(TRIM(SUBSTITUTE(AJ51,CHAR(160),""))),0)),$AS51="Devis 2",(IFERROR(VALUE(TRIM(SUBSTITUTE(AM51,CHAR(160),""))),0)),$AS51="Devis 3",(IFERROR(VALUE(TRIM(SUBSTITUTE(AP51,CHAR(160),""))),0))),0))*(IFERROR(VALUE(TRIM(SUBSTITUTE($AA51,CHAR(160),""))),0))=0,"",(IFERROR(_xlfn.IFS($AS51="Devis 1",(IFERROR(VALUE(TRIM(SUBSTITUTE(AJ51,CHAR(160),""))),0)),$AS51="Devis 2",(IFERROR(VALUE(TRIM(SUBSTITUTE(AM51,CHAR(160),""))),0)),$AS51="Devis 3",(IFERROR(VALUE(TRIM(SUBSTITUTE(AP51,CHAR(160),""))),0))),0))*(IFERROR(VALUE(TRIM(SUBSTITUTE($AA51,CHAR(160),""))),0))))</f>
        <v/>
      </c>
      <c r="AY51" s="209" t="str" cm="1">
        <f t="array" ref="AY51">IF($AA51="","",IF(ROUND((IFERROR(_xlfn.IFS(TRIM(SUBSTITUTE($AS51,CHAR(160),""))="Devis 1",IFERROR(VALUE(TRIM(SUBSTITUTE(AK51,CHAR(160),""))),0),TRIM(SUBSTITUTE($AS51,CHAR(160),""))="Devis 2",IFERROR(VALUE(TRIM(SUBSTITUTE(AN51,CHAR(160),""))),0),TRIM(SUBSTITUTE($AS51,CHAR(160),""))="Devis 3",IFERROR(VALUE(TRIM(SUBSTITUTE(AQ51,CHAR(160),""))),0)),0))*(IFERROR(VALUE(TRIM(SUBSTITUTE($AA51,CHAR(160),""))),0)),2)=0,IF(AX51&lt;&gt;"",0,""),ROUND((IFERROR(_xlfn.IFS(TRIM(SUBSTITUTE($AS51,CHAR(160),""))="Devis 1",IFERROR(VALUE(TRIM(SUBSTITUTE(AK51,CHAR(160),""))),0),TRIM(SUBSTITUTE($AS51,CHAR(160),""))="Devis 2",IFERROR(VALUE(TRIM(SUBSTITUTE(AN51,CHAR(160),""))),0),TRIM(SUBSTITUTE($AS51,CHAR(160),""))="Devis 3",IFERROR(VALUE(TRIM(SUBSTITUTE(AQ51,CHAR(160),""))),0)),0))*(IFERROR(VALUE(TRIM(SUBSTITUTE($AA51,CHAR(160),""))),0)),2)))</f>
        <v/>
      </c>
      <c r="AZ51" s="209" t="str" cm="1">
        <f t="array" ref="AZ51">IF($AA51="","",IF(ROUND(IFERROR(_xlfn.IFS($AS51="Devis 1",ROUND(IFERROR(VALUE(TRIM(SUBSTITUTE(AL51,CHAR(160),""))),0),2),$AS51="Devis 2",ROUND(IFERROR(VALUE(TRIM(SUBSTITUTE(AO51,CHAR(160),""))),0),2),$AS51="Devis 3",ROUND(IFERROR(VALUE(TRIM(SUBSTITUTE(AR51,CHAR(160),""))),0),2)),0),2)*ROUND(IFERROR(VALUE(TRIM(SUBSTITUTE($AA51,CHAR(160),""))),0),2)=0,"",ROUND(IFERROR(_xlfn.IFS($AS51="Devis 1",ROUND(IFERROR(VALUE(TRIM(SUBSTITUTE(AL51,CHAR(160),""))),0),2),$AS51="Devis 2",ROUND(IFERROR(VALUE(TRIM(SUBSTITUTE(AO51,CHAR(160),""))),0),2),$AS51="Devis 3",ROUND(IFERROR(VALUE(TRIM(SUBSTITUTE(AR51,CHAR(160),""))),0),2)),0),2)*ROUND(IFERROR(VALUE(TRIM(SUBSTITUTE($AA51,CHAR(160),""))),0),2)))</f>
        <v/>
      </c>
      <c r="BA51" s="212"/>
      <c r="BB51" s="210" t="str" cm="1">
        <f t="array" ref="BB51">IF(OR(AZ51="",AW51="",AX51="",AU51="",AY51="",AV51=""),"",_xlfn.IFS((IFERROR(VALUE(TRIM(SUBSTITUTE(AZ51,CHAR(160),""))),0))&gt;(IFERROR(VALUE(TRIM(SUBSTITUTE(AW51,CHAR(160),""))),0)),"KO : Le montant retenu TTC est supérieur au montant raisonnable TTC. Merci de revoir la ligne de dépense ou plafonner son montant.",(IFERROR(VALUE(TRIM(SUBSTITUTE(AX51,CHAR(160),""))),0))&gt;(IFERROR(VALUE(TRIM(SUBSTITUTE(AU51,CHAR(160),""))),0)),"Attention : Le montant retenu HT est supérieur au montant HT raisonnable. Merci de revoir la ligne de dépense, plafonner son montant, ou justifier la reventillation HT / TVA.",(IFERROR(VALUE(TRIM(SUBSTITUTE(AY51,CHAR(160),""))),0))&gt;(IFERROR(VALUE(TRIM(SUBSTITUTE(AV51,CHAR(160),""))),0)),"Attention : Le montant TVA retenu est supérieur au montant TVA raisonnable. Merci de revoir la ligne de dépense, plafonner son montant, ou justifier la reventillation HT / TVA.",(IFERROR(VALUE(TRIM(SUBSTITUTE(AZ51,CHAR(160),""))),0))=0,"",(IFERROR(VALUE(TRIM(SUBSTITUTE(AW51,CHAR(160),""))),0))=(IFERROR(VALUE(TRIM(SUBSTITUTE(AZ51,CHAR(160),""))),0)),"OK",(IFERROR(VALUE(TRIM(SUBSTITUTE(AW51,CHAR(160),""))),0))&gt;(IFERROR(VALUE(TRIM(SUBSTITUTE(AZ51,CHAR(160),""))),0))," OK : Montant instruit inférieur au montant raisonnable.",TRUE,""))</f>
        <v/>
      </c>
      <c r="BC51" s="210" t="str" cm="1">
        <f t="array" ref="BC51">IF(OR(AZ51="",X51="",AX51="",V51="",AY51="",W51=""),"",_xlfn.IFS((IFERROR(VALUE(TRIM(SUBSTITUTE(AZ51,CHAR(160),""))),0))&gt;(IFERROR(VALUE(TRIM(SUBSTITUTE(X51,CHAR(160),""))),0)),"KO : Le montant retenu TTC est supérieur au montant présenté TTC. Merci de revoir la ligne de dépense ou plafonner son montant.",(IFERROR(VALUE(TRIM(SUBSTITUTE(AX51,CHAR(160),""))),0))&gt;(IFERROR(VALUE(TRIM(SUBSTITUTE(V51,CHAR(160),""))),0)),"Attention : Le montant retenu HT est supérieur au montant HT présenté. Merci de revoir la ligne de dépense, plafonner son montant, ou justifier la reventillation HT / TVA.",(IFERROR(VALUE(TRIM(SUBSTITUTE(AY51,CHAR(160),""))),0))&gt;(IFERROR(VALUE(TRIM(SUBSTITUTE(W51,CHAR(160),""))),0)),"Attention : Le montant TVA retenu est supérieur au montant TVA présenté. Merci de revoir la ligne de dépense, plafonner son montant, ou justifier la reventillation HT / TVA.",(IFERROR(VALUE(TRIM(SUBSTITUTE(X51,CHAR(160),""))),0))=0,"",(IFERROR(VALUE(TRIM(SUBSTITUTE(AZ51,CHAR(160),""))),0))=(IFERROR(VALUE(TRIM(SUBSTITUTE(X51,CHAR(160),""))),0)),"OK",(IFERROR(VALUE(TRIM(SUBSTITUTE(AZ51,CHAR(160),""))),0))&lt;(IFERROR(VALUE(TRIM(SUBSTITUTE(X51,CHAR(160),""))),0)),"Montant instruit inférieur au montant présenté.",TRUE,""))</f>
        <v/>
      </c>
      <c r="BD51" s="208" t="str">
        <f t="shared" si="46"/>
        <v/>
      </c>
      <c r="BE51" s="208" t="str">
        <f t="shared" si="47"/>
        <v/>
      </c>
      <c r="BF51" s="495" t="str">
        <f t="shared" si="48"/>
        <v/>
      </c>
    </row>
    <row r="52" spans="1:58" ht="15" customHeight="1">
      <c r="A52" s="473">
        <v>48</v>
      </c>
      <c r="B52" s="11"/>
      <c r="C52" s="42"/>
      <c r="D52" s="11"/>
      <c r="E52" s="11"/>
      <c r="F52" s="11"/>
      <c r="G52" s="11"/>
      <c r="H52" s="11"/>
      <c r="I52" s="61"/>
      <c r="J52" s="11"/>
      <c r="K52" s="62"/>
      <c r="L52" s="29"/>
      <c r="M52" s="15"/>
      <c r="N52" s="193" t="str">
        <f t="shared" si="36"/>
        <v/>
      </c>
      <c r="O52" s="32"/>
      <c r="P52" s="15"/>
      <c r="Q52" s="193" t="str">
        <f t="shared" si="37"/>
        <v/>
      </c>
      <c r="R52" s="35"/>
      <c r="S52" s="15"/>
      <c r="T52" s="194" t="str">
        <f t="shared" si="38"/>
        <v/>
      </c>
      <c r="U52" s="53"/>
      <c r="V52" s="195" t="str" cm="1">
        <f t="array" ref="V52">IF((_xlfn.IFS(TRIM(SUBSTITUTE(U52,CHAR(160),""))="Devis 1",IFERROR(VALUE(TRIM(SUBSTITUTE(L52,CHAR(160),""))),0),TRIM(SUBSTITUTE(U52,CHAR(160),""))="Devis 2",IFERROR(VALUE(TRIM(SUBSTITUTE(O52,CHAR(160),""))),0),TRIM(SUBSTITUTE(U52,CHAR(160),""))="Devis 3",IFERROR(VALUE(TRIM(SUBSTITUTE(R52,CHAR(160),""))),0),TRUE,0)*IFERROR(VALUE(TRIM(SUBSTITUTE(C52,CHAR(160),""))),0))=0,"",_xlfn.IFS(TRIM(SUBSTITUTE(U52,CHAR(160),""))="Devis 1",IFERROR(VALUE(TRIM(SUBSTITUTE(L52,CHAR(160),""))),0),TRIM(SUBSTITUTE(U52,CHAR(160),""))="Devis 2",IFERROR(VALUE(TRIM(SUBSTITUTE(O52,CHAR(160),""))),0),TRIM(SUBSTITUTE(U52,CHAR(160),""))="Devis 3",IFERROR(VALUE(TRIM(SUBSTITUTE(R52,CHAR(160),""))),0),TRUE,0)*IFERROR(VALUE(TRIM(SUBSTITUTE(C52,CHAR(160),""))),0))</f>
        <v/>
      </c>
      <c r="W52" s="196" t="str" cm="1">
        <f t="array" ref="W52">IF(ROUND((_xlfn.IFS(TRIM(SUBSTITUTE(U52,CHAR(160),""))="Devis 1",IFERROR(VALUE(TRIM(SUBSTITUTE(M52,CHAR(160),""))),0),TRIM(SUBSTITUTE(U52,CHAR(160),""))="Devis 2",IFERROR(VALUE(TRIM(SUBSTITUTE(P52,CHAR(160),""))),0),TRIM(SUBSTITUTE(U52,CHAR(160),""))="Devis 3",IFERROR(VALUE(TRIM(SUBSTITUTE(S52,CHAR(160),""))),0),TRUE,0)*IFERROR(VALUE(TRIM(SUBSTITUTE(C52,CHAR(160),""))),0)),2)=0,IF(V52&lt;&gt;"",0,""),ROUND((_xlfn.IFS(TRIM(SUBSTITUTE(U52,CHAR(160),""))="Devis 1",IFERROR(VALUE(TRIM(SUBSTITUTE(M52,CHAR(160),""))),0),TRIM(SUBSTITUTE(U52,CHAR(160),""))="Devis 2",IFERROR(VALUE(TRIM(SUBSTITUTE(P52,CHAR(160),""))),0),TRIM(SUBSTITUTE(U52,CHAR(160),""))="Devis 3",IFERROR(VALUE(TRIM(SUBSTITUTE(S52,CHAR(160),""))),0),TRUE,0)*IFERROR(VALUE(TRIM(SUBSTITUTE(C52,CHAR(160),""))),0)),2))</f>
        <v/>
      </c>
      <c r="X52" s="197" t="str">
        <f t="shared" si="49"/>
        <v/>
      </c>
      <c r="Y52" s="55"/>
      <c r="Z52" s="198" t="str">
        <f t="shared" si="50"/>
        <v/>
      </c>
      <c r="AA52" s="199" t="str">
        <f t="shared" si="51"/>
        <v/>
      </c>
      <c r="AB52" s="200" t="str">
        <f t="shared" si="52"/>
        <v/>
      </c>
      <c r="AC52" s="200" t="str">
        <f t="shared" si="53"/>
        <v/>
      </c>
      <c r="AD52" s="200" t="str">
        <f t="shared" si="54"/>
        <v/>
      </c>
      <c r="AE52" s="200" t="str">
        <f t="shared" si="55"/>
        <v/>
      </c>
      <c r="AF52" s="200" t="str">
        <f t="shared" si="56"/>
        <v/>
      </c>
      <c r="AG52" s="201" t="str">
        <f t="shared" si="57"/>
        <v/>
      </c>
      <c r="AH52" s="200" t="str">
        <f t="shared" si="58"/>
        <v/>
      </c>
      <c r="AI52" s="202" t="str">
        <f t="shared" si="59"/>
        <v/>
      </c>
      <c r="AJ52" s="203" t="str">
        <f t="shared" si="60"/>
        <v/>
      </c>
      <c r="AK52" s="204" t="str">
        <f t="shared" si="61"/>
        <v/>
      </c>
      <c r="AL52" s="193" t="str">
        <f t="shared" si="40"/>
        <v/>
      </c>
      <c r="AM52" s="205" t="str">
        <f t="shared" si="62"/>
        <v/>
      </c>
      <c r="AN52" s="204" t="str">
        <f t="shared" si="63"/>
        <v/>
      </c>
      <c r="AO52" s="193" t="str">
        <f t="shared" si="41"/>
        <v/>
      </c>
      <c r="AP52" s="206" t="str">
        <f t="shared" si="64"/>
        <v/>
      </c>
      <c r="AQ52" s="204" t="str">
        <f t="shared" si="65"/>
        <v/>
      </c>
      <c r="AR52" s="207" t="str">
        <f t="shared" si="42"/>
        <v/>
      </c>
      <c r="AS52" s="198" t="str">
        <f t="shared" si="66"/>
        <v/>
      </c>
      <c r="AT52" s="212"/>
      <c r="AU52" s="208" t="str">
        <f t="shared" si="43"/>
        <v/>
      </c>
      <c r="AV52" s="208" t="str">
        <f t="shared" si="44"/>
        <v/>
      </c>
      <c r="AW52" s="208" t="str">
        <f t="shared" si="45"/>
        <v/>
      </c>
      <c r="AX52" s="209" t="str" cm="1">
        <f t="array" ref="AX52">IF($AA52="","",IF((IFERROR(_xlfn.IFS($AS52="Devis 1",(IFERROR(VALUE(TRIM(SUBSTITUTE(AJ52,CHAR(160),""))),0)),$AS52="Devis 2",(IFERROR(VALUE(TRIM(SUBSTITUTE(AM52,CHAR(160),""))),0)),$AS52="Devis 3",(IFERROR(VALUE(TRIM(SUBSTITUTE(AP52,CHAR(160),""))),0))),0))*(IFERROR(VALUE(TRIM(SUBSTITUTE($AA52,CHAR(160),""))),0))=0,"",(IFERROR(_xlfn.IFS($AS52="Devis 1",(IFERROR(VALUE(TRIM(SUBSTITUTE(AJ52,CHAR(160),""))),0)),$AS52="Devis 2",(IFERROR(VALUE(TRIM(SUBSTITUTE(AM52,CHAR(160),""))),0)),$AS52="Devis 3",(IFERROR(VALUE(TRIM(SUBSTITUTE(AP52,CHAR(160),""))),0))),0))*(IFERROR(VALUE(TRIM(SUBSTITUTE($AA52,CHAR(160),""))),0))))</f>
        <v/>
      </c>
      <c r="AY52" s="209" t="str" cm="1">
        <f t="array" ref="AY52">IF($AA52="","",IF(ROUND((IFERROR(_xlfn.IFS(TRIM(SUBSTITUTE($AS52,CHAR(160),""))="Devis 1",IFERROR(VALUE(TRIM(SUBSTITUTE(AK52,CHAR(160),""))),0),TRIM(SUBSTITUTE($AS52,CHAR(160),""))="Devis 2",IFERROR(VALUE(TRIM(SUBSTITUTE(AN52,CHAR(160),""))),0),TRIM(SUBSTITUTE($AS52,CHAR(160),""))="Devis 3",IFERROR(VALUE(TRIM(SUBSTITUTE(AQ52,CHAR(160),""))),0)),0))*(IFERROR(VALUE(TRIM(SUBSTITUTE($AA52,CHAR(160),""))),0)),2)=0,IF(AX52&lt;&gt;"",0,""),ROUND((IFERROR(_xlfn.IFS(TRIM(SUBSTITUTE($AS52,CHAR(160),""))="Devis 1",IFERROR(VALUE(TRIM(SUBSTITUTE(AK52,CHAR(160),""))),0),TRIM(SUBSTITUTE($AS52,CHAR(160),""))="Devis 2",IFERROR(VALUE(TRIM(SUBSTITUTE(AN52,CHAR(160),""))),0),TRIM(SUBSTITUTE($AS52,CHAR(160),""))="Devis 3",IFERROR(VALUE(TRIM(SUBSTITUTE(AQ52,CHAR(160),""))),0)),0))*(IFERROR(VALUE(TRIM(SUBSTITUTE($AA52,CHAR(160),""))),0)),2)))</f>
        <v/>
      </c>
      <c r="AZ52" s="209" t="str" cm="1">
        <f t="array" ref="AZ52">IF($AA52="","",IF(ROUND(IFERROR(_xlfn.IFS($AS52="Devis 1",ROUND(IFERROR(VALUE(TRIM(SUBSTITUTE(AL52,CHAR(160),""))),0),2),$AS52="Devis 2",ROUND(IFERROR(VALUE(TRIM(SUBSTITUTE(AO52,CHAR(160),""))),0),2),$AS52="Devis 3",ROUND(IFERROR(VALUE(TRIM(SUBSTITUTE(AR52,CHAR(160),""))),0),2)),0),2)*ROUND(IFERROR(VALUE(TRIM(SUBSTITUTE($AA52,CHAR(160),""))),0),2)=0,"",ROUND(IFERROR(_xlfn.IFS($AS52="Devis 1",ROUND(IFERROR(VALUE(TRIM(SUBSTITUTE(AL52,CHAR(160),""))),0),2),$AS52="Devis 2",ROUND(IFERROR(VALUE(TRIM(SUBSTITUTE(AO52,CHAR(160),""))),0),2),$AS52="Devis 3",ROUND(IFERROR(VALUE(TRIM(SUBSTITUTE(AR52,CHAR(160),""))),0),2)),0),2)*ROUND(IFERROR(VALUE(TRIM(SUBSTITUTE($AA52,CHAR(160),""))),0),2)))</f>
        <v/>
      </c>
      <c r="BA52" s="212"/>
      <c r="BB52" s="210" t="str" cm="1">
        <f t="array" ref="BB52">IF(OR(AZ52="",AW52="",AX52="",AU52="",AY52="",AV52=""),"",_xlfn.IFS((IFERROR(VALUE(TRIM(SUBSTITUTE(AZ52,CHAR(160),""))),0))&gt;(IFERROR(VALUE(TRIM(SUBSTITUTE(AW52,CHAR(160),""))),0)),"KO : Le montant retenu TTC est supérieur au montant raisonnable TTC. Merci de revoir la ligne de dépense ou plafonner son montant.",(IFERROR(VALUE(TRIM(SUBSTITUTE(AX52,CHAR(160),""))),0))&gt;(IFERROR(VALUE(TRIM(SUBSTITUTE(AU52,CHAR(160),""))),0)),"Attention : Le montant retenu HT est supérieur au montant HT raisonnable. Merci de revoir la ligne de dépense, plafonner son montant, ou justifier la reventillation HT / TVA.",(IFERROR(VALUE(TRIM(SUBSTITUTE(AY52,CHAR(160),""))),0))&gt;(IFERROR(VALUE(TRIM(SUBSTITUTE(AV52,CHAR(160),""))),0)),"Attention : Le montant TVA retenu est supérieur au montant TVA raisonnable. Merci de revoir la ligne de dépense, plafonner son montant, ou justifier la reventillation HT / TVA.",(IFERROR(VALUE(TRIM(SUBSTITUTE(AZ52,CHAR(160),""))),0))=0,"",(IFERROR(VALUE(TRIM(SUBSTITUTE(AW52,CHAR(160),""))),0))=(IFERROR(VALUE(TRIM(SUBSTITUTE(AZ52,CHAR(160),""))),0)),"OK",(IFERROR(VALUE(TRIM(SUBSTITUTE(AW52,CHAR(160),""))),0))&gt;(IFERROR(VALUE(TRIM(SUBSTITUTE(AZ52,CHAR(160),""))),0))," OK : Montant instruit inférieur au montant raisonnable.",TRUE,""))</f>
        <v/>
      </c>
      <c r="BC52" s="210" t="str" cm="1">
        <f t="array" ref="BC52">IF(OR(AZ52="",X52="",AX52="",V52="",AY52="",W52=""),"",_xlfn.IFS((IFERROR(VALUE(TRIM(SUBSTITUTE(AZ52,CHAR(160),""))),0))&gt;(IFERROR(VALUE(TRIM(SUBSTITUTE(X52,CHAR(160),""))),0)),"KO : Le montant retenu TTC est supérieur au montant présenté TTC. Merci de revoir la ligne de dépense ou plafonner son montant.",(IFERROR(VALUE(TRIM(SUBSTITUTE(AX52,CHAR(160),""))),0))&gt;(IFERROR(VALUE(TRIM(SUBSTITUTE(V52,CHAR(160),""))),0)),"Attention : Le montant retenu HT est supérieur au montant HT présenté. Merci de revoir la ligne de dépense, plafonner son montant, ou justifier la reventillation HT / TVA.",(IFERROR(VALUE(TRIM(SUBSTITUTE(AY52,CHAR(160),""))),0))&gt;(IFERROR(VALUE(TRIM(SUBSTITUTE(W52,CHAR(160),""))),0)),"Attention : Le montant TVA retenu est supérieur au montant TVA présenté. Merci de revoir la ligne de dépense, plafonner son montant, ou justifier la reventillation HT / TVA.",(IFERROR(VALUE(TRIM(SUBSTITUTE(X52,CHAR(160),""))),0))=0,"",(IFERROR(VALUE(TRIM(SUBSTITUTE(AZ52,CHAR(160),""))),0))=(IFERROR(VALUE(TRIM(SUBSTITUTE(X52,CHAR(160),""))),0)),"OK",(IFERROR(VALUE(TRIM(SUBSTITUTE(AZ52,CHAR(160),""))),0))&lt;(IFERROR(VALUE(TRIM(SUBSTITUTE(X52,CHAR(160),""))),0)),"Montant instruit inférieur au montant présenté.",TRUE,""))</f>
        <v/>
      </c>
      <c r="BD52" s="208" t="str">
        <f t="shared" si="46"/>
        <v/>
      </c>
      <c r="BE52" s="208" t="str">
        <f t="shared" si="47"/>
        <v/>
      </c>
      <c r="BF52" s="495" t="str">
        <f t="shared" si="48"/>
        <v/>
      </c>
    </row>
    <row r="53" spans="1:58" ht="15" customHeight="1">
      <c r="A53" s="473">
        <v>49</v>
      </c>
      <c r="B53" s="11"/>
      <c r="C53" s="42"/>
      <c r="D53" s="11"/>
      <c r="E53" s="11"/>
      <c r="F53" s="11"/>
      <c r="G53" s="11"/>
      <c r="H53" s="11"/>
      <c r="I53" s="61"/>
      <c r="J53" s="11"/>
      <c r="K53" s="62"/>
      <c r="L53" s="29"/>
      <c r="M53" s="15"/>
      <c r="N53" s="193" t="str">
        <f t="shared" si="36"/>
        <v/>
      </c>
      <c r="O53" s="32"/>
      <c r="P53" s="15"/>
      <c r="Q53" s="193" t="str">
        <f t="shared" si="37"/>
        <v/>
      </c>
      <c r="R53" s="35"/>
      <c r="S53" s="15"/>
      <c r="T53" s="194" t="str">
        <f t="shared" si="38"/>
        <v/>
      </c>
      <c r="U53" s="53"/>
      <c r="V53" s="195" t="str" cm="1">
        <f t="array" ref="V53">IF((_xlfn.IFS(TRIM(SUBSTITUTE(U53,CHAR(160),""))="Devis 1",IFERROR(VALUE(TRIM(SUBSTITUTE(L53,CHAR(160),""))),0),TRIM(SUBSTITUTE(U53,CHAR(160),""))="Devis 2",IFERROR(VALUE(TRIM(SUBSTITUTE(O53,CHAR(160),""))),0),TRIM(SUBSTITUTE(U53,CHAR(160),""))="Devis 3",IFERROR(VALUE(TRIM(SUBSTITUTE(R53,CHAR(160),""))),0),TRUE,0)*IFERROR(VALUE(TRIM(SUBSTITUTE(C53,CHAR(160),""))),0))=0,"",_xlfn.IFS(TRIM(SUBSTITUTE(U53,CHAR(160),""))="Devis 1",IFERROR(VALUE(TRIM(SUBSTITUTE(L53,CHAR(160),""))),0),TRIM(SUBSTITUTE(U53,CHAR(160),""))="Devis 2",IFERROR(VALUE(TRIM(SUBSTITUTE(O53,CHAR(160),""))),0),TRIM(SUBSTITUTE(U53,CHAR(160),""))="Devis 3",IFERROR(VALUE(TRIM(SUBSTITUTE(R53,CHAR(160),""))),0),TRUE,0)*IFERROR(VALUE(TRIM(SUBSTITUTE(C53,CHAR(160),""))),0))</f>
        <v/>
      </c>
      <c r="W53" s="196" t="str" cm="1">
        <f t="array" ref="W53">IF(ROUND((_xlfn.IFS(TRIM(SUBSTITUTE(U53,CHAR(160),""))="Devis 1",IFERROR(VALUE(TRIM(SUBSTITUTE(M53,CHAR(160),""))),0),TRIM(SUBSTITUTE(U53,CHAR(160),""))="Devis 2",IFERROR(VALUE(TRIM(SUBSTITUTE(P53,CHAR(160),""))),0),TRIM(SUBSTITUTE(U53,CHAR(160),""))="Devis 3",IFERROR(VALUE(TRIM(SUBSTITUTE(S53,CHAR(160),""))),0),TRUE,0)*IFERROR(VALUE(TRIM(SUBSTITUTE(C53,CHAR(160),""))),0)),2)=0,IF(V53&lt;&gt;"",0,""),ROUND((_xlfn.IFS(TRIM(SUBSTITUTE(U53,CHAR(160),""))="Devis 1",IFERROR(VALUE(TRIM(SUBSTITUTE(M53,CHAR(160),""))),0),TRIM(SUBSTITUTE(U53,CHAR(160),""))="Devis 2",IFERROR(VALUE(TRIM(SUBSTITUTE(P53,CHAR(160),""))),0),TRIM(SUBSTITUTE(U53,CHAR(160),""))="Devis 3",IFERROR(VALUE(TRIM(SUBSTITUTE(S53,CHAR(160),""))),0),TRUE,0)*IFERROR(VALUE(TRIM(SUBSTITUTE(C53,CHAR(160),""))),0)),2))</f>
        <v/>
      </c>
      <c r="X53" s="197" t="str">
        <f t="shared" si="49"/>
        <v/>
      </c>
      <c r="Y53" s="55"/>
      <c r="Z53" s="198" t="str">
        <f t="shared" si="50"/>
        <v/>
      </c>
      <c r="AA53" s="199" t="str">
        <f t="shared" si="51"/>
        <v/>
      </c>
      <c r="AB53" s="200" t="str">
        <f t="shared" si="52"/>
        <v/>
      </c>
      <c r="AC53" s="200" t="str">
        <f t="shared" si="53"/>
        <v/>
      </c>
      <c r="AD53" s="200" t="str">
        <f t="shared" si="54"/>
        <v/>
      </c>
      <c r="AE53" s="200" t="str">
        <f t="shared" si="55"/>
        <v/>
      </c>
      <c r="AF53" s="200" t="str">
        <f t="shared" si="56"/>
        <v/>
      </c>
      <c r="AG53" s="201" t="str">
        <f t="shared" si="57"/>
        <v/>
      </c>
      <c r="AH53" s="200" t="str">
        <f t="shared" si="58"/>
        <v/>
      </c>
      <c r="AI53" s="202" t="str">
        <f t="shared" si="59"/>
        <v/>
      </c>
      <c r="AJ53" s="203" t="str">
        <f t="shared" si="60"/>
        <v/>
      </c>
      <c r="AK53" s="204" t="str">
        <f t="shared" si="61"/>
        <v/>
      </c>
      <c r="AL53" s="193" t="str">
        <f t="shared" si="40"/>
        <v/>
      </c>
      <c r="AM53" s="205" t="str">
        <f t="shared" si="62"/>
        <v/>
      </c>
      <c r="AN53" s="204" t="str">
        <f t="shared" si="63"/>
        <v/>
      </c>
      <c r="AO53" s="193" t="str">
        <f t="shared" si="41"/>
        <v/>
      </c>
      <c r="AP53" s="206" t="str">
        <f t="shared" si="64"/>
        <v/>
      </c>
      <c r="AQ53" s="204" t="str">
        <f t="shared" si="65"/>
        <v/>
      </c>
      <c r="AR53" s="207" t="str">
        <f t="shared" si="42"/>
        <v/>
      </c>
      <c r="AS53" s="198" t="str">
        <f t="shared" si="66"/>
        <v/>
      </c>
      <c r="AT53" s="212"/>
      <c r="AU53" s="208" t="str">
        <f t="shared" si="43"/>
        <v/>
      </c>
      <c r="AV53" s="208" t="str">
        <f t="shared" si="44"/>
        <v/>
      </c>
      <c r="AW53" s="208" t="str">
        <f t="shared" si="45"/>
        <v/>
      </c>
      <c r="AX53" s="209" t="str" cm="1">
        <f t="array" ref="AX53">IF($AA53="","",IF((IFERROR(_xlfn.IFS($AS53="Devis 1",(IFERROR(VALUE(TRIM(SUBSTITUTE(AJ53,CHAR(160),""))),0)),$AS53="Devis 2",(IFERROR(VALUE(TRIM(SUBSTITUTE(AM53,CHAR(160),""))),0)),$AS53="Devis 3",(IFERROR(VALUE(TRIM(SUBSTITUTE(AP53,CHAR(160),""))),0))),0))*(IFERROR(VALUE(TRIM(SUBSTITUTE($AA53,CHAR(160),""))),0))=0,"",(IFERROR(_xlfn.IFS($AS53="Devis 1",(IFERROR(VALUE(TRIM(SUBSTITUTE(AJ53,CHAR(160),""))),0)),$AS53="Devis 2",(IFERROR(VALUE(TRIM(SUBSTITUTE(AM53,CHAR(160),""))),0)),$AS53="Devis 3",(IFERROR(VALUE(TRIM(SUBSTITUTE(AP53,CHAR(160),""))),0))),0))*(IFERROR(VALUE(TRIM(SUBSTITUTE($AA53,CHAR(160),""))),0))))</f>
        <v/>
      </c>
      <c r="AY53" s="209" t="str" cm="1">
        <f t="array" ref="AY53">IF($AA53="","",IF(ROUND((IFERROR(_xlfn.IFS(TRIM(SUBSTITUTE($AS53,CHAR(160),""))="Devis 1",IFERROR(VALUE(TRIM(SUBSTITUTE(AK53,CHAR(160),""))),0),TRIM(SUBSTITUTE($AS53,CHAR(160),""))="Devis 2",IFERROR(VALUE(TRIM(SUBSTITUTE(AN53,CHAR(160),""))),0),TRIM(SUBSTITUTE($AS53,CHAR(160),""))="Devis 3",IFERROR(VALUE(TRIM(SUBSTITUTE(AQ53,CHAR(160),""))),0)),0))*(IFERROR(VALUE(TRIM(SUBSTITUTE($AA53,CHAR(160),""))),0)),2)=0,IF(AX53&lt;&gt;"",0,""),ROUND((IFERROR(_xlfn.IFS(TRIM(SUBSTITUTE($AS53,CHAR(160),""))="Devis 1",IFERROR(VALUE(TRIM(SUBSTITUTE(AK53,CHAR(160),""))),0),TRIM(SUBSTITUTE($AS53,CHAR(160),""))="Devis 2",IFERROR(VALUE(TRIM(SUBSTITUTE(AN53,CHAR(160),""))),0),TRIM(SUBSTITUTE($AS53,CHAR(160),""))="Devis 3",IFERROR(VALUE(TRIM(SUBSTITUTE(AQ53,CHAR(160),""))),0)),0))*(IFERROR(VALUE(TRIM(SUBSTITUTE($AA53,CHAR(160),""))),0)),2)))</f>
        <v/>
      </c>
      <c r="AZ53" s="209" t="str" cm="1">
        <f t="array" ref="AZ53">IF($AA53="","",IF(ROUND(IFERROR(_xlfn.IFS($AS53="Devis 1",ROUND(IFERROR(VALUE(TRIM(SUBSTITUTE(AL53,CHAR(160),""))),0),2),$AS53="Devis 2",ROUND(IFERROR(VALUE(TRIM(SUBSTITUTE(AO53,CHAR(160),""))),0),2),$AS53="Devis 3",ROUND(IFERROR(VALUE(TRIM(SUBSTITUTE(AR53,CHAR(160),""))),0),2)),0),2)*ROUND(IFERROR(VALUE(TRIM(SUBSTITUTE($AA53,CHAR(160),""))),0),2)=0,"",ROUND(IFERROR(_xlfn.IFS($AS53="Devis 1",ROUND(IFERROR(VALUE(TRIM(SUBSTITUTE(AL53,CHAR(160),""))),0),2),$AS53="Devis 2",ROUND(IFERROR(VALUE(TRIM(SUBSTITUTE(AO53,CHAR(160),""))),0),2),$AS53="Devis 3",ROUND(IFERROR(VALUE(TRIM(SUBSTITUTE(AR53,CHAR(160),""))),0),2)),0),2)*ROUND(IFERROR(VALUE(TRIM(SUBSTITUTE($AA53,CHAR(160),""))),0),2)))</f>
        <v/>
      </c>
      <c r="BA53" s="212"/>
      <c r="BB53" s="210" t="str" cm="1">
        <f t="array" ref="BB53">IF(OR(AZ53="",AW53="",AX53="",AU53="",AY53="",AV53=""),"",_xlfn.IFS((IFERROR(VALUE(TRIM(SUBSTITUTE(AZ53,CHAR(160),""))),0))&gt;(IFERROR(VALUE(TRIM(SUBSTITUTE(AW53,CHAR(160),""))),0)),"KO : Le montant retenu TTC est supérieur au montant raisonnable TTC. Merci de revoir la ligne de dépense ou plafonner son montant.",(IFERROR(VALUE(TRIM(SUBSTITUTE(AX53,CHAR(160),""))),0))&gt;(IFERROR(VALUE(TRIM(SUBSTITUTE(AU53,CHAR(160),""))),0)),"Attention : Le montant retenu HT est supérieur au montant HT raisonnable. Merci de revoir la ligne de dépense, plafonner son montant, ou justifier la reventillation HT / TVA.",(IFERROR(VALUE(TRIM(SUBSTITUTE(AY53,CHAR(160),""))),0))&gt;(IFERROR(VALUE(TRIM(SUBSTITUTE(AV53,CHAR(160),""))),0)),"Attention : Le montant TVA retenu est supérieur au montant TVA raisonnable. Merci de revoir la ligne de dépense, plafonner son montant, ou justifier la reventillation HT / TVA.",(IFERROR(VALUE(TRIM(SUBSTITUTE(AZ53,CHAR(160),""))),0))=0,"",(IFERROR(VALUE(TRIM(SUBSTITUTE(AW53,CHAR(160),""))),0))=(IFERROR(VALUE(TRIM(SUBSTITUTE(AZ53,CHAR(160),""))),0)),"OK",(IFERROR(VALUE(TRIM(SUBSTITUTE(AW53,CHAR(160),""))),0))&gt;(IFERROR(VALUE(TRIM(SUBSTITUTE(AZ53,CHAR(160),""))),0))," OK : Montant instruit inférieur au montant raisonnable.",TRUE,""))</f>
        <v/>
      </c>
      <c r="BC53" s="210" t="str" cm="1">
        <f t="array" ref="BC53">IF(OR(AZ53="",X53="",AX53="",V53="",AY53="",W53=""),"",_xlfn.IFS((IFERROR(VALUE(TRIM(SUBSTITUTE(AZ53,CHAR(160),""))),0))&gt;(IFERROR(VALUE(TRIM(SUBSTITUTE(X53,CHAR(160),""))),0)),"KO : Le montant retenu TTC est supérieur au montant présenté TTC. Merci de revoir la ligne de dépense ou plafonner son montant.",(IFERROR(VALUE(TRIM(SUBSTITUTE(AX53,CHAR(160),""))),0))&gt;(IFERROR(VALUE(TRIM(SUBSTITUTE(V53,CHAR(160),""))),0)),"Attention : Le montant retenu HT est supérieur au montant HT présenté. Merci de revoir la ligne de dépense, plafonner son montant, ou justifier la reventillation HT / TVA.",(IFERROR(VALUE(TRIM(SUBSTITUTE(AY53,CHAR(160),""))),0))&gt;(IFERROR(VALUE(TRIM(SUBSTITUTE(W53,CHAR(160),""))),0)),"Attention : Le montant TVA retenu est supérieur au montant TVA présenté. Merci de revoir la ligne de dépense, plafonner son montant, ou justifier la reventillation HT / TVA.",(IFERROR(VALUE(TRIM(SUBSTITUTE(X53,CHAR(160),""))),0))=0,"",(IFERROR(VALUE(TRIM(SUBSTITUTE(AZ53,CHAR(160),""))),0))=(IFERROR(VALUE(TRIM(SUBSTITUTE(X53,CHAR(160),""))),0)),"OK",(IFERROR(VALUE(TRIM(SUBSTITUTE(AZ53,CHAR(160),""))),0))&lt;(IFERROR(VALUE(TRIM(SUBSTITUTE(X53,CHAR(160),""))),0)),"Montant instruit inférieur au montant présenté.",TRUE,""))</f>
        <v/>
      </c>
      <c r="BD53" s="208" t="str">
        <f t="shared" si="46"/>
        <v/>
      </c>
      <c r="BE53" s="208" t="str">
        <f t="shared" si="47"/>
        <v/>
      </c>
      <c r="BF53" s="495" t="str">
        <f t="shared" si="48"/>
        <v/>
      </c>
    </row>
    <row r="54" spans="1:58" ht="15" customHeight="1">
      <c r="A54" s="473">
        <v>50</v>
      </c>
      <c r="B54" s="11"/>
      <c r="C54" s="42"/>
      <c r="D54" s="11"/>
      <c r="E54" s="11"/>
      <c r="F54" s="11"/>
      <c r="G54" s="11"/>
      <c r="H54" s="11"/>
      <c r="I54" s="61"/>
      <c r="J54" s="11"/>
      <c r="K54" s="62"/>
      <c r="L54" s="29"/>
      <c r="M54" s="15"/>
      <c r="N54" s="193" t="str">
        <f t="shared" si="36"/>
        <v/>
      </c>
      <c r="O54" s="32"/>
      <c r="P54" s="15"/>
      <c r="Q54" s="193" t="str">
        <f t="shared" si="37"/>
        <v/>
      </c>
      <c r="R54" s="35"/>
      <c r="S54" s="15"/>
      <c r="T54" s="194" t="str">
        <f t="shared" si="38"/>
        <v/>
      </c>
      <c r="U54" s="53"/>
      <c r="V54" s="195" t="str" cm="1">
        <f t="array" ref="V54">IF((_xlfn.IFS(TRIM(SUBSTITUTE(U54,CHAR(160),""))="Devis 1",IFERROR(VALUE(TRIM(SUBSTITUTE(L54,CHAR(160),""))),0),TRIM(SUBSTITUTE(U54,CHAR(160),""))="Devis 2",IFERROR(VALUE(TRIM(SUBSTITUTE(O54,CHAR(160),""))),0),TRIM(SUBSTITUTE(U54,CHAR(160),""))="Devis 3",IFERROR(VALUE(TRIM(SUBSTITUTE(R54,CHAR(160),""))),0),TRUE,0)*IFERROR(VALUE(TRIM(SUBSTITUTE(C54,CHAR(160),""))),0))=0,"",_xlfn.IFS(TRIM(SUBSTITUTE(U54,CHAR(160),""))="Devis 1",IFERROR(VALUE(TRIM(SUBSTITUTE(L54,CHAR(160),""))),0),TRIM(SUBSTITUTE(U54,CHAR(160),""))="Devis 2",IFERROR(VALUE(TRIM(SUBSTITUTE(O54,CHAR(160),""))),0),TRIM(SUBSTITUTE(U54,CHAR(160),""))="Devis 3",IFERROR(VALUE(TRIM(SUBSTITUTE(R54,CHAR(160),""))),0),TRUE,0)*IFERROR(VALUE(TRIM(SUBSTITUTE(C54,CHAR(160),""))),0))</f>
        <v/>
      </c>
      <c r="W54" s="196" t="str" cm="1">
        <f t="array" ref="W54">IF(ROUND((_xlfn.IFS(TRIM(SUBSTITUTE(U54,CHAR(160),""))="Devis 1",IFERROR(VALUE(TRIM(SUBSTITUTE(M54,CHAR(160),""))),0),TRIM(SUBSTITUTE(U54,CHAR(160),""))="Devis 2",IFERROR(VALUE(TRIM(SUBSTITUTE(P54,CHAR(160),""))),0),TRIM(SUBSTITUTE(U54,CHAR(160),""))="Devis 3",IFERROR(VALUE(TRIM(SUBSTITUTE(S54,CHAR(160),""))),0),TRUE,0)*IFERROR(VALUE(TRIM(SUBSTITUTE(C54,CHAR(160),""))),0)),2)=0,IF(V54&lt;&gt;"",0,""),ROUND((_xlfn.IFS(TRIM(SUBSTITUTE(U54,CHAR(160),""))="Devis 1",IFERROR(VALUE(TRIM(SUBSTITUTE(M54,CHAR(160),""))),0),TRIM(SUBSTITUTE(U54,CHAR(160),""))="Devis 2",IFERROR(VALUE(TRIM(SUBSTITUTE(P54,CHAR(160),""))),0),TRIM(SUBSTITUTE(U54,CHAR(160),""))="Devis 3",IFERROR(VALUE(TRIM(SUBSTITUTE(S54,CHAR(160),""))),0),TRUE,0)*IFERROR(VALUE(TRIM(SUBSTITUTE(C54,CHAR(160),""))),0)),2))</f>
        <v/>
      </c>
      <c r="X54" s="197" t="str">
        <f t="shared" si="49"/>
        <v/>
      </c>
      <c r="Y54" s="55"/>
      <c r="Z54" s="198" t="str">
        <f t="shared" si="50"/>
        <v/>
      </c>
      <c r="AA54" s="199" t="str">
        <f t="shared" si="51"/>
        <v/>
      </c>
      <c r="AB54" s="200" t="str">
        <f t="shared" si="52"/>
        <v/>
      </c>
      <c r="AC54" s="200" t="str">
        <f t="shared" si="53"/>
        <v/>
      </c>
      <c r="AD54" s="200" t="str">
        <f t="shared" si="54"/>
        <v/>
      </c>
      <c r="AE54" s="200" t="str">
        <f t="shared" si="55"/>
        <v/>
      </c>
      <c r="AF54" s="200" t="str">
        <f t="shared" si="56"/>
        <v/>
      </c>
      <c r="AG54" s="201" t="str">
        <f t="shared" si="57"/>
        <v/>
      </c>
      <c r="AH54" s="200" t="str">
        <f t="shared" si="58"/>
        <v/>
      </c>
      <c r="AI54" s="202" t="str">
        <f t="shared" si="59"/>
        <v/>
      </c>
      <c r="AJ54" s="203" t="str">
        <f t="shared" si="60"/>
        <v/>
      </c>
      <c r="AK54" s="204" t="str">
        <f t="shared" si="61"/>
        <v/>
      </c>
      <c r="AL54" s="193" t="str">
        <f t="shared" si="40"/>
        <v/>
      </c>
      <c r="AM54" s="205" t="str">
        <f t="shared" si="62"/>
        <v/>
      </c>
      <c r="AN54" s="204" t="str">
        <f t="shared" si="63"/>
        <v/>
      </c>
      <c r="AO54" s="193" t="str">
        <f t="shared" si="41"/>
        <v/>
      </c>
      <c r="AP54" s="206" t="str">
        <f t="shared" si="64"/>
        <v/>
      </c>
      <c r="AQ54" s="204" t="str">
        <f t="shared" si="65"/>
        <v/>
      </c>
      <c r="AR54" s="207" t="str">
        <f t="shared" si="42"/>
        <v/>
      </c>
      <c r="AS54" s="198" t="str">
        <f t="shared" si="66"/>
        <v/>
      </c>
      <c r="AT54" s="212"/>
      <c r="AU54" s="208" t="str">
        <f t="shared" si="43"/>
        <v/>
      </c>
      <c r="AV54" s="208" t="str">
        <f t="shared" si="44"/>
        <v/>
      </c>
      <c r="AW54" s="208" t="str">
        <f t="shared" si="45"/>
        <v/>
      </c>
      <c r="AX54" s="209" t="str" cm="1">
        <f t="array" ref="AX54">IF($AA54="","",IF((IFERROR(_xlfn.IFS($AS54="Devis 1",(IFERROR(VALUE(TRIM(SUBSTITUTE(AJ54,CHAR(160),""))),0)),$AS54="Devis 2",(IFERROR(VALUE(TRIM(SUBSTITUTE(AM54,CHAR(160),""))),0)),$AS54="Devis 3",(IFERROR(VALUE(TRIM(SUBSTITUTE(AP54,CHAR(160),""))),0))),0))*(IFERROR(VALUE(TRIM(SUBSTITUTE($AA54,CHAR(160),""))),0))=0,"",(IFERROR(_xlfn.IFS($AS54="Devis 1",(IFERROR(VALUE(TRIM(SUBSTITUTE(AJ54,CHAR(160),""))),0)),$AS54="Devis 2",(IFERROR(VALUE(TRIM(SUBSTITUTE(AM54,CHAR(160),""))),0)),$AS54="Devis 3",(IFERROR(VALUE(TRIM(SUBSTITUTE(AP54,CHAR(160),""))),0))),0))*(IFERROR(VALUE(TRIM(SUBSTITUTE($AA54,CHAR(160),""))),0))))</f>
        <v/>
      </c>
      <c r="AY54" s="209" t="str" cm="1">
        <f t="array" ref="AY54">IF($AA54="","",IF(ROUND((IFERROR(_xlfn.IFS(TRIM(SUBSTITUTE($AS54,CHAR(160),""))="Devis 1",IFERROR(VALUE(TRIM(SUBSTITUTE(AK54,CHAR(160),""))),0),TRIM(SUBSTITUTE($AS54,CHAR(160),""))="Devis 2",IFERROR(VALUE(TRIM(SUBSTITUTE(AN54,CHAR(160),""))),0),TRIM(SUBSTITUTE($AS54,CHAR(160),""))="Devis 3",IFERROR(VALUE(TRIM(SUBSTITUTE(AQ54,CHAR(160),""))),0)),0))*(IFERROR(VALUE(TRIM(SUBSTITUTE($AA54,CHAR(160),""))),0)),2)=0,IF(AX54&lt;&gt;"",0,""),ROUND((IFERROR(_xlfn.IFS(TRIM(SUBSTITUTE($AS54,CHAR(160),""))="Devis 1",IFERROR(VALUE(TRIM(SUBSTITUTE(AK54,CHAR(160),""))),0),TRIM(SUBSTITUTE($AS54,CHAR(160),""))="Devis 2",IFERROR(VALUE(TRIM(SUBSTITUTE(AN54,CHAR(160),""))),0),TRIM(SUBSTITUTE($AS54,CHAR(160),""))="Devis 3",IFERROR(VALUE(TRIM(SUBSTITUTE(AQ54,CHAR(160),""))),0)),0))*(IFERROR(VALUE(TRIM(SUBSTITUTE($AA54,CHAR(160),""))),0)),2)))</f>
        <v/>
      </c>
      <c r="AZ54" s="209" t="str" cm="1">
        <f t="array" ref="AZ54">IF($AA54="","",IF(ROUND(IFERROR(_xlfn.IFS($AS54="Devis 1",ROUND(IFERROR(VALUE(TRIM(SUBSTITUTE(AL54,CHAR(160),""))),0),2),$AS54="Devis 2",ROUND(IFERROR(VALUE(TRIM(SUBSTITUTE(AO54,CHAR(160),""))),0),2),$AS54="Devis 3",ROUND(IFERROR(VALUE(TRIM(SUBSTITUTE(AR54,CHAR(160),""))),0),2)),0),2)*ROUND(IFERROR(VALUE(TRIM(SUBSTITUTE($AA54,CHAR(160),""))),0),2)=0,"",ROUND(IFERROR(_xlfn.IFS($AS54="Devis 1",ROUND(IFERROR(VALUE(TRIM(SUBSTITUTE(AL54,CHAR(160),""))),0),2),$AS54="Devis 2",ROUND(IFERROR(VALUE(TRIM(SUBSTITUTE(AO54,CHAR(160),""))),0),2),$AS54="Devis 3",ROUND(IFERROR(VALUE(TRIM(SUBSTITUTE(AR54,CHAR(160),""))),0),2)),0),2)*ROUND(IFERROR(VALUE(TRIM(SUBSTITUTE($AA54,CHAR(160),""))),0),2)))</f>
        <v/>
      </c>
      <c r="BA54" s="212"/>
      <c r="BB54" s="210" t="str" cm="1">
        <f t="array" ref="BB54">IF(OR(AZ54="",AW54="",AX54="",AU54="",AY54="",AV54=""),"",_xlfn.IFS((IFERROR(VALUE(TRIM(SUBSTITUTE(AZ54,CHAR(160),""))),0))&gt;(IFERROR(VALUE(TRIM(SUBSTITUTE(AW54,CHAR(160),""))),0)),"KO : Le montant retenu TTC est supérieur au montant raisonnable TTC. Merci de revoir la ligne de dépense ou plafonner son montant.",(IFERROR(VALUE(TRIM(SUBSTITUTE(AX54,CHAR(160),""))),0))&gt;(IFERROR(VALUE(TRIM(SUBSTITUTE(AU54,CHAR(160),""))),0)),"Attention : Le montant retenu HT est supérieur au montant HT raisonnable. Merci de revoir la ligne de dépense, plafonner son montant, ou justifier la reventillation HT / TVA.",(IFERROR(VALUE(TRIM(SUBSTITUTE(AY54,CHAR(160),""))),0))&gt;(IFERROR(VALUE(TRIM(SUBSTITUTE(AV54,CHAR(160),""))),0)),"Attention : Le montant TVA retenu est supérieur au montant TVA raisonnable. Merci de revoir la ligne de dépense, plafonner son montant, ou justifier la reventillation HT / TVA.",(IFERROR(VALUE(TRIM(SUBSTITUTE(AZ54,CHAR(160),""))),0))=0,"",(IFERROR(VALUE(TRIM(SUBSTITUTE(AW54,CHAR(160),""))),0))=(IFERROR(VALUE(TRIM(SUBSTITUTE(AZ54,CHAR(160),""))),0)),"OK",(IFERROR(VALUE(TRIM(SUBSTITUTE(AW54,CHAR(160),""))),0))&gt;(IFERROR(VALUE(TRIM(SUBSTITUTE(AZ54,CHAR(160),""))),0))," OK : Montant instruit inférieur au montant raisonnable.",TRUE,""))</f>
        <v/>
      </c>
      <c r="BC54" s="210" t="str" cm="1">
        <f t="array" ref="BC54">IF(OR(AZ54="",X54="",AX54="",V54="",AY54="",W54=""),"",_xlfn.IFS((IFERROR(VALUE(TRIM(SUBSTITUTE(AZ54,CHAR(160),""))),0))&gt;(IFERROR(VALUE(TRIM(SUBSTITUTE(X54,CHAR(160),""))),0)),"KO : Le montant retenu TTC est supérieur au montant présenté TTC. Merci de revoir la ligne de dépense ou plafonner son montant.",(IFERROR(VALUE(TRIM(SUBSTITUTE(AX54,CHAR(160),""))),0))&gt;(IFERROR(VALUE(TRIM(SUBSTITUTE(V54,CHAR(160),""))),0)),"Attention : Le montant retenu HT est supérieur au montant HT présenté. Merci de revoir la ligne de dépense, plafonner son montant, ou justifier la reventillation HT / TVA.",(IFERROR(VALUE(TRIM(SUBSTITUTE(AY54,CHAR(160),""))),0))&gt;(IFERROR(VALUE(TRIM(SUBSTITUTE(W54,CHAR(160),""))),0)),"Attention : Le montant TVA retenu est supérieur au montant TVA présenté. Merci de revoir la ligne de dépense, plafonner son montant, ou justifier la reventillation HT / TVA.",(IFERROR(VALUE(TRIM(SUBSTITUTE(X54,CHAR(160),""))),0))=0,"",(IFERROR(VALUE(TRIM(SUBSTITUTE(AZ54,CHAR(160),""))),0))=(IFERROR(VALUE(TRIM(SUBSTITUTE(X54,CHAR(160),""))),0)),"OK",(IFERROR(VALUE(TRIM(SUBSTITUTE(AZ54,CHAR(160),""))),0))&lt;(IFERROR(VALUE(TRIM(SUBSTITUTE(X54,CHAR(160),""))),0)),"Montant instruit inférieur au montant présenté.",TRUE,""))</f>
        <v/>
      </c>
      <c r="BD54" s="208" t="str">
        <f t="shared" si="46"/>
        <v/>
      </c>
      <c r="BE54" s="208" t="str">
        <f t="shared" si="47"/>
        <v/>
      </c>
      <c r="BF54" s="495" t="str">
        <f t="shared" si="48"/>
        <v/>
      </c>
    </row>
    <row r="55" spans="1:58" ht="15" customHeight="1">
      <c r="A55" s="473">
        <v>51</v>
      </c>
      <c r="B55" s="11"/>
      <c r="C55" s="42"/>
      <c r="D55" s="11"/>
      <c r="E55" s="11"/>
      <c r="F55" s="11"/>
      <c r="G55" s="11"/>
      <c r="H55" s="11"/>
      <c r="I55" s="61"/>
      <c r="J55" s="11"/>
      <c r="K55" s="62"/>
      <c r="L55" s="29"/>
      <c r="M55" s="15"/>
      <c r="N55" s="193" t="str">
        <f t="shared" si="36"/>
        <v/>
      </c>
      <c r="O55" s="32"/>
      <c r="P55" s="15"/>
      <c r="Q55" s="193" t="str">
        <f t="shared" si="37"/>
        <v/>
      </c>
      <c r="R55" s="35"/>
      <c r="S55" s="15"/>
      <c r="T55" s="194" t="str">
        <f t="shared" si="38"/>
        <v/>
      </c>
      <c r="U55" s="53"/>
      <c r="V55" s="195" t="str" cm="1">
        <f t="array" ref="V55">IF((_xlfn.IFS(TRIM(SUBSTITUTE(U55,CHAR(160),""))="Devis 1",IFERROR(VALUE(TRIM(SUBSTITUTE(L55,CHAR(160),""))),0),TRIM(SUBSTITUTE(U55,CHAR(160),""))="Devis 2",IFERROR(VALUE(TRIM(SUBSTITUTE(O55,CHAR(160),""))),0),TRIM(SUBSTITUTE(U55,CHAR(160),""))="Devis 3",IFERROR(VALUE(TRIM(SUBSTITUTE(R55,CHAR(160),""))),0),TRUE,0)*IFERROR(VALUE(TRIM(SUBSTITUTE(C55,CHAR(160),""))),0))=0,"",_xlfn.IFS(TRIM(SUBSTITUTE(U55,CHAR(160),""))="Devis 1",IFERROR(VALUE(TRIM(SUBSTITUTE(L55,CHAR(160),""))),0),TRIM(SUBSTITUTE(U55,CHAR(160),""))="Devis 2",IFERROR(VALUE(TRIM(SUBSTITUTE(O55,CHAR(160),""))),0),TRIM(SUBSTITUTE(U55,CHAR(160),""))="Devis 3",IFERROR(VALUE(TRIM(SUBSTITUTE(R55,CHAR(160),""))),0),TRUE,0)*IFERROR(VALUE(TRIM(SUBSTITUTE(C55,CHAR(160),""))),0))</f>
        <v/>
      </c>
      <c r="W55" s="196" t="str" cm="1">
        <f t="array" ref="W55">IF(ROUND((_xlfn.IFS(TRIM(SUBSTITUTE(U55,CHAR(160),""))="Devis 1",IFERROR(VALUE(TRIM(SUBSTITUTE(M55,CHAR(160),""))),0),TRIM(SUBSTITUTE(U55,CHAR(160),""))="Devis 2",IFERROR(VALUE(TRIM(SUBSTITUTE(P55,CHAR(160),""))),0),TRIM(SUBSTITUTE(U55,CHAR(160),""))="Devis 3",IFERROR(VALUE(TRIM(SUBSTITUTE(S55,CHAR(160),""))),0),TRUE,0)*IFERROR(VALUE(TRIM(SUBSTITUTE(C55,CHAR(160),""))),0)),2)=0,IF(V55&lt;&gt;"",0,""),ROUND((_xlfn.IFS(TRIM(SUBSTITUTE(U55,CHAR(160),""))="Devis 1",IFERROR(VALUE(TRIM(SUBSTITUTE(M55,CHAR(160),""))),0),TRIM(SUBSTITUTE(U55,CHAR(160),""))="Devis 2",IFERROR(VALUE(TRIM(SUBSTITUTE(P55,CHAR(160),""))),0),TRIM(SUBSTITUTE(U55,CHAR(160),""))="Devis 3",IFERROR(VALUE(TRIM(SUBSTITUTE(S55,CHAR(160),""))),0),TRUE,0)*IFERROR(VALUE(TRIM(SUBSTITUTE(C55,CHAR(160),""))),0)),2))</f>
        <v/>
      </c>
      <c r="X55" s="197" t="str">
        <f t="shared" si="49"/>
        <v/>
      </c>
      <c r="Y55" s="55"/>
      <c r="Z55" s="198" t="str">
        <f t="shared" si="50"/>
        <v/>
      </c>
      <c r="AA55" s="199" t="str">
        <f t="shared" si="51"/>
        <v/>
      </c>
      <c r="AB55" s="200" t="str">
        <f t="shared" si="52"/>
        <v/>
      </c>
      <c r="AC55" s="200" t="str">
        <f t="shared" si="53"/>
        <v/>
      </c>
      <c r="AD55" s="200" t="str">
        <f t="shared" si="54"/>
        <v/>
      </c>
      <c r="AE55" s="200" t="str">
        <f t="shared" si="55"/>
        <v/>
      </c>
      <c r="AF55" s="200" t="str">
        <f t="shared" si="56"/>
        <v/>
      </c>
      <c r="AG55" s="201" t="str">
        <f t="shared" si="57"/>
        <v/>
      </c>
      <c r="AH55" s="200" t="str">
        <f t="shared" si="58"/>
        <v/>
      </c>
      <c r="AI55" s="202" t="str">
        <f t="shared" si="59"/>
        <v/>
      </c>
      <c r="AJ55" s="203" t="str">
        <f t="shared" si="60"/>
        <v/>
      </c>
      <c r="AK55" s="204" t="str">
        <f t="shared" si="61"/>
        <v/>
      </c>
      <c r="AL55" s="193" t="str">
        <f t="shared" si="40"/>
        <v/>
      </c>
      <c r="AM55" s="205" t="str">
        <f t="shared" si="62"/>
        <v/>
      </c>
      <c r="AN55" s="204" t="str">
        <f t="shared" si="63"/>
        <v/>
      </c>
      <c r="AO55" s="193" t="str">
        <f t="shared" si="41"/>
        <v/>
      </c>
      <c r="AP55" s="206" t="str">
        <f t="shared" si="64"/>
        <v/>
      </c>
      <c r="AQ55" s="204" t="str">
        <f t="shared" si="65"/>
        <v/>
      </c>
      <c r="AR55" s="207" t="str">
        <f t="shared" si="42"/>
        <v/>
      </c>
      <c r="AS55" s="198" t="str">
        <f t="shared" si="66"/>
        <v/>
      </c>
      <c r="AT55" s="212"/>
      <c r="AU55" s="208" t="str">
        <f t="shared" si="43"/>
        <v/>
      </c>
      <c r="AV55" s="208" t="str">
        <f t="shared" si="44"/>
        <v/>
      </c>
      <c r="AW55" s="208" t="str">
        <f t="shared" si="45"/>
        <v/>
      </c>
      <c r="AX55" s="209" t="str" cm="1">
        <f t="array" ref="AX55">IF($AA55="","",IF((IFERROR(_xlfn.IFS($AS55="Devis 1",(IFERROR(VALUE(TRIM(SUBSTITUTE(AJ55,CHAR(160),""))),0)),$AS55="Devis 2",(IFERROR(VALUE(TRIM(SUBSTITUTE(AM55,CHAR(160),""))),0)),$AS55="Devis 3",(IFERROR(VALUE(TRIM(SUBSTITUTE(AP55,CHAR(160),""))),0))),0))*(IFERROR(VALUE(TRIM(SUBSTITUTE($AA55,CHAR(160),""))),0))=0,"",(IFERROR(_xlfn.IFS($AS55="Devis 1",(IFERROR(VALUE(TRIM(SUBSTITUTE(AJ55,CHAR(160),""))),0)),$AS55="Devis 2",(IFERROR(VALUE(TRIM(SUBSTITUTE(AM55,CHAR(160),""))),0)),$AS55="Devis 3",(IFERROR(VALUE(TRIM(SUBSTITUTE(AP55,CHAR(160),""))),0))),0))*(IFERROR(VALUE(TRIM(SUBSTITUTE($AA55,CHAR(160),""))),0))))</f>
        <v/>
      </c>
      <c r="AY55" s="209" t="str" cm="1">
        <f t="array" ref="AY55">IF($AA55="","",IF(ROUND((IFERROR(_xlfn.IFS(TRIM(SUBSTITUTE($AS55,CHAR(160),""))="Devis 1",IFERROR(VALUE(TRIM(SUBSTITUTE(AK55,CHAR(160),""))),0),TRIM(SUBSTITUTE($AS55,CHAR(160),""))="Devis 2",IFERROR(VALUE(TRIM(SUBSTITUTE(AN55,CHAR(160),""))),0),TRIM(SUBSTITUTE($AS55,CHAR(160),""))="Devis 3",IFERROR(VALUE(TRIM(SUBSTITUTE(AQ55,CHAR(160),""))),0)),0))*(IFERROR(VALUE(TRIM(SUBSTITUTE($AA55,CHAR(160),""))),0)),2)=0,IF(AX55&lt;&gt;"",0,""),ROUND((IFERROR(_xlfn.IFS(TRIM(SUBSTITUTE($AS55,CHAR(160),""))="Devis 1",IFERROR(VALUE(TRIM(SUBSTITUTE(AK55,CHAR(160),""))),0),TRIM(SUBSTITUTE($AS55,CHAR(160),""))="Devis 2",IFERROR(VALUE(TRIM(SUBSTITUTE(AN55,CHAR(160),""))),0),TRIM(SUBSTITUTE($AS55,CHAR(160),""))="Devis 3",IFERROR(VALUE(TRIM(SUBSTITUTE(AQ55,CHAR(160),""))),0)),0))*(IFERROR(VALUE(TRIM(SUBSTITUTE($AA55,CHAR(160),""))),0)),2)))</f>
        <v/>
      </c>
      <c r="AZ55" s="209" t="str" cm="1">
        <f t="array" ref="AZ55">IF($AA55="","",IF(ROUND(IFERROR(_xlfn.IFS($AS55="Devis 1",ROUND(IFERROR(VALUE(TRIM(SUBSTITUTE(AL55,CHAR(160),""))),0),2),$AS55="Devis 2",ROUND(IFERROR(VALUE(TRIM(SUBSTITUTE(AO55,CHAR(160),""))),0),2),$AS55="Devis 3",ROUND(IFERROR(VALUE(TRIM(SUBSTITUTE(AR55,CHAR(160),""))),0),2)),0),2)*ROUND(IFERROR(VALUE(TRIM(SUBSTITUTE($AA55,CHAR(160),""))),0),2)=0,"",ROUND(IFERROR(_xlfn.IFS($AS55="Devis 1",ROUND(IFERROR(VALUE(TRIM(SUBSTITUTE(AL55,CHAR(160),""))),0),2),$AS55="Devis 2",ROUND(IFERROR(VALUE(TRIM(SUBSTITUTE(AO55,CHAR(160),""))),0),2),$AS55="Devis 3",ROUND(IFERROR(VALUE(TRIM(SUBSTITUTE(AR55,CHAR(160),""))),0),2)),0),2)*ROUND(IFERROR(VALUE(TRIM(SUBSTITUTE($AA55,CHAR(160),""))),0),2)))</f>
        <v/>
      </c>
      <c r="BA55" s="212"/>
      <c r="BB55" s="210" t="str" cm="1">
        <f t="array" ref="BB55">IF(OR(AZ55="",AW55="",AX55="",AU55="",AY55="",AV55=""),"",_xlfn.IFS((IFERROR(VALUE(TRIM(SUBSTITUTE(AZ55,CHAR(160),""))),0))&gt;(IFERROR(VALUE(TRIM(SUBSTITUTE(AW55,CHAR(160),""))),0)),"KO : Le montant retenu TTC est supérieur au montant raisonnable TTC. Merci de revoir la ligne de dépense ou plafonner son montant.",(IFERROR(VALUE(TRIM(SUBSTITUTE(AX55,CHAR(160),""))),0))&gt;(IFERROR(VALUE(TRIM(SUBSTITUTE(AU55,CHAR(160),""))),0)),"Attention : Le montant retenu HT est supérieur au montant HT raisonnable. Merci de revoir la ligne de dépense, plafonner son montant, ou justifier la reventillation HT / TVA.",(IFERROR(VALUE(TRIM(SUBSTITUTE(AY55,CHAR(160),""))),0))&gt;(IFERROR(VALUE(TRIM(SUBSTITUTE(AV55,CHAR(160),""))),0)),"Attention : Le montant TVA retenu est supérieur au montant TVA raisonnable. Merci de revoir la ligne de dépense, plafonner son montant, ou justifier la reventillation HT / TVA.",(IFERROR(VALUE(TRIM(SUBSTITUTE(AZ55,CHAR(160),""))),0))=0,"",(IFERROR(VALUE(TRIM(SUBSTITUTE(AW55,CHAR(160),""))),0))=(IFERROR(VALUE(TRIM(SUBSTITUTE(AZ55,CHAR(160),""))),0)),"OK",(IFERROR(VALUE(TRIM(SUBSTITUTE(AW55,CHAR(160),""))),0))&gt;(IFERROR(VALUE(TRIM(SUBSTITUTE(AZ55,CHAR(160),""))),0))," OK : Montant instruit inférieur au montant raisonnable.",TRUE,""))</f>
        <v/>
      </c>
      <c r="BC55" s="210" t="str" cm="1">
        <f t="array" ref="BC55">IF(OR(AZ55="",X55="",AX55="",V55="",AY55="",W55=""),"",_xlfn.IFS((IFERROR(VALUE(TRIM(SUBSTITUTE(AZ55,CHAR(160),""))),0))&gt;(IFERROR(VALUE(TRIM(SUBSTITUTE(X55,CHAR(160),""))),0)),"KO : Le montant retenu TTC est supérieur au montant présenté TTC. Merci de revoir la ligne de dépense ou plafonner son montant.",(IFERROR(VALUE(TRIM(SUBSTITUTE(AX55,CHAR(160),""))),0))&gt;(IFERROR(VALUE(TRIM(SUBSTITUTE(V55,CHAR(160),""))),0)),"Attention : Le montant retenu HT est supérieur au montant HT présenté. Merci de revoir la ligne de dépense, plafonner son montant, ou justifier la reventillation HT / TVA.",(IFERROR(VALUE(TRIM(SUBSTITUTE(AY55,CHAR(160),""))),0))&gt;(IFERROR(VALUE(TRIM(SUBSTITUTE(W55,CHAR(160),""))),0)),"Attention : Le montant TVA retenu est supérieur au montant TVA présenté. Merci de revoir la ligne de dépense, plafonner son montant, ou justifier la reventillation HT / TVA.",(IFERROR(VALUE(TRIM(SUBSTITUTE(X55,CHAR(160),""))),0))=0,"",(IFERROR(VALUE(TRIM(SUBSTITUTE(AZ55,CHAR(160),""))),0))=(IFERROR(VALUE(TRIM(SUBSTITUTE(X55,CHAR(160),""))),0)),"OK",(IFERROR(VALUE(TRIM(SUBSTITUTE(AZ55,CHAR(160),""))),0))&lt;(IFERROR(VALUE(TRIM(SUBSTITUTE(X55,CHAR(160),""))),0)),"Montant instruit inférieur au montant présenté.",TRUE,""))</f>
        <v/>
      </c>
      <c r="BD55" s="208" t="str">
        <f t="shared" si="46"/>
        <v/>
      </c>
      <c r="BE55" s="208" t="str">
        <f t="shared" si="47"/>
        <v/>
      </c>
      <c r="BF55" s="495" t="str">
        <f t="shared" si="48"/>
        <v/>
      </c>
    </row>
    <row r="56" spans="1:58" ht="15" customHeight="1">
      <c r="A56" s="473">
        <v>52</v>
      </c>
      <c r="B56" s="11"/>
      <c r="C56" s="42"/>
      <c r="D56" s="11"/>
      <c r="E56" s="11"/>
      <c r="F56" s="11"/>
      <c r="G56" s="11"/>
      <c r="H56" s="11"/>
      <c r="I56" s="61"/>
      <c r="J56" s="11"/>
      <c r="K56" s="62"/>
      <c r="L56" s="29"/>
      <c r="M56" s="15"/>
      <c r="N56" s="193" t="str">
        <f t="shared" si="36"/>
        <v/>
      </c>
      <c r="O56" s="32"/>
      <c r="P56" s="15"/>
      <c r="Q56" s="193" t="str">
        <f t="shared" si="37"/>
        <v/>
      </c>
      <c r="R56" s="35"/>
      <c r="S56" s="15"/>
      <c r="T56" s="194" t="str">
        <f t="shared" si="38"/>
        <v/>
      </c>
      <c r="U56" s="53"/>
      <c r="V56" s="195" t="str" cm="1">
        <f t="array" ref="V56">IF((_xlfn.IFS(TRIM(SUBSTITUTE(U56,CHAR(160),""))="Devis 1",IFERROR(VALUE(TRIM(SUBSTITUTE(L56,CHAR(160),""))),0),TRIM(SUBSTITUTE(U56,CHAR(160),""))="Devis 2",IFERROR(VALUE(TRIM(SUBSTITUTE(O56,CHAR(160),""))),0),TRIM(SUBSTITUTE(U56,CHAR(160),""))="Devis 3",IFERROR(VALUE(TRIM(SUBSTITUTE(R56,CHAR(160),""))),0),TRUE,0)*IFERROR(VALUE(TRIM(SUBSTITUTE(C56,CHAR(160),""))),0))=0,"",_xlfn.IFS(TRIM(SUBSTITUTE(U56,CHAR(160),""))="Devis 1",IFERROR(VALUE(TRIM(SUBSTITUTE(L56,CHAR(160),""))),0),TRIM(SUBSTITUTE(U56,CHAR(160),""))="Devis 2",IFERROR(VALUE(TRIM(SUBSTITUTE(O56,CHAR(160),""))),0),TRIM(SUBSTITUTE(U56,CHAR(160),""))="Devis 3",IFERROR(VALUE(TRIM(SUBSTITUTE(R56,CHAR(160),""))),0),TRUE,0)*IFERROR(VALUE(TRIM(SUBSTITUTE(C56,CHAR(160),""))),0))</f>
        <v/>
      </c>
      <c r="W56" s="196" t="str" cm="1">
        <f t="array" ref="W56">IF(ROUND((_xlfn.IFS(TRIM(SUBSTITUTE(U56,CHAR(160),""))="Devis 1",IFERROR(VALUE(TRIM(SUBSTITUTE(M56,CHAR(160),""))),0),TRIM(SUBSTITUTE(U56,CHAR(160),""))="Devis 2",IFERROR(VALUE(TRIM(SUBSTITUTE(P56,CHAR(160),""))),0),TRIM(SUBSTITUTE(U56,CHAR(160),""))="Devis 3",IFERROR(VALUE(TRIM(SUBSTITUTE(S56,CHAR(160),""))),0),TRUE,0)*IFERROR(VALUE(TRIM(SUBSTITUTE(C56,CHAR(160),""))),0)),2)=0,IF(V56&lt;&gt;"",0,""),ROUND((_xlfn.IFS(TRIM(SUBSTITUTE(U56,CHAR(160),""))="Devis 1",IFERROR(VALUE(TRIM(SUBSTITUTE(M56,CHAR(160),""))),0),TRIM(SUBSTITUTE(U56,CHAR(160),""))="Devis 2",IFERROR(VALUE(TRIM(SUBSTITUTE(P56,CHAR(160),""))),0),TRIM(SUBSTITUTE(U56,CHAR(160),""))="Devis 3",IFERROR(VALUE(TRIM(SUBSTITUTE(S56,CHAR(160),""))),0),TRUE,0)*IFERROR(VALUE(TRIM(SUBSTITUTE(C56,CHAR(160),""))),0)),2))</f>
        <v/>
      </c>
      <c r="X56" s="197" t="str">
        <f t="shared" si="49"/>
        <v/>
      </c>
      <c r="Y56" s="55"/>
      <c r="Z56" s="198" t="str">
        <f t="shared" si="50"/>
        <v/>
      </c>
      <c r="AA56" s="199" t="str">
        <f t="shared" si="51"/>
        <v/>
      </c>
      <c r="AB56" s="200" t="str">
        <f t="shared" si="52"/>
        <v/>
      </c>
      <c r="AC56" s="200" t="str">
        <f t="shared" si="53"/>
        <v/>
      </c>
      <c r="AD56" s="200" t="str">
        <f t="shared" si="54"/>
        <v/>
      </c>
      <c r="AE56" s="200" t="str">
        <f t="shared" si="55"/>
        <v/>
      </c>
      <c r="AF56" s="200" t="str">
        <f t="shared" si="56"/>
        <v/>
      </c>
      <c r="AG56" s="201" t="str">
        <f t="shared" si="57"/>
        <v/>
      </c>
      <c r="AH56" s="200" t="str">
        <f t="shared" si="58"/>
        <v/>
      </c>
      <c r="AI56" s="202" t="str">
        <f t="shared" si="59"/>
        <v/>
      </c>
      <c r="AJ56" s="203" t="str">
        <f t="shared" si="60"/>
        <v/>
      </c>
      <c r="AK56" s="204" t="str">
        <f t="shared" si="61"/>
        <v/>
      </c>
      <c r="AL56" s="193" t="str">
        <f t="shared" si="40"/>
        <v/>
      </c>
      <c r="AM56" s="205" t="str">
        <f t="shared" si="62"/>
        <v/>
      </c>
      <c r="AN56" s="204" t="str">
        <f t="shared" si="63"/>
        <v/>
      </c>
      <c r="AO56" s="193" t="str">
        <f t="shared" si="41"/>
        <v/>
      </c>
      <c r="AP56" s="206" t="str">
        <f t="shared" si="64"/>
        <v/>
      </c>
      <c r="AQ56" s="204" t="str">
        <f t="shared" si="65"/>
        <v/>
      </c>
      <c r="AR56" s="207" t="str">
        <f t="shared" si="42"/>
        <v/>
      </c>
      <c r="AS56" s="198" t="str">
        <f t="shared" si="66"/>
        <v/>
      </c>
      <c r="AT56" s="212"/>
      <c r="AU56" s="208" t="str">
        <f t="shared" si="43"/>
        <v/>
      </c>
      <c r="AV56" s="208" t="str">
        <f t="shared" si="44"/>
        <v/>
      </c>
      <c r="AW56" s="208" t="str">
        <f t="shared" si="45"/>
        <v/>
      </c>
      <c r="AX56" s="209" t="str" cm="1">
        <f t="array" ref="AX56">IF($AA56="","",IF((IFERROR(_xlfn.IFS($AS56="Devis 1",(IFERROR(VALUE(TRIM(SUBSTITUTE(AJ56,CHAR(160),""))),0)),$AS56="Devis 2",(IFERROR(VALUE(TRIM(SUBSTITUTE(AM56,CHAR(160),""))),0)),$AS56="Devis 3",(IFERROR(VALUE(TRIM(SUBSTITUTE(AP56,CHAR(160),""))),0))),0))*(IFERROR(VALUE(TRIM(SUBSTITUTE($AA56,CHAR(160),""))),0))=0,"",(IFERROR(_xlfn.IFS($AS56="Devis 1",(IFERROR(VALUE(TRIM(SUBSTITUTE(AJ56,CHAR(160),""))),0)),$AS56="Devis 2",(IFERROR(VALUE(TRIM(SUBSTITUTE(AM56,CHAR(160),""))),0)),$AS56="Devis 3",(IFERROR(VALUE(TRIM(SUBSTITUTE(AP56,CHAR(160),""))),0))),0))*(IFERROR(VALUE(TRIM(SUBSTITUTE($AA56,CHAR(160),""))),0))))</f>
        <v/>
      </c>
      <c r="AY56" s="209" t="str" cm="1">
        <f t="array" ref="AY56">IF($AA56="","",IF(ROUND((IFERROR(_xlfn.IFS(TRIM(SUBSTITUTE($AS56,CHAR(160),""))="Devis 1",IFERROR(VALUE(TRIM(SUBSTITUTE(AK56,CHAR(160),""))),0),TRIM(SUBSTITUTE($AS56,CHAR(160),""))="Devis 2",IFERROR(VALUE(TRIM(SUBSTITUTE(AN56,CHAR(160),""))),0),TRIM(SUBSTITUTE($AS56,CHAR(160),""))="Devis 3",IFERROR(VALUE(TRIM(SUBSTITUTE(AQ56,CHAR(160),""))),0)),0))*(IFERROR(VALUE(TRIM(SUBSTITUTE($AA56,CHAR(160),""))),0)),2)=0,IF(AX56&lt;&gt;"",0,""),ROUND((IFERROR(_xlfn.IFS(TRIM(SUBSTITUTE($AS56,CHAR(160),""))="Devis 1",IFERROR(VALUE(TRIM(SUBSTITUTE(AK56,CHAR(160),""))),0),TRIM(SUBSTITUTE($AS56,CHAR(160),""))="Devis 2",IFERROR(VALUE(TRIM(SUBSTITUTE(AN56,CHAR(160),""))),0),TRIM(SUBSTITUTE($AS56,CHAR(160),""))="Devis 3",IFERROR(VALUE(TRIM(SUBSTITUTE(AQ56,CHAR(160),""))),0)),0))*(IFERROR(VALUE(TRIM(SUBSTITUTE($AA56,CHAR(160),""))),0)),2)))</f>
        <v/>
      </c>
      <c r="AZ56" s="209" t="str" cm="1">
        <f t="array" ref="AZ56">IF($AA56="","",IF(ROUND(IFERROR(_xlfn.IFS($AS56="Devis 1",ROUND(IFERROR(VALUE(TRIM(SUBSTITUTE(AL56,CHAR(160),""))),0),2),$AS56="Devis 2",ROUND(IFERROR(VALUE(TRIM(SUBSTITUTE(AO56,CHAR(160),""))),0),2),$AS56="Devis 3",ROUND(IFERROR(VALUE(TRIM(SUBSTITUTE(AR56,CHAR(160),""))),0),2)),0),2)*ROUND(IFERROR(VALUE(TRIM(SUBSTITUTE($AA56,CHAR(160),""))),0),2)=0,"",ROUND(IFERROR(_xlfn.IFS($AS56="Devis 1",ROUND(IFERROR(VALUE(TRIM(SUBSTITUTE(AL56,CHAR(160),""))),0),2),$AS56="Devis 2",ROUND(IFERROR(VALUE(TRIM(SUBSTITUTE(AO56,CHAR(160),""))),0),2),$AS56="Devis 3",ROUND(IFERROR(VALUE(TRIM(SUBSTITUTE(AR56,CHAR(160),""))),0),2)),0),2)*ROUND(IFERROR(VALUE(TRIM(SUBSTITUTE($AA56,CHAR(160),""))),0),2)))</f>
        <v/>
      </c>
      <c r="BA56" s="212"/>
      <c r="BB56" s="210" t="str" cm="1">
        <f t="array" ref="BB56">IF(OR(AZ56="",AW56="",AX56="",AU56="",AY56="",AV56=""),"",_xlfn.IFS((IFERROR(VALUE(TRIM(SUBSTITUTE(AZ56,CHAR(160),""))),0))&gt;(IFERROR(VALUE(TRIM(SUBSTITUTE(AW56,CHAR(160),""))),0)),"KO : Le montant retenu TTC est supérieur au montant raisonnable TTC. Merci de revoir la ligne de dépense ou plafonner son montant.",(IFERROR(VALUE(TRIM(SUBSTITUTE(AX56,CHAR(160),""))),0))&gt;(IFERROR(VALUE(TRIM(SUBSTITUTE(AU56,CHAR(160),""))),0)),"Attention : Le montant retenu HT est supérieur au montant HT raisonnable. Merci de revoir la ligne de dépense, plafonner son montant, ou justifier la reventillation HT / TVA.",(IFERROR(VALUE(TRIM(SUBSTITUTE(AY56,CHAR(160),""))),0))&gt;(IFERROR(VALUE(TRIM(SUBSTITUTE(AV56,CHAR(160),""))),0)),"Attention : Le montant TVA retenu est supérieur au montant TVA raisonnable. Merci de revoir la ligne de dépense, plafonner son montant, ou justifier la reventillation HT / TVA.",(IFERROR(VALUE(TRIM(SUBSTITUTE(AZ56,CHAR(160),""))),0))=0,"",(IFERROR(VALUE(TRIM(SUBSTITUTE(AW56,CHAR(160),""))),0))=(IFERROR(VALUE(TRIM(SUBSTITUTE(AZ56,CHAR(160),""))),0)),"OK",(IFERROR(VALUE(TRIM(SUBSTITUTE(AW56,CHAR(160),""))),0))&gt;(IFERROR(VALUE(TRIM(SUBSTITUTE(AZ56,CHAR(160),""))),0))," OK : Montant instruit inférieur au montant raisonnable.",TRUE,""))</f>
        <v/>
      </c>
      <c r="BC56" s="210" t="str" cm="1">
        <f t="array" ref="BC56">IF(OR(AZ56="",X56="",AX56="",V56="",AY56="",W56=""),"",_xlfn.IFS((IFERROR(VALUE(TRIM(SUBSTITUTE(AZ56,CHAR(160),""))),0))&gt;(IFERROR(VALUE(TRIM(SUBSTITUTE(X56,CHAR(160),""))),0)),"KO : Le montant retenu TTC est supérieur au montant présenté TTC. Merci de revoir la ligne de dépense ou plafonner son montant.",(IFERROR(VALUE(TRIM(SUBSTITUTE(AX56,CHAR(160),""))),0))&gt;(IFERROR(VALUE(TRIM(SUBSTITUTE(V56,CHAR(160),""))),0)),"Attention : Le montant retenu HT est supérieur au montant HT présenté. Merci de revoir la ligne de dépense, plafonner son montant, ou justifier la reventillation HT / TVA.",(IFERROR(VALUE(TRIM(SUBSTITUTE(AY56,CHAR(160),""))),0))&gt;(IFERROR(VALUE(TRIM(SUBSTITUTE(W56,CHAR(160),""))),0)),"Attention : Le montant TVA retenu est supérieur au montant TVA présenté. Merci de revoir la ligne de dépense, plafonner son montant, ou justifier la reventillation HT / TVA.",(IFERROR(VALUE(TRIM(SUBSTITUTE(X56,CHAR(160),""))),0))=0,"",(IFERROR(VALUE(TRIM(SUBSTITUTE(AZ56,CHAR(160),""))),0))=(IFERROR(VALUE(TRIM(SUBSTITUTE(X56,CHAR(160),""))),0)),"OK",(IFERROR(VALUE(TRIM(SUBSTITUTE(AZ56,CHAR(160),""))),0))&lt;(IFERROR(VALUE(TRIM(SUBSTITUTE(X56,CHAR(160),""))),0)),"Montant instruit inférieur au montant présenté.",TRUE,""))</f>
        <v/>
      </c>
      <c r="BD56" s="208" t="str">
        <f t="shared" si="46"/>
        <v/>
      </c>
      <c r="BE56" s="208" t="str">
        <f t="shared" si="47"/>
        <v/>
      </c>
      <c r="BF56" s="495" t="str">
        <f t="shared" si="48"/>
        <v/>
      </c>
    </row>
    <row r="57" spans="1:58" ht="15" customHeight="1">
      <c r="A57" s="473">
        <v>53</v>
      </c>
      <c r="B57" s="11"/>
      <c r="C57" s="42"/>
      <c r="D57" s="11"/>
      <c r="E57" s="11"/>
      <c r="F57" s="11"/>
      <c r="G57" s="11"/>
      <c r="H57" s="11"/>
      <c r="I57" s="61"/>
      <c r="J57" s="11"/>
      <c r="K57" s="62"/>
      <c r="L57" s="29"/>
      <c r="M57" s="15"/>
      <c r="N57" s="193" t="str">
        <f t="shared" si="36"/>
        <v/>
      </c>
      <c r="O57" s="32"/>
      <c r="P57" s="15"/>
      <c r="Q57" s="193" t="str">
        <f t="shared" si="37"/>
        <v/>
      </c>
      <c r="R57" s="35"/>
      <c r="S57" s="15"/>
      <c r="T57" s="194" t="str">
        <f t="shared" si="38"/>
        <v/>
      </c>
      <c r="U57" s="53"/>
      <c r="V57" s="195" t="str" cm="1">
        <f t="array" ref="V57">IF((_xlfn.IFS(TRIM(SUBSTITUTE(U57,CHAR(160),""))="Devis 1",IFERROR(VALUE(TRIM(SUBSTITUTE(L57,CHAR(160),""))),0),TRIM(SUBSTITUTE(U57,CHAR(160),""))="Devis 2",IFERROR(VALUE(TRIM(SUBSTITUTE(O57,CHAR(160),""))),0),TRIM(SUBSTITUTE(U57,CHAR(160),""))="Devis 3",IFERROR(VALUE(TRIM(SUBSTITUTE(R57,CHAR(160),""))),0),TRUE,0)*IFERROR(VALUE(TRIM(SUBSTITUTE(C57,CHAR(160),""))),0))=0,"",_xlfn.IFS(TRIM(SUBSTITUTE(U57,CHAR(160),""))="Devis 1",IFERROR(VALUE(TRIM(SUBSTITUTE(L57,CHAR(160),""))),0),TRIM(SUBSTITUTE(U57,CHAR(160),""))="Devis 2",IFERROR(VALUE(TRIM(SUBSTITUTE(O57,CHAR(160),""))),0),TRIM(SUBSTITUTE(U57,CHAR(160),""))="Devis 3",IFERROR(VALUE(TRIM(SUBSTITUTE(R57,CHAR(160),""))),0),TRUE,0)*IFERROR(VALUE(TRIM(SUBSTITUTE(C57,CHAR(160),""))),0))</f>
        <v/>
      </c>
      <c r="W57" s="196" t="str" cm="1">
        <f t="array" ref="W57">IF(ROUND((_xlfn.IFS(TRIM(SUBSTITUTE(U57,CHAR(160),""))="Devis 1",IFERROR(VALUE(TRIM(SUBSTITUTE(M57,CHAR(160),""))),0),TRIM(SUBSTITUTE(U57,CHAR(160),""))="Devis 2",IFERROR(VALUE(TRIM(SUBSTITUTE(P57,CHAR(160),""))),0),TRIM(SUBSTITUTE(U57,CHAR(160),""))="Devis 3",IFERROR(VALUE(TRIM(SUBSTITUTE(S57,CHAR(160),""))),0),TRUE,0)*IFERROR(VALUE(TRIM(SUBSTITUTE(C57,CHAR(160),""))),0)),2)=0,IF(V57&lt;&gt;"",0,""),ROUND((_xlfn.IFS(TRIM(SUBSTITUTE(U57,CHAR(160),""))="Devis 1",IFERROR(VALUE(TRIM(SUBSTITUTE(M57,CHAR(160),""))),0),TRIM(SUBSTITUTE(U57,CHAR(160),""))="Devis 2",IFERROR(VALUE(TRIM(SUBSTITUTE(P57,CHAR(160),""))),0),TRIM(SUBSTITUTE(U57,CHAR(160),""))="Devis 3",IFERROR(VALUE(TRIM(SUBSTITUTE(S57,CHAR(160),""))),0),TRUE,0)*IFERROR(VALUE(TRIM(SUBSTITUTE(C57,CHAR(160),""))),0)),2))</f>
        <v/>
      </c>
      <c r="X57" s="197" t="str">
        <f t="shared" si="49"/>
        <v/>
      </c>
      <c r="Y57" s="55"/>
      <c r="Z57" s="198" t="str">
        <f t="shared" si="50"/>
        <v/>
      </c>
      <c r="AA57" s="199" t="str">
        <f t="shared" si="51"/>
        <v/>
      </c>
      <c r="AB57" s="200" t="str">
        <f t="shared" si="52"/>
        <v/>
      </c>
      <c r="AC57" s="200" t="str">
        <f t="shared" si="53"/>
        <v/>
      </c>
      <c r="AD57" s="200" t="str">
        <f t="shared" si="54"/>
        <v/>
      </c>
      <c r="AE57" s="200" t="str">
        <f t="shared" si="55"/>
        <v/>
      </c>
      <c r="AF57" s="200" t="str">
        <f t="shared" si="56"/>
        <v/>
      </c>
      <c r="AG57" s="201" t="str">
        <f t="shared" si="57"/>
        <v/>
      </c>
      <c r="AH57" s="200" t="str">
        <f t="shared" si="58"/>
        <v/>
      </c>
      <c r="AI57" s="202" t="str">
        <f t="shared" si="59"/>
        <v/>
      </c>
      <c r="AJ57" s="203" t="str">
        <f t="shared" si="60"/>
        <v/>
      </c>
      <c r="AK57" s="204" t="str">
        <f t="shared" si="61"/>
        <v/>
      </c>
      <c r="AL57" s="193" t="str">
        <f t="shared" si="40"/>
        <v/>
      </c>
      <c r="AM57" s="205" t="str">
        <f t="shared" si="62"/>
        <v/>
      </c>
      <c r="AN57" s="204" t="str">
        <f t="shared" si="63"/>
        <v/>
      </c>
      <c r="AO57" s="193" t="str">
        <f t="shared" si="41"/>
        <v/>
      </c>
      <c r="AP57" s="206" t="str">
        <f t="shared" si="64"/>
        <v/>
      </c>
      <c r="AQ57" s="204" t="str">
        <f t="shared" si="65"/>
        <v/>
      </c>
      <c r="AR57" s="207" t="str">
        <f t="shared" si="42"/>
        <v/>
      </c>
      <c r="AS57" s="198" t="str">
        <f t="shared" si="66"/>
        <v/>
      </c>
      <c r="AT57" s="212"/>
      <c r="AU57" s="208" t="str">
        <f t="shared" si="43"/>
        <v/>
      </c>
      <c r="AV57" s="208" t="str">
        <f t="shared" si="44"/>
        <v/>
      </c>
      <c r="AW57" s="208" t="str">
        <f t="shared" si="45"/>
        <v/>
      </c>
      <c r="AX57" s="209" t="str" cm="1">
        <f t="array" ref="AX57">IF($AA57="","",IF((IFERROR(_xlfn.IFS($AS57="Devis 1",(IFERROR(VALUE(TRIM(SUBSTITUTE(AJ57,CHAR(160),""))),0)),$AS57="Devis 2",(IFERROR(VALUE(TRIM(SUBSTITUTE(AM57,CHAR(160),""))),0)),$AS57="Devis 3",(IFERROR(VALUE(TRIM(SUBSTITUTE(AP57,CHAR(160),""))),0))),0))*(IFERROR(VALUE(TRIM(SUBSTITUTE($AA57,CHAR(160),""))),0))=0,"",(IFERROR(_xlfn.IFS($AS57="Devis 1",(IFERROR(VALUE(TRIM(SUBSTITUTE(AJ57,CHAR(160),""))),0)),$AS57="Devis 2",(IFERROR(VALUE(TRIM(SUBSTITUTE(AM57,CHAR(160),""))),0)),$AS57="Devis 3",(IFERROR(VALUE(TRIM(SUBSTITUTE(AP57,CHAR(160),""))),0))),0))*(IFERROR(VALUE(TRIM(SUBSTITUTE($AA57,CHAR(160),""))),0))))</f>
        <v/>
      </c>
      <c r="AY57" s="209" t="str" cm="1">
        <f t="array" ref="AY57">IF($AA57="","",IF(ROUND((IFERROR(_xlfn.IFS(TRIM(SUBSTITUTE($AS57,CHAR(160),""))="Devis 1",IFERROR(VALUE(TRIM(SUBSTITUTE(AK57,CHAR(160),""))),0),TRIM(SUBSTITUTE($AS57,CHAR(160),""))="Devis 2",IFERROR(VALUE(TRIM(SUBSTITUTE(AN57,CHAR(160),""))),0),TRIM(SUBSTITUTE($AS57,CHAR(160),""))="Devis 3",IFERROR(VALUE(TRIM(SUBSTITUTE(AQ57,CHAR(160),""))),0)),0))*(IFERROR(VALUE(TRIM(SUBSTITUTE($AA57,CHAR(160),""))),0)),2)=0,IF(AX57&lt;&gt;"",0,""),ROUND((IFERROR(_xlfn.IFS(TRIM(SUBSTITUTE($AS57,CHAR(160),""))="Devis 1",IFERROR(VALUE(TRIM(SUBSTITUTE(AK57,CHAR(160),""))),0),TRIM(SUBSTITUTE($AS57,CHAR(160),""))="Devis 2",IFERROR(VALUE(TRIM(SUBSTITUTE(AN57,CHAR(160),""))),0),TRIM(SUBSTITUTE($AS57,CHAR(160),""))="Devis 3",IFERROR(VALUE(TRIM(SUBSTITUTE(AQ57,CHAR(160),""))),0)),0))*(IFERROR(VALUE(TRIM(SUBSTITUTE($AA57,CHAR(160),""))),0)),2)))</f>
        <v/>
      </c>
      <c r="AZ57" s="209" t="str" cm="1">
        <f t="array" ref="AZ57">IF($AA57="","",IF(ROUND(IFERROR(_xlfn.IFS($AS57="Devis 1",ROUND(IFERROR(VALUE(TRIM(SUBSTITUTE(AL57,CHAR(160),""))),0),2),$AS57="Devis 2",ROUND(IFERROR(VALUE(TRIM(SUBSTITUTE(AO57,CHAR(160),""))),0),2),$AS57="Devis 3",ROUND(IFERROR(VALUE(TRIM(SUBSTITUTE(AR57,CHAR(160),""))),0),2)),0),2)*ROUND(IFERROR(VALUE(TRIM(SUBSTITUTE($AA57,CHAR(160),""))),0),2)=0,"",ROUND(IFERROR(_xlfn.IFS($AS57="Devis 1",ROUND(IFERROR(VALUE(TRIM(SUBSTITUTE(AL57,CHAR(160),""))),0),2),$AS57="Devis 2",ROUND(IFERROR(VALUE(TRIM(SUBSTITUTE(AO57,CHAR(160),""))),0),2),$AS57="Devis 3",ROUND(IFERROR(VALUE(TRIM(SUBSTITUTE(AR57,CHAR(160),""))),0),2)),0),2)*ROUND(IFERROR(VALUE(TRIM(SUBSTITUTE($AA57,CHAR(160),""))),0),2)))</f>
        <v/>
      </c>
      <c r="BA57" s="212"/>
      <c r="BB57" s="210" t="str" cm="1">
        <f t="array" ref="BB57">IF(OR(AZ57="",AW57="",AX57="",AU57="",AY57="",AV57=""),"",_xlfn.IFS((IFERROR(VALUE(TRIM(SUBSTITUTE(AZ57,CHAR(160),""))),0))&gt;(IFERROR(VALUE(TRIM(SUBSTITUTE(AW57,CHAR(160),""))),0)),"KO : Le montant retenu TTC est supérieur au montant raisonnable TTC. Merci de revoir la ligne de dépense ou plafonner son montant.",(IFERROR(VALUE(TRIM(SUBSTITUTE(AX57,CHAR(160),""))),0))&gt;(IFERROR(VALUE(TRIM(SUBSTITUTE(AU57,CHAR(160),""))),0)),"Attention : Le montant retenu HT est supérieur au montant HT raisonnable. Merci de revoir la ligne de dépense, plafonner son montant, ou justifier la reventillation HT / TVA.",(IFERROR(VALUE(TRIM(SUBSTITUTE(AY57,CHAR(160),""))),0))&gt;(IFERROR(VALUE(TRIM(SUBSTITUTE(AV57,CHAR(160),""))),0)),"Attention : Le montant TVA retenu est supérieur au montant TVA raisonnable. Merci de revoir la ligne de dépense, plafonner son montant, ou justifier la reventillation HT / TVA.",(IFERROR(VALUE(TRIM(SUBSTITUTE(AZ57,CHAR(160),""))),0))=0,"",(IFERROR(VALUE(TRIM(SUBSTITUTE(AW57,CHAR(160),""))),0))=(IFERROR(VALUE(TRIM(SUBSTITUTE(AZ57,CHAR(160),""))),0)),"OK",(IFERROR(VALUE(TRIM(SUBSTITUTE(AW57,CHAR(160),""))),0))&gt;(IFERROR(VALUE(TRIM(SUBSTITUTE(AZ57,CHAR(160),""))),0))," OK : Montant instruit inférieur au montant raisonnable.",TRUE,""))</f>
        <v/>
      </c>
      <c r="BC57" s="210" t="str" cm="1">
        <f t="array" ref="BC57">IF(OR(AZ57="",X57="",AX57="",V57="",AY57="",W57=""),"",_xlfn.IFS((IFERROR(VALUE(TRIM(SUBSTITUTE(AZ57,CHAR(160),""))),0))&gt;(IFERROR(VALUE(TRIM(SUBSTITUTE(X57,CHAR(160),""))),0)),"KO : Le montant retenu TTC est supérieur au montant présenté TTC. Merci de revoir la ligne de dépense ou plafonner son montant.",(IFERROR(VALUE(TRIM(SUBSTITUTE(AX57,CHAR(160),""))),0))&gt;(IFERROR(VALUE(TRIM(SUBSTITUTE(V57,CHAR(160),""))),0)),"Attention : Le montant retenu HT est supérieur au montant HT présenté. Merci de revoir la ligne de dépense, plafonner son montant, ou justifier la reventillation HT / TVA.",(IFERROR(VALUE(TRIM(SUBSTITUTE(AY57,CHAR(160),""))),0))&gt;(IFERROR(VALUE(TRIM(SUBSTITUTE(W57,CHAR(160),""))),0)),"Attention : Le montant TVA retenu est supérieur au montant TVA présenté. Merci de revoir la ligne de dépense, plafonner son montant, ou justifier la reventillation HT / TVA.",(IFERROR(VALUE(TRIM(SUBSTITUTE(X57,CHAR(160),""))),0))=0,"",(IFERROR(VALUE(TRIM(SUBSTITUTE(AZ57,CHAR(160),""))),0))=(IFERROR(VALUE(TRIM(SUBSTITUTE(X57,CHAR(160),""))),0)),"OK",(IFERROR(VALUE(TRIM(SUBSTITUTE(AZ57,CHAR(160),""))),0))&lt;(IFERROR(VALUE(TRIM(SUBSTITUTE(X57,CHAR(160),""))),0)),"Montant instruit inférieur au montant présenté.",TRUE,""))</f>
        <v/>
      </c>
      <c r="BD57" s="208" t="str">
        <f t="shared" si="46"/>
        <v/>
      </c>
      <c r="BE57" s="208" t="str">
        <f t="shared" si="47"/>
        <v/>
      </c>
      <c r="BF57" s="495" t="str">
        <f t="shared" si="48"/>
        <v/>
      </c>
    </row>
    <row r="58" spans="1:58" ht="15" customHeight="1">
      <c r="A58" s="473">
        <v>54</v>
      </c>
      <c r="B58" s="11"/>
      <c r="C58" s="42"/>
      <c r="D58" s="11"/>
      <c r="E58" s="11"/>
      <c r="F58" s="11"/>
      <c r="G58" s="11"/>
      <c r="H58" s="11"/>
      <c r="I58" s="61"/>
      <c r="J58" s="11"/>
      <c r="K58" s="62"/>
      <c r="L58" s="29"/>
      <c r="M58" s="15"/>
      <c r="N58" s="193" t="str">
        <f t="shared" si="36"/>
        <v/>
      </c>
      <c r="O58" s="32"/>
      <c r="P58" s="15"/>
      <c r="Q58" s="193" t="str">
        <f t="shared" si="37"/>
        <v/>
      </c>
      <c r="R58" s="35"/>
      <c r="S58" s="15"/>
      <c r="T58" s="194" t="str">
        <f t="shared" si="38"/>
        <v/>
      </c>
      <c r="U58" s="53"/>
      <c r="V58" s="195" t="str" cm="1">
        <f t="array" ref="V58">IF((_xlfn.IFS(TRIM(SUBSTITUTE(U58,CHAR(160),""))="Devis 1",IFERROR(VALUE(TRIM(SUBSTITUTE(L58,CHAR(160),""))),0),TRIM(SUBSTITUTE(U58,CHAR(160),""))="Devis 2",IFERROR(VALUE(TRIM(SUBSTITUTE(O58,CHAR(160),""))),0),TRIM(SUBSTITUTE(U58,CHAR(160),""))="Devis 3",IFERROR(VALUE(TRIM(SUBSTITUTE(R58,CHAR(160),""))),0),TRUE,0)*IFERROR(VALUE(TRIM(SUBSTITUTE(C58,CHAR(160),""))),0))=0,"",_xlfn.IFS(TRIM(SUBSTITUTE(U58,CHAR(160),""))="Devis 1",IFERROR(VALUE(TRIM(SUBSTITUTE(L58,CHAR(160),""))),0),TRIM(SUBSTITUTE(U58,CHAR(160),""))="Devis 2",IFERROR(VALUE(TRIM(SUBSTITUTE(O58,CHAR(160),""))),0),TRIM(SUBSTITUTE(U58,CHAR(160),""))="Devis 3",IFERROR(VALUE(TRIM(SUBSTITUTE(R58,CHAR(160),""))),0),TRUE,0)*IFERROR(VALUE(TRIM(SUBSTITUTE(C58,CHAR(160),""))),0))</f>
        <v/>
      </c>
      <c r="W58" s="196" t="str" cm="1">
        <f t="array" ref="W58">IF(ROUND((_xlfn.IFS(TRIM(SUBSTITUTE(U58,CHAR(160),""))="Devis 1",IFERROR(VALUE(TRIM(SUBSTITUTE(M58,CHAR(160),""))),0),TRIM(SUBSTITUTE(U58,CHAR(160),""))="Devis 2",IFERROR(VALUE(TRIM(SUBSTITUTE(P58,CHAR(160),""))),0),TRIM(SUBSTITUTE(U58,CHAR(160),""))="Devis 3",IFERROR(VALUE(TRIM(SUBSTITUTE(S58,CHAR(160),""))),0),TRUE,0)*IFERROR(VALUE(TRIM(SUBSTITUTE(C58,CHAR(160),""))),0)),2)=0,IF(V58&lt;&gt;"",0,""),ROUND((_xlfn.IFS(TRIM(SUBSTITUTE(U58,CHAR(160),""))="Devis 1",IFERROR(VALUE(TRIM(SUBSTITUTE(M58,CHAR(160),""))),0),TRIM(SUBSTITUTE(U58,CHAR(160),""))="Devis 2",IFERROR(VALUE(TRIM(SUBSTITUTE(P58,CHAR(160),""))),0),TRIM(SUBSTITUTE(U58,CHAR(160),""))="Devis 3",IFERROR(VALUE(TRIM(SUBSTITUTE(S58,CHAR(160),""))),0),TRUE,0)*IFERROR(VALUE(TRIM(SUBSTITUTE(C58,CHAR(160),""))),0)),2))</f>
        <v/>
      </c>
      <c r="X58" s="197" t="str">
        <f t="shared" si="49"/>
        <v/>
      </c>
      <c r="Y58" s="55"/>
      <c r="Z58" s="198" t="str">
        <f t="shared" si="50"/>
        <v/>
      </c>
      <c r="AA58" s="199" t="str">
        <f t="shared" si="51"/>
        <v/>
      </c>
      <c r="AB58" s="200" t="str">
        <f t="shared" si="52"/>
        <v/>
      </c>
      <c r="AC58" s="200" t="str">
        <f t="shared" si="53"/>
        <v/>
      </c>
      <c r="AD58" s="200" t="str">
        <f t="shared" si="54"/>
        <v/>
      </c>
      <c r="AE58" s="200" t="str">
        <f t="shared" si="55"/>
        <v/>
      </c>
      <c r="AF58" s="200" t="str">
        <f t="shared" si="56"/>
        <v/>
      </c>
      <c r="AG58" s="201" t="str">
        <f t="shared" si="57"/>
        <v/>
      </c>
      <c r="AH58" s="200" t="str">
        <f t="shared" si="58"/>
        <v/>
      </c>
      <c r="AI58" s="202" t="str">
        <f t="shared" si="59"/>
        <v/>
      </c>
      <c r="AJ58" s="203" t="str">
        <f t="shared" si="60"/>
        <v/>
      </c>
      <c r="AK58" s="204" t="str">
        <f t="shared" si="61"/>
        <v/>
      </c>
      <c r="AL58" s="193" t="str">
        <f t="shared" si="40"/>
        <v/>
      </c>
      <c r="AM58" s="205" t="str">
        <f t="shared" si="62"/>
        <v/>
      </c>
      <c r="AN58" s="204" t="str">
        <f t="shared" si="63"/>
        <v/>
      </c>
      <c r="AO58" s="193" t="str">
        <f t="shared" si="41"/>
        <v/>
      </c>
      <c r="AP58" s="206" t="str">
        <f t="shared" si="64"/>
        <v/>
      </c>
      <c r="AQ58" s="204" t="str">
        <f t="shared" si="65"/>
        <v/>
      </c>
      <c r="AR58" s="207" t="str">
        <f t="shared" si="42"/>
        <v/>
      </c>
      <c r="AS58" s="198" t="str">
        <f t="shared" si="66"/>
        <v/>
      </c>
      <c r="AT58" s="212"/>
      <c r="AU58" s="208" t="str">
        <f t="shared" si="43"/>
        <v/>
      </c>
      <c r="AV58" s="208" t="str">
        <f t="shared" si="44"/>
        <v/>
      </c>
      <c r="AW58" s="208" t="str">
        <f t="shared" si="45"/>
        <v/>
      </c>
      <c r="AX58" s="209" t="str" cm="1">
        <f t="array" ref="AX58">IF($AA58="","",IF((IFERROR(_xlfn.IFS($AS58="Devis 1",(IFERROR(VALUE(TRIM(SUBSTITUTE(AJ58,CHAR(160),""))),0)),$AS58="Devis 2",(IFERROR(VALUE(TRIM(SUBSTITUTE(AM58,CHAR(160),""))),0)),$AS58="Devis 3",(IFERROR(VALUE(TRIM(SUBSTITUTE(AP58,CHAR(160),""))),0))),0))*(IFERROR(VALUE(TRIM(SUBSTITUTE($AA58,CHAR(160),""))),0))=0,"",(IFERROR(_xlfn.IFS($AS58="Devis 1",(IFERROR(VALUE(TRIM(SUBSTITUTE(AJ58,CHAR(160),""))),0)),$AS58="Devis 2",(IFERROR(VALUE(TRIM(SUBSTITUTE(AM58,CHAR(160),""))),0)),$AS58="Devis 3",(IFERROR(VALUE(TRIM(SUBSTITUTE(AP58,CHAR(160),""))),0))),0))*(IFERROR(VALUE(TRIM(SUBSTITUTE($AA58,CHAR(160),""))),0))))</f>
        <v/>
      </c>
      <c r="AY58" s="209" t="str" cm="1">
        <f t="array" ref="AY58">IF($AA58="","",IF(ROUND((IFERROR(_xlfn.IFS(TRIM(SUBSTITUTE($AS58,CHAR(160),""))="Devis 1",IFERROR(VALUE(TRIM(SUBSTITUTE(AK58,CHAR(160),""))),0),TRIM(SUBSTITUTE($AS58,CHAR(160),""))="Devis 2",IFERROR(VALUE(TRIM(SUBSTITUTE(AN58,CHAR(160),""))),0),TRIM(SUBSTITUTE($AS58,CHAR(160),""))="Devis 3",IFERROR(VALUE(TRIM(SUBSTITUTE(AQ58,CHAR(160),""))),0)),0))*(IFERROR(VALUE(TRIM(SUBSTITUTE($AA58,CHAR(160),""))),0)),2)=0,IF(AX58&lt;&gt;"",0,""),ROUND((IFERROR(_xlfn.IFS(TRIM(SUBSTITUTE($AS58,CHAR(160),""))="Devis 1",IFERROR(VALUE(TRIM(SUBSTITUTE(AK58,CHAR(160),""))),0),TRIM(SUBSTITUTE($AS58,CHAR(160),""))="Devis 2",IFERROR(VALUE(TRIM(SUBSTITUTE(AN58,CHAR(160),""))),0),TRIM(SUBSTITUTE($AS58,CHAR(160),""))="Devis 3",IFERROR(VALUE(TRIM(SUBSTITUTE(AQ58,CHAR(160),""))),0)),0))*(IFERROR(VALUE(TRIM(SUBSTITUTE($AA58,CHAR(160),""))),0)),2)))</f>
        <v/>
      </c>
      <c r="AZ58" s="209" t="str" cm="1">
        <f t="array" ref="AZ58">IF($AA58="","",IF(ROUND(IFERROR(_xlfn.IFS($AS58="Devis 1",ROUND(IFERROR(VALUE(TRIM(SUBSTITUTE(AL58,CHAR(160),""))),0),2),$AS58="Devis 2",ROUND(IFERROR(VALUE(TRIM(SUBSTITUTE(AO58,CHAR(160),""))),0),2),$AS58="Devis 3",ROUND(IFERROR(VALUE(TRIM(SUBSTITUTE(AR58,CHAR(160),""))),0),2)),0),2)*ROUND(IFERROR(VALUE(TRIM(SUBSTITUTE($AA58,CHAR(160),""))),0),2)=0,"",ROUND(IFERROR(_xlfn.IFS($AS58="Devis 1",ROUND(IFERROR(VALUE(TRIM(SUBSTITUTE(AL58,CHAR(160),""))),0),2),$AS58="Devis 2",ROUND(IFERROR(VALUE(TRIM(SUBSTITUTE(AO58,CHAR(160),""))),0),2),$AS58="Devis 3",ROUND(IFERROR(VALUE(TRIM(SUBSTITUTE(AR58,CHAR(160),""))),0),2)),0),2)*ROUND(IFERROR(VALUE(TRIM(SUBSTITUTE($AA58,CHAR(160),""))),0),2)))</f>
        <v/>
      </c>
      <c r="BA58" s="212"/>
      <c r="BB58" s="210" t="str" cm="1">
        <f t="array" ref="BB58">IF(OR(AZ58="",AW58="",AX58="",AU58="",AY58="",AV58=""),"",_xlfn.IFS((IFERROR(VALUE(TRIM(SUBSTITUTE(AZ58,CHAR(160),""))),0))&gt;(IFERROR(VALUE(TRIM(SUBSTITUTE(AW58,CHAR(160),""))),0)),"KO : Le montant retenu TTC est supérieur au montant raisonnable TTC. Merci de revoir la ligne de dépense ou plafonner son montant.",(IFERROR(VALUE(TRIM(SUBSTITUTE(AX58,CHAR(160),""))),0))&gt;(IFERROR(VALUE(TRIM(SUBSTITUTE(AU58,CHAR(160),""))),0)),"Attention : Le montant retenu HT est supérieur au montant HT raisonnable. Merci de revoir la ligne de dépense, plafonner son montant, ou justifier la reventillation HT / TVA.",(IFERROR(VALUE(TRIM(SUBSTITUTE(AY58,CHAR(160),""))),0))&gt;(IFERROR(VALUE(TRIM(SUBSTITUTE(AV58,CHAR(160),""))),0)),"Attention : Le montant TVA retenu est supérieur au montant TVA raisonnable. Merci de revoir la ligne de dépense, plafonner son montant, ou justifier la reventillation HT / TVA.",(IFERROR(VALUE(TRIM(SUBSTITUTE(AZ58,CHAR(160),""))),0))=0,"",(IFERROR(VALUE(TRIM(SUBSTITUTE(AW58,CHAR(160),""))),0))=(IFERROR(VALUE(TRIM(SUBSTITUTE(AZ58,CHAR(160),""))),0)),"OK",(IFERROR(VALUE(TRIM(SUBSTITUTE(AW58,CHAR(160),""))),0))&gt;(IFERROR(VALUE(TRIM(SUBSTITUTE(AZ58,CHAR(160),""))),0))," OK : Montant instruit inférieur au montant raisonnable.",TRUE,""))</f>
        <v/>
      </c>
      <c r="BC58" s="210" t="str" cm="1">
        <f t="array" ref="BC58">IF(OR(AZ58="",X58="",AX58="",V58="",AY58="",W58=""),"",_xlfn.IFS((IFERROR(VALUE(TRIM(SUBSTITUTE(AZ58,CHAR(160),""))),0))&gt;(IFERROR(VALUE(TRIM(SUBSTITUTE(X58,CHAR(160),""))),0)),"KO : Le montant retenu TTC est supérieur au montant présenté TTC. Merci de revoir la ligne de dépense ou plafonner son montant.",(IFERROR(VALUE(TRIM(SUBSTITUTE(AX58,CHAR(160),""))),0))&gt;(IFERROR(VALUE(TRIM(SUBSTITUTE(V58,CHAR(160),""))),0)),"Attention : Le montant retenu HT est supérieur au montant HT présenté. Merci de revoir la ligne de dépense, plafonner son montant, ou justifier la reventillation HT / TVA.",(IFERROR(VALUE(TRIM(SUBSTITUTE(AY58,CHAR(160),""))),0))&gt;(IFERROR(VALUE(TRIM(SUBSTITUTE(W58,CHAR(160),""))),0)),"Attention : Le montant TVA retenu est supérieur au montant TVA présenté. Merci de revoir la ligne de dépense, plafonner son montant, ou justifier la reventillation HT / TVA.",(IFERROR(VALUE(TRIM(SUBSTITUTE(X58,CHAR(160),""))),0))=0,"",(IFERROR(VALUE(TRIM(SUBSTITUTE(AZ58,CHAR(160),""))),0))=(IFERROR(VALUE(TRIM(SUBSTITUTE(X58,CHAR(160),""))),0)),"OK",(IFERROR(VALUE(TRIM(SUBSTITUTE(AZ58,CHAR(160),""))),0))&lt;(IFERROR(VALUE(TRIM(SUBSTITUTE(X58,CHAR(160),""))),0)),"Montant instruit inférieur au montant présenté.",TRUE,""))</f>
        <v/>
      </c>
      <c r="BD58" s="208" t="str">
        <f t="shared" si="46"/>
        <v/>
      </c>
      <c r="BE58" s="208" t="str">
        <f t="shared" si="47"/>
        <v/>
      </c>
      <c r="BF58" s="495" t="str">
        <f t="shared" si="48"/>
        <v/>
      </c>
    </row>
    <row r="59" spans="1:58" ht="15" customHeight="1">
      <c r="A59" s="473">
        <v>55</v>
      </c>
      <c r="B59" s="11"/>
      <c r="C59" s="42"/>
      <c r="D59" s="11"/>
      <c r="E59" s="11"/>
      <c r="F59" s="11"/>
      <c r="G59" s="11"/>
      <c r="H59" s="11"/>
      <c r="I59" s="61"/>
      <c r="J59" s="11"/>
      <c r="K59" s="62"/>
      <c r="L59" s="29"/>
      <c r="M59" s="15"/>
      <c r="N59" s="193" t="str">
        <f t="shared" si="36"/>
        <v/>
      </c>
      <c r="O59" s="32"/>
      <c r="P59" s="15"/>
      <c r="Q59" s="193" t="str">
        <f t="shared" si="37"/>
        <v/>
      </c>
      <c r="R59" s="35"/>
      <c r="S59" s="15"/>
      <c r="T59" s="194" t="str">
        <f t="shared" si="38"/>
        <v/>
      </c>
      <c r="U59" s="53"/>
      <c r="V59" s="195" t="str" cm="1">
        <f t="array" ref="V59">IF((_xlfn.IFS(TRIM(SUBSTITUTE(U59,CHAR(160),""))="Devis 1",IFERROR(VALUE(TRIM(SUBSTITUTE(L59,CHAR(160),""))),0),TRIM(SUBSTITUTE(U59,CHAR(160),""))="Devis 2",IFERROR(VALUE(TRIM(SUBSTITUTE(O59,CHAR(160),""))),0),TRIM(SUBSTITUTE(U59,CHAR(160),""))="Devis 3",IFERROR(VALUE(TRIM(SUBSTITUTE(R59,CHAR(160),""))),0),TRUE,0)*IFERROR(VALUE(TRIM(SUBSTITUTE(C59,CHAR(160),""))),0))=0,"",_xlfn.IFS(TRIM(SUBSTITUTE(U59,CHAR(160),""))="Devis 1",IFERROR(VALUE(TRIM(SUBSTITUTE(L59,CHAR(160),""))),0),TRIM(SUBSTITUTE(U59,CHAR(160),""))="Devis 2",IFERROR(VALUE(TRIM(SUBSTITUTE(O59,CHAR(160),""))),0),TRIM(SUBSTITUTE(U59,CHAR(160),""))="Devis 3",IFERROR(VALUE(TRIM(SUBSTITUTE(R59,CHAR(160),""))),0),TRUE,0)*IFERROR(VALUE(TRIM(SUBSTITUTE(C59,CHAR(160),""))),0))</f>
        <v/>
      </c>
      <c r="W59" s="196" t="str" cm="1">
        <f t="array" ref="W59">IF(ROUND((_xlfn.IFS(TRIM(SUBSTITUTE(U59,CHAR(160),""))="Devis 1",IFERROR(VALUE(TRIM(SUBSTITUTE(M59,CHAR(160),""))),0),TRIM(SUBSTITUTE(U59,CHAR(160),""))="Devis 2",IFERROR(VALUE(TRIM(SUBSTITUTE(P59,CHAR(160),""))),0),TRIM(SUBSTITUTE(U59,CHAR(160),""))="Devis 3",IFERROR(VALUE(TRIM(SUBSTITUTE(S59,CHAR(160),""))),0),TRUE,0)*IFERROR(VALUE(TRIM(SUBSTITUTE(C59,CHAR(160),""))),0)),2)=0,IF(V59&lt;&gt;"",0,""),ROUND((_xlfn.IFS(TRIM(SUBSTITUTE(U59,CHAR(160),""))="Devis 1",IFERROR(VALUE(TRIM(SUBSTITUTE(M59,CHAR(160),""))),0),TRIM(SUBSTITUTE(U59,CHAR(160),""))="Devis 2",IFERROR(VALUE(TRIM(SUBSTITUTE(P59,CHAR(160),""))),0),TRIM(SUBSTITUTE(U59,CHAR(160),""))="Devis 3",IFERROR(VALUE(TRIM(SUBSTITUTE(S59,CHAR(160),""))),0),TRUE,0)*IFERROR(VALUE(TRIM(SUBSTITUTE(C59,CHAR(160),""))),0)),2))</f>
        <v/>
      </c>
      <c r="X59" s="197" t="str">
        <f t="shared" si="49"/>
        <v/>
      </c>
      <c r="Y59" s="55"/>
      <c r="Z59" s="198" t="str">
        <f t="shared" si="50"/>
        <v/>
      </c>
      <c r="AA59" s="199" t="str">
        <f t="shared" si="51"/>
        <v/>
      </c>
      <c r="AB59" s="200" t="str">
        <f t="shared" si="52"/>
        <v/>
      </c>
      <c r="AC59" s="200" t="str">
        <f t="shared" si="53"/>
        <v/>
      </c>
      <c r="AD59" s="200" t="str">
        <f t="shared" si="54"/>
        <v/>
      </c>
      <c r="AE59" s="200" t="str">
        <f t="shared" si="55"/>
        <v/>
      </c>
      <c r="AF59" s="200" t="str">
        <f t="shared" si="56"/>
        <v/>
      </c>
      <c r="AG59" s="201" t="str">
        <f t="shared" si="57"/>
        <v/>
      </c>
      <c r="AH59" s="200" t="str">
        <f t="shared" si="58"/>
        <v/>
      </c>
      <c r="AI59" s="202" t="str">
        <f t="shared" si="59"/>
        <v/>
      </c>
      <c r="AJ59" s="203" t="str">
        <f t="shared" si="60"/>
        <v/>
      </c>
      <c r="AK59" s="204" t="str">
        <f t="shared" si="61"/>
        <v/>
      </c>
      <c r="AL59" s="193" t="str">
        <f t="shared" si="40"/>
        <v/>
      </c>
      <c r="AM59" s="205" t="str">
        <f t="shared" si="62"/>
        <v/>
      </c>
      <c r="AN59" s="204" t="str">
        <f t="shared" si="63"/>
        <v/>
      </c>
      <c r="AO59" s="193" t="str">
        <f t="shared" si="41"/>
        <v/>
      </c>
      <c r="AP59" s="206" t="str">
        <f t="shared" si="64"/>
        <v/>
      </c>
      <c r="AQ59" s="204" t="str">
        <f t="shared" si="65"/>
        <v/>
      </c>
      <c r="AR59" s="207" t="str">
        <f t="shared" si="42"/>
        <v/>
      </c>
      <c r="AS59" s="198" t="str">
        <f t="shared" si="66"/>
        <v/>
      </c>
      <c r="AT59" s="212"/>
      <c r="AU59" s="208" t="str">
        <f t="shared" si="43"/>
        <v/>
      </c>
      <c r="AV59" s="208" t="str">
        <f t="shared" si="44"/>
        <v/>
      </c>
      <c r="AW59" s="208" t="str">
        <f t="shared" si="45"/>
        <v/>
      </c>
      <c r="AX59" s="209" t="str" cm="1">
        <f t="array" ref="AX59">IF($AA59="","",IF((IFERROR(_xlfn.IFS($AS59="Devis 1",(IFERROR(VALUE(TRIM(SUBSTITUTE(AJ59,CHAR(160),""))),0)),$AS59="Devis 2",(IFERROR(VALUE(TRIM(SUBSTITUTE(AM59,CHAR(160),""))),0)),$AS59="Devis 3",(IFERROR(VALUE(TRIM(SUBSTITUTE(AP59,CHAR(160),""))),0))),0))*(IFERROR(VALUE(TRIM(SUBSTITUTE($AA59,CHAR(160),""))),0))=0,"",(IFERROR(_xlfn.IFS($AS59="Devis 1",(IFERROR(VALUE(TRIM(SUBSTITUTE(AJ59,CHAR(160),""))),0)),$AS59="Devis 2",(IFERROR(VALUE(TRIM(SUBSTITUTE(AM59,CHAR(160),""))),0)),$AS59="Devis 3",(IFERROR(VALUE(TRIM(SUBSTITUTE(AP59,CHAR(160),""))),0))),0))*(IFERROR(VALUE(TRIM(SUBSTITUTE($AA59,CHAR(160),""))),0))))</f>
        <v/>
      </c>
      <c r="AY59" s="209" t="str" cm="1">
        <f t="array" ref="AY59">IF($AA59="","",IF(ROUND((IFERROR(_xlfn.IFS(TRIM(SUBSTITUTE($AS59,CHAR(160),""))="Devis 1",IFERROR(VALUE(TRIM(SUBSTITUTE(AK59,CHAR(160),""))),0),TRIM(SUBSTITUTE($AS59,CHAR(160),""))="Devis 2",IFERROR(VALUE(TRIM(SUBSTITUTE(AN59,CHAR(160),""))),0),TRIM(SUBSTITUTE($AS59,CHAR(160),""))="Devis 3",IFERROR(VALUE(TRIM(SUBSTITUTE(AQ59,CHAR(160),""))),0)),0))*(IFERROR(VALUE(TRIM(SUBSTITUTE($AA59,CHAR(160),""))),0)),2)=0,IF(AX59&lt;&gt;"",0,""),ROUND((IFERROR(_xlfn.IFS(TRIM(SUBSTITUTE($AS59,CHAR(160),""))="Devis 1",IFERROR(VALUE(TRIM(SUBSTITUTE(AK59,CHAR(160),""))),0),TRIM(SUBSTITUTE($AS59,CHAR(160),""))="Devis 2",IFERROR(VALUE(TRIM(SUBSTITUTE(AN59,CHAR(160),""))),0),TRIM(SUBSTITUTE($AS59,CHAR(160),""))="Devis 3",IFERROR(VALUE(TRIM(SUBSTITUTE(AQ59,CHAR(160),""))),0)),0))*(IFERROR(VALUE(TRIM(SUBSTITUTE($AA59,CHAR(160),""))),0)),2)))</f>
        <v/>
      </c>
      <c r="AZ59" s="209" t="str" cm="1">
        <f t="array" ref="AZ59">IF($AA59="","",IF(ROUND(IFERROR(_xlfn.IFS($AS59="Devis 1",ROUND(IFERROR(VALUE(TRIM(SUBSTITUTE(AL59,CHAR(160),""))),0),2),$AS59="Devis 2",ROUND(IFERROR(VALUE(TRIM(SUBSTITUTE(AO59,CHAR(160),""))),0),2),$AS59="Devis 3",ROUND(IFERROR(VALUE(TRIM(SUBSTITUTE(AR59,CHAR(160),""))),0),2)),0),2)*ROUND(IFERROR(VALUE(TRIM(SUBSTITUTE($AA59,CHAR(160),""))),0),2)=0,"",ROUND(IFERROR(_xlfn.IFS($AS59="Devis 1",ROUND(IFERROR(VALUE(TRIM(SUBSTITUTE(AL59,CHAR(160),""))),0),2),$AS59="Devis 2",ROUND(IFERROR(VALUE(TRIM(SUBSTITUTE(AO59,CHAR(160),""))),0),2),$AS59="Devis 3",ROUND(IFERROR(VALUE(TRIM(SUBSTITUTE(AR59,CHAR(160),""))),0),2)),0),2)*ROUND(IFERROR(VALUE(TRIM(SUBSTITUTE($AA59,CHAR(160),""))),0),2)))</f>
        <v/>
      </c>
      <c r="BA59" s="212"/>
      <c r="BB59" s="210" t="str" cm="1">
        <f t="array" ref="BB59">IF(OR(AZ59="",AW59="",AX59="",AU59="",AY59="",AV59=""),"",_xlfn.IFS((IFERROR(VALUE(TRIM(SUBSTITUTE(AZ59,CHAR(160),""))),0))&gt;(IFERROR(VALUE(TRIM(SUBSTITUTE(AW59,CHAR(160),""))),0)),"KO : Le montant retenu TTC est supérieur au montant raisonnable TTC. Merci de revoir la ligne de dépense ou plafonner son montant.",(IFERROR(VALUE(TRIM(SUBSTITUTE(AX59,CHAR(160),""))),0))&gt;(IFERROR(VALUE(TRIM(SUBSTITUTE(AU59,CHAR(160),""))),0)),"Attention : Le montant retenu HT est supérieur au montant HT raisonnable. Merci de revoir la ligne de dépense, plafonner son montant, ou justifier la reventillation HT / TVA.",(IFERROR(VALUE(TRIM(SUBSTITUTE(AY59,CHAR(160),""))),0))&gt;(IFERROR(VALUE(TRIM(SUBSTITUTE(AV59,CHAR(160),""))),0)),"Attention : Le montant TVA retenu est supérieur au montant TVA raisonnable. Merci de revoir la ligne de dépense, plafonner son montant, ou justifier la reventillation HT / TVA.",(IFERROR(VALUE(TRIM(SUBSTITUTE(AZ59,CHAR(160),""))),0))=0,"",(IFERROR(VALUE(TRIM(SUBSTITUTE(AW59,CHAR(160),""))),0))=(IFERROR(VALUE(TRIM(SUBSTITUTE(AZ59,CHAR(160),""))),0)),"OK",(IFERROR(VALUE(TRIM(SUBSTITUTE(AW59,CHAR(160),""))),0))&gt;(IFERROR(VALUE(TRIM(SUBSTITUTE(AZ59,CHAR(160),""))),0))," OK : Montant instruit inférieur au montant raisonnable.",TRUE,""))</f>
        <v/>
      </c>
      <c r="BC59" s="210" t="str" cm="1">
        <f t="array" ref="BC59">IF(OR(AZ59="",X59="",AX59="",V59="",AY59="",W59=""),"",_xlfn.IFS((IFERROR(VALUE(TRIM(SUBSTITUTE(AZ59,CHAR(160),""))),0))&gt;(IFERROR(VALUE(TRIM(SUBSTITUTE(X59,CHAR(160),""))),0)),"KO : Le montant retenu TTC est supérieur au montant présenté TTC. Merci de revoir la ligne de dépense ou plafonner son montant.",(IFERROR(VALUE(TRIM(SUBSTITUTE(AX59,CHAR(160),""))),0))&gt;(IFERROR(VALUE(TRIM(SUBSTITUTE(V59,CHAR(160),""))),0)),"Attention : Le montant retenu HT est supérieur au montant HT présenté. Merci de revoir la ligne de dépense, plafonner son montant, ou justifier la reventillation HT / TVA.",(IFERROR(VALUE(TRIM(SUBSTITUTE(AY59,CHAR(160),""))),0))&gt;(IFERROR(VALUE(TRIM(SUBSTITUTE(W59,CHAR(160),""))),0)),"Attention : Le montant TVA retenu est supérieur au montant TVA présenté. Merci de revoir la ligne de dépense, plafonner son montant, ou justifier la reventillation HT / TVA.",(IFERROR(VALUE(TRIM(SUBSTITUTE(X59,CHAR(160),""))),0))=0,"",(IFERROR(VALUE(TRIM(SUBSTITUTE(AZ59,CHAR(160),""))),0))=(IFERROR(VALUE(TRIM(SUBSTITUTE(X59,CHAR(160),""))),0)),"OK",(IFERROR(VALUE(TRIM(SUBSTITUTE(AZ59,CHAR(160),""))),0))&lt;(IFERROR(VALUE(TRIM(SUBSTITUTE(X59,CHAR(160),""))),0)),"Montant instruit inférieur au montant présenté.",TRUE,""))</f>
        <v/>
      </c>
      <c r="BD59" s="208" t="str">
        <f t="shared" si="46"/>
        <v/>
      </c>
      <c r="BE59" s="208" t="str">
        <f t="shared" si="47"/>
        <v/>
      </c>
      <c r="BF59" s="495" t="str">
        <f t="shared" si="48"/>
        <v/>
      </c>
    </row>
    <row r="60" spans="1:58" ht="15" customHeight="1">
      <c r="A60" s="473">
        <v>56</v>
      </c>
      <c r="B60" s="11"/>
      <c r="C60" s="42"/>
      <c r="D60" s="11"/>
      <c r="E60" s="11"/>
      <c r="F60" s="11"/>
      <c r="G60" s="11"/>
      <c r="H60" s="11"/>
      <c r="I60" s="61"/>
      <c r="J60" s="11"/>
      <c r="K60" s="62"/>
      <c r="L60" s="29"/>
      <c r="M60" s="15"/>
      <c r="N60" s="193" t="str">
        <f t="shared" si="36"/>
        <v/>
      </c>
      <c r="O60" s="32"/>
      <c r="P60" s="15"/>
      <c r="Q60" s="193" t="str">
        <f t="shared" si="37"/>
        <v/>
      </c>
      <c r="R60" s="35"/>
      <c r="S60" s="15"/>
      <c r="T60" s="194" t="str">
        <f t="shared" si="38"/>
        <v/>
      </c>
      <c r="U60" s="53"/>
      <c r="V60" s="195" t="str" cm="1">
        <f t="array" ref="V60">IF((_xlfn.IFS(TRIM(SUBSTITUTE(U60,CHAR(160),""))="Devis 1",IFERROR(VALUE(TRIM(SUBSTITUTE(L60,CHAR(160),""))),0),TRIM(SUBSTITUTE(U60,CHAR(160),""))="Devis 2",IFERROR(VALUE(TRIM(SUBSTITUTE(O60,CHAR(160),""))),0),TRIM(SUBSTITUTE(U60,CHAR(160),""))="Devis 3",IFERROR(VALUE(TRIM(SUBSTITUTE(R60,CHAR(160),""))),0),TRUE,0)*IFERROR(VALUE(TRIM(SUBSTITUTE(C60,CHAR(160),""))),0))=0,"",_xlfn.IFS(TRIM(SUBSTITUTE(U60,CHAR(160),""))="Devis 1",IFERROR(VALUE(TRIM(SUBSTITUTE(L60,CHAR(160),""))),0),TRIM(SUBSTITUTE(U60,CHAR(160),""))="Devis 2",IFERROR(VALUE(TRIM(SUBSTITUTE(O60,CHAR(160),""))),0),TRIM(SUBSTITUTE(U60,CHAR(160),""))="Devis 3",IFERROR(VALUE(TRIM(SUBSTITUTE(R60,CHAR(160),""))),0),TRUE,0)*IFERROR(VALUE(TRIM(SUBSTITUTE(C60,CHAR(160),""))),0))</f>
        <v/>
      </c>
      <c r="W60" s="196" t="str" cm="1">
        <f t="array" ref="W60">IF(ROUND((_xlfn.IFS(TRIM(SUBSTITUTE(U60,CHAR(160),""))="Devis 1",IFERROR(VALUE(TRIM(SUBSTITUTE(M60,CHAR(160),""))),0),TRIM(SUBSTITUTE(U60,CHAR(160),""))="Devis 2",IFERROR(VALUE(TRIM(SUBSTITUTE(P60,CHAR(160),""))),0),TRIM(SUBSTITUTE(U60,CHAR(160),""))="Devis 3",IFERROR(VALUE(TRIM(SUBSTITUTE(S60,CHAR(160),""))),0),TRUE,0)*IFERROR(VALUE(TRIM(SUBSTITUTE(C60,CHAR(160),""))),0)),2)=0,IF(V60&lt;&gt;"",0,""),ROUND((_xlfn.IFS(TRIM(SUBSTITUTE(U60,CHAR(160),""))="Devis 1",IFERROR(VALUE(TRIM(SUBSTITUTE(M60,CHAR(160),""))),0),TRIM(SUBSTITUTE(U60,CHAR(160),""))="Devis 2",IFERROR(VALUE(TRIM(SUBSTITUTE(P60,CHAR(160),""))),0),TRIM(SUBSTITUTE(U60,CHAR(160),""))="Devis 3",IFERROR(VALUE(TRIM(SUBSTITUTE(S60,CHAR(160),""))),0),TRUE,0)*IFERROR(VALUE(TRIM(SUBSTITUTE(C60,CHAR(160),""))),0)),2))</f>
        <v/>
      </c>
      <c r="X60" s="197" t="str">
        <f t="shared" si="49"/>
        <v/>
      </c>
      <c r="Y60" s="55"/>
      <c r="Z60" s="198" t="str">
        <f t="shared" si="50"/>
        <v/>
      </c>
      <c r="AA60" s="199" t="str">
        <f t="shared" si="51"/>
        <v/>
      </c>
      <c r="AB60" s="200" t="str">
        <f t="shared" si="52"/>
        <v/>
      </c>
      <c r="AC60" s="200" t="str">
        <f t="shared" si="53"/>
        <v/>
      </c>
      <c r="AD60" s="200" t="str">
        <f t="shared" si="54"/>
        <v/>
      </c>
      <c r="AE60" s="200" t="str">
        <f t="shared" si="55"/>
        <v/>
      </c>
      <c r="AF60" s="200" t="str">
        <f t="shared" si="56"/>
        <v/>
      </c>
      <c r="AG60" s="201" t="str">
        <f t="shared" si="57"/>
        <v/>
      </c>
      <c r="AH60" s="200" t="str">
        <f t="shared" si="58"/>
        <v/>
      </c>
      <c r="AI60" s="202" t="str">
        <f t="shared" si="59"/>
        <v/>
      </c>
      <c r="AJ60" s="203" t="str">
        <f t="shared" si="60"/>
        <v/>
      </c>
      <c r="AK60" s="204" t="str">
        <f t="shared" si="61"/>
        <v/>
      </c>
      <c r="AL60" s="193" t="str">
        <f t="shared" si="40"/>
        <v/>
      </c>
      <c r="AM60" s="205" t="str">
        <f t="shared" si="62"/>
        <v/>
      </c>
      <c r="AN60" s="204" t="str">
        <f t="shared" si="63"/>
        <v/>
      </c>
      <c r="AO60" s="193" t="str">
        <f t="shared" si="41"/>
        <v/>
      </c>
      <c r="AP60" s="206" t="str">
        <f t="shared" si="64"/>
        <v/>
      </c>
      <c r="AQ60" s="204" t="str">
        <f t="shared" si="65"/>
        <v/>
      </c>
      <c r="AR60" s="207" t="str">
        <f t="shared" si="42"/>
        <v/>
      </c>
      <c r="AS60" s="198" t="str">
        <f t="shared" si="66"/>
        <v/>
      </c>
      <c r="AT60" s="212"/>
      <c r="AU60" s="208" t="str">
        <f t="shared" si="43"/>
        <v/>
      </c>
      <c r="AV60" s="208" t="str">
        <f t="shared" si="44"/>
        <v/>
      </c>
      <c r="AW60" s="208" t="str">
        <f t="shared" si="45"/>
        <v/>
      </c>
      <c r="AX60" s="209" t="str" cm="1">
        <f t="array" ref="AX60">IF($AA60="","",IF((IFERROR(_xlfn.IFS($AS60="Devis 1",(IFERROR(VALUE(TRIM(SUBSTITUTE(AJ60,CHAR(160),""))),0)),$AS60="Devis 2",(IFERROR(VALUE(TRIM(SUBSTITUTE(AM60,CHAR(160),""))),0)),$AS60="Devis 3",(IFERROR(VALUE(TRIM(SUBSTITUTE(AP60,CHAR(160),""))),0))),0))*(IFERROR(VALUE(TRIM(SUBSTITUTE($AA60,CHAR(160),""))),0))=0,"",(IFERROR(_xlfn.IFS($AS60="Devis 1",(IFERROR(VALUE(TRIM(SUBSTITUTE(AJ60,CHAR(160),""))),0)),$AS60="Devis 2",(IFERROR(VALUE(TRIM(SUBSTITUTE(AM60,CHAR(160),""))),0)),$AS60="Devis 3",(IFERROR(VALUE(TRIM(SUBSTITUTE(AP60,CHAR(160),""))),0))),0))*(IFERROR(VALUE(TRIM(SUBSTITUTE($AA60,CHAR(160),""))),0))))</f>
        <v/>
      </c>
      <c r="AY60" s="209" t="str" cm="1">
        <f t="array" ref="AY60">IF($AA60="","",IF(ROUND((IFERROR(_xlfn.IFS(TRIM(SUBSTITUTE($AS60,CHAR(160),""))="Devis 1",IFERROR(VALUE(TRIM(SUBSTITUTE(AK60,CHAR(160),""))),0),TRIM(SUBSTITUTE($AS60,CHAR(160),""))="Devis 2",IFERROR(VALUE(TRIM(SUBSTITUTE(AN60,CHAR(160),""))),0),TRIM(SUBSTITUTE($AS60,CHAR(160),""))="Devis 3",IFERROR(VALUE(TRIM(SUBSTITUTE(AQ60,CHAR(160),""))),0)),0))*(IFERROR(VALUE(TRIM(SUBSTITUTE($AA60,CHAR(160),""))),0)),2)=0,IF(AX60&lt;&gt;"",0,""),ROUND((IFERROR(_xlfn.IFS(TRIM(SUBSTITUTE($AS60,CHAR(160),""))="Devis 1",IFERROR(VALUE(TRIM(SUBSTITUTE(AK60,CHAR(160),""))),0),TRIM(SUBSTITUTE($AS60,CHAR(160),""))="Devis 2",IFERROR(VALUE(TRIM(SUBSTITUTE(AN60,CHAR(160),""))),0),TRIM(SUBSTITUTE($AS60,CHAR(160),""))="Devis 3",IFERROR(VALUE(TRIM(SUBSTITUTE(AQ60,CHAR(160),""))),0)),0))*(IFERROR(VALUE(TRIM(SUBSTITUTE($AA60,CHAR(160),""))),0)),2)))</f>
        <v/>
      </c>
      <c r="AZ60" s="209" t="str" cm="1">
        <f t="array" ref="AZ60">IF($AA60="","",IF(ROUND(IFERROR(_xlfn.IFS($AS60="Devis 1",ROUND(IFERROR(VALUE(TRIM(SUBSTITUTE(AL60,CHAR(160),""))),0),2),$AS60="Devis 2",ROUND(IFERROR(VALUE(TRIM(SUBSTITUTE(AO60,CHAR(160),""))),0),2),$AS60="Devis 3",ROUND(IFERROR(VALUE(TRIM(SUBSTITUTE(AR60,CHAR(160),""))),0),2)),0),2)*ROUND(IFERROR(VALUE(TRIM(SUBSTITUTE($AA60,CHAR(160),""))),0),2)=0,"",ROUND(IFERROR(_xlfn.IFS($AS60="Devis 1",ROUND(IFERROR(VALUE(TRIM(SUBSTITUTE(AL60,CHAR(160),""))),0),2),$AS60="Devis 2",ROUND(IFERROR(VALUE(TRIM(SUBSTITUTE(AO60,CHAR(160),""))),0),2),$AS60="Devis 3",ROUND(IFERROR(VALUE(TRIM(SUBSTITUTE(AR60,CHAR(160),""))),0),2)),0),2)*ROUND(IFERROR(VALUE(TRIM(SUBSTITUTE($AA60,CHAR(160),""))),0),2)))</f>
        <v/>
      </c>
      <c r="BA60" s="212"/>
      <c r="BB60" s="210" t="str" cm="1">
        <f t="array" ref="BB60">IF(OR(AZ60="",AW60="",AX60="",AU60="",AY60="",AV60=""),"",_xlfn.IFS((IFERROR(VALUE(TRIM(SUBSTITUTE(AZ60,CHAR(160),""))),0))&gt;(IFERROR(VALUE(TRIM(SUBSTITUTE(AW60,CHAR(160),""))),0)),"KO : Le montant retenu TTC est supérieur au montant raisonnable TTC. Merci de revoir la ligne de dépense ou plafonner son montant.",(IFERROR(VALUE(TRIM(SUBSTITUTE(AX60,CHAR(160),""))),0))&gt;(IFERROR(VALUE(TRIM(SUBSTITUTE(AU60,CHAR(160),""))),0)),"Attention : Le montant retenu HT est supérieur au montant HT raisonnable. Merci de revoir la ligne de dépense, plafonner son montant, ou justifier la reventillation HT / TVA.",(IFERROR(VALUE(TRIM(SUBSTITUTE(AY60,CHAR(160),""))),0))&gt;(IFERROR(VALUE(TRIM(SUBSTITUTE(AV60,CHAR(160),""))),0)),"Attention : Le montant TVA retenu est supérieur au montant TVA raisonnable. Merci de revoir la ligne de dépense, plafonner son montant, ou justifier la reventillation HT / TVA.",(IFERROR(VALUE(TRIM(SUBSTITUTE(AZ60,CHAR(160),""))),0))=0,"",(IFERROR(VALUE(TRIM(SUBSTITUTE(AW60,CHAR(160),""))),0))=(IFERROR(VALUE(TRIM(SUBSTITUTE(AZ60,CHAR(160),""))),0)),"OK",(IFERROR(VALUE(TRIM(SUBSTITUTE(AW60,CHAR(160),""))),0))&gt;(IFERROR(VALUE(TRIM(SUBSTITUTE(AZ60,CHAR(160),""))),0))," OK : Montant instruit inférieur au montant raisonnable.",TRUE,""))</f>
        <v/>
      </c>
      <c r="BC60" s="210" t="str" cm="1">
        <f t="array" ref="BC60">IF(OR(AZ60="",X60="",AX60="",V60="",AY60="",W60=""),"",_xlfn.IFS((IFERROR(VALUE(TRIM(SUBSTITUTE(AZ60,CHAR(160),""))),0))&gt;(IFERROR(VALUE(TRIM(SUBSTITUTE(X60,CHAR(160),""))),0)),"KO : Le montant retenu TTC est supérieur au montant présenté TTC. Merci de revoir la ligne de dépense ou plafonner son montant.",(IFERROR(VALUE(TRIM(SUBSTITUTE(AX60,CHAR(160),""))),0))&gt;(IFERROR(VALUE(TRIM(SUBSTITUTE(V60,CHAR(160),""))),0)),"Attention : Le montant retenu HT est supérieur au montant HT présenté. Merci de revoir la ligne de dépense, plafonner son montant, ou justifier la reventillation HT / TVA.",(IFERROR(VALUE(TRIM(SUBSTITUTE(AY60,CHAR(160),""))),0))&gt;(IFERROR(VALUE(TRIM(SUBSTITUTE(W60,CHAR(160),""))),0)),"Attention : Le montant TVA retenu est supérieur au montant TVA présenté. Merci de revoir la ligne de dépense, plafonner son montant, ou justifier la reventillation HT / TVA.",(IFERROR(VALUE(TRIM(SUBSTITUTE(X60,CHAR(160),""))),0))=0,"",(IFERROR(VALUE(TRIM(SUBSTITUTE(AZ60,CHAR(160),""))),0))=(IFERROR(VALUE(TRIM(SUBSTITUTE(X60,CHAR(160),""))),0)),"OK",(IFERROR(VALUE(TRIM(SUBSTITUTE(AZ60,CHAR(160),""))),0))&lt;(IFERROR(VALUE(TRIM(SUBSTITUTE(X60,CHAR(160),""))),0)),"Montant instruit inférieur au montant présenté.",TRUE,""))</f>
        <v/>
      </c>
      <c r="BD60" s="208" t="str">
        <f t="shared" si="46"/>
        <v/>
      </c>
      <c r="BE60" s="208" t="str">
        <f t="shared" si="47"/>
        <v/>
      </c>
      <c r="BF60" s="495" t="str">
        <f t="shared" si="48"/>
        <v/>
      </c>
    </row>
    <row r="61" spans="1:58" ht="15" customHeight="1">
      <c r="A61" s="473">
        <v>57</v>
      </c>
      <c r="B61" s="11"/>
      <c r="C61" s="42"/>
      <c r="D61" s="11"/>
      <c r="E61" s="11"/>
      <c r="F61" s="11"/>
      <c r="G61" s="11"/>
      <c r="H61" s="11"/>
      <c r="I61" s="61"/>
      <c r="J61" s="11"/>
      <c r="K61" s="62"/>
      <c r="L61" s="29"/>
      <c r="M61" s="15"/>
      <c r="N61" s="193" t="str">
        <f t="shared" si="36"/>
        <v/>
      </c>
      <c r="O61" s="32"/>
      <c r="P61" s="15"/>
      <c r="Q61" s="193" t="str">
        <f t="shared" si="37"/>
        <v/>
      </c>
      <c r="R61" s="35"/>
      <c r="S61" s="15"/>
      <c r="T61" s="194" t="str">
        <f t="shared" si="38"/>
        <v/>
      </c>
      <c r="U61" s="53"/>
      <c r="V61" s="195" t="str" cm="1">
        <f t="array" ref="V61">IF((_xlfn.IFS(TRIM(SUBSTITUTE(U61,CHAR(160),""))="Devis 1",IFERROR(VALUE(TRIM(SUBSTITUTE(L61,CHAR(160),""))),0),TRIM(SUBSTITUTE(U61,CHAR(160),""))="Devis 2",IFERROR(VALUE(TRIM(SUBSTITUTE(O61,CHAR(160),""))),0),TRIM(SUBSTITUTE(U61,CHAR(160),""))="Devis 3",IFERROR(VALUE(TRIM(SUBSTITUTE(R61,CHAR(160),""))),0),TRUE,0)*IFERROR(VALUE(TRIM(SUBSTITUTE(C61,CHAR(160),""))),0))=0,"",_xlfn.IFS(TRIM(SUBSTITUTE(U61,CHAR(160),""))="Devis 1",IFERROR(VALUE(TRIM(SUBSTITUTE(L61,CHAR(160),""))),0),TRIM(SUBSTITUTE(U61,CHAR(160),""))="Devis 2",IFERROR(VALUE(TRIM(SUBSTITUTE(O61,CHAR(160),""))),0),TRIM(SUBSTITUTE(U61,CHAR(160),""))="Devis 3",IFERROR(VALUE(TRIM(SUBSTITUTE(R61,CHAR(160),""))),0),TRUE,0)*IFERROR(VALUE(TRIM(SUBSTITUTE(C61,CHAR(160),""))),0))</f>
        <v/>
      </c>
      <c r="W61" s="196" t="str" cm="1">
        <f t="array" ref="W61">IF(ROUND((_xlfn.IFS(TRIM(SUBSTITUTE(U61,CHAR(160),""))="Devis 1",IFERROR(VALUE(TRIM(SUBSTITUTE(M61,CHAR(160),""))),0),TRIM(SUBSTITUTE(U61,CHAR(160),""))="Devis 2",IFERROR(VALUE(TRIM(SUBSTITUTE(P61,CHAR(160),""))),0),TRIM(SUBSTITUTE(U61,CHAR(160),""))="Devis 3",IFERROR(VALUE(TRIM(SUBSTITUTE(S61,CHAR(160),""))),0),TRUE,0)*IFERROR(VALUE(TRIM(SUBSTITUTE(C61,CHAR(160),""))),0)),2)=0,IF(V61&lt;&gt;"",0,""),ROUND((_xlfn.IFS(TRIM(SUBSTITUTE(U61,CHAR(160),""))="Devis 1",IFERROR(VALUE(TRIM(SUBSTITUTE(M61,CHAR(160),""))),0),TRIM(SUBSTITUTE(U61,CHAR(160),""))="Devis 2",IFERROR(VALUE(TRIM(SUBSTITUTE(P61,CHAR(160),""))),0),TRIM(SUBSTITUTE(U61,CHAR(160),""))="Devis 3",IFERROR(VALUE(TRIM(SUBSTITUTE(S61,CHAR(160),""))),0),TRUE,0)*IFERROR(VALUE(TRIM(SUBSTITUTE(C61,CHAR(160),""))),0)),2))</f>
        <v/>
      </c>
      <c r="X61" s="197" t="str">
        <f t="shared" si="49"/>
        <v/>
      </c>
      <c r="Y61" s="55"/>
      <c r="Z61" s="198" t="str">
        <f t="shared" si="50"/>
        <v/>
      </c>
      <c r="AA61" s="199" t="str">
        <f t="shared" si="51"/>
        <v/>
      </c>
      <c r="AB61" s="200" t="str">
        <f t="shared" si="52"/>
        <v/>
      </c>
      <c r="AC61" s="200" t="str">
        <f t="shared" si="53"/>
        <v/>
      </c>
      <c r="AD61" s="200" t="str">
        <f t="shared" si="54"/>
        <v/>
      </c>
      <c r="AE61" s="200" t="str">
        <f t="shared" si="55"/>
        <v/>
      </c>
      <c r="AF61" s="200" t="str">
        <f t="shared" si="56"/>
        <v/>
      </c>
      <c r="AG61" s="201" t="str">
        <f t="shared" si="57"/>
        <v/>
      </c>
      <c r="AH61" s="200" t="str">
        <f t="shared" si="58"/>
        <v/>
      </c>
      <c r="AI61" s="202" t="str">
        <f t="shared" si="59"/>
        <v/>
      </c>
      <c r="AJ61" s="203" t="str">
        <f t="shared" si="60"/>
        <v/>
      </c>
      <c r="AK61" s="204" t="str">
        <f t="shared" si="61"/>
        <v/>
      </c>
      <c r="AL61" s="193" t="str">
        <f t="shared" si="40"/>
        <v/>
      </c>
      <c r="AM61" s="205" t="str">
        <f t="shared" si="62"/>
        <v/>
      </c>
      <c r="AN61" s="204" t="str">
        <f t="shared" si="63"/>
        <v/>
      </c>
      <c r="AO61" s="193" t="str">
        <f t="shared" si="41"/>
        <v/>
      </c>
      <c r="AP61" s="206" t="str">
        <f t="shared" si="64"/>
        <v/>
      </c>
      <c r="AQ61" s="204" t="str">
        <f t="shared" si="65"/>
        <v/>
      </c>
      <c r="AR61" s="207" t="str">
        <f t="shared" si="42"/>
        <v/>
      </c>
      <c r="AS61" s="198" t="str">
        <f t="shared" si="66"/>
        <v/>
      </c>
      <c r="AT61" s="212"/>
      <c r="AU61" s="208" t="str">
        <f t="shared" si="43"/>
        <v/>
      </c>
      <c r="AV61" s="208" t="str">
        <f t="shared" si="44"/>
        <v/>
      </c>
      <c r="AW61" s="208" t="str">
        <f t="shared" si="45"/>
        <v/>
      </c>
      <c r="AX61" s="209" t="str" cm="1">
        <f t="array" ref="AX61">IF($AA61="","",IF((IFERROR(_xlfn.IFS($AS61="Devis 1",(IFERROR(VALUE(TRIM(SUBSTITUTE(AJ61,CHAR(160),""))),0)),$AS61="Devis 2",(IFERROR(VALUE(TRIM(SUBSTITUTE(AM61,CHAR(160),""))),0)),$AS61="Devis 3",(IFERROR(VALUE(TRIM(SUBSTITUTE(AP61,CHAR(160),""))),0))),0))*(IFERROR(VALUE(TRIM(SUBSTITUTE($AA61,CHAR(160),""))),0))=0,"",(IFERROR(_xlfn.IFS($AS61="Devis 1",(IFERROR(VALUE(TRIM(SUBSTITUTE(AJ61,CHAR(160),""))),0)),$AS61="Devis 2",(IFERROR(VALUE(TRIM(SUBSTITUTE(AM61,CHAR(160),""))),0)),$AS61="Devis 3",(IFERROR(VALUE(TRIM(SUBSTITUTE(AP61,CHAR(160),""))),0))),0))*(IFERROR(VALUE(TRIM(SUBSTITUTE($AA61,CHAR(160),""))),0))))</f>
        <v/>
      </c>
      <c r="AY61" s="209" t="str" cm="1">
        <f t="array" ref="AY61">IF($AA61="","",IF(ROUND((IFERROR(_xlfn.IFS(TRIM(SUBSTITUTE($AS61,CHAR(160),""))="Devis 1",IFERROR(VALUE(TRIM(SUBSTITUTE(AK61,CHAR(160),""))),0),TRIM(SUBSTITUTE($AS61,CHAR(160),""))="Devis 2",IFERROR(VALUE(TRIM(SUBSTITUTE(AN61,CHAR(160),""))),0),TRIM(SUBSTITUTE($AS61,CHAR(160),""))="Devis 3",IFERROR(VALUE(TRIM(SUBSTITUTE(AQ61,CHAR(160),""))),0)),0))*(IFERROR(VALUE(TRIM(SUBSTITUTE($AA61,CHAR(160),""))),0)),2)=0,IF(AX61&lt;&gt;"",0,""),ROUND((IFERROR(_xlfn.IFS(TRIM(SUBSTITUTE($AS61,CHAR(160),""))="Devis 1",IFERROR(VALUE(TRIM(SUBSTITUTE(AK61,CHAR(160),""))),0),TRIM(SUBSTITUTE($AS61,CHAR(160),""))="Devis 2",IFERROR(VALUE(TRIM(SUBSTITUTE(AN61,CHAR(160),""))),0),TRIM(SUBSTITUTE($AS61,CHAR(160),""))="Devis 3",IFERROR(VALUE(TRIM(SUBSTITUTE(AQ61,CHAR(160),""))),0)),0))*(IFERROR(VALUE(TRIM(SUBSTITUTE($AA61,CHAR(160),""))),0)),2)))</f>
        <v/>
      </c>
      <c r="AZ61" s="209" t="str" cm="1">
        <f t="array" ref="AZ61">IF($AA61="","",IF(ROUND(IFERROR(_xlfn.IFS($AS61="Devis 1",ROUND(IFERROR(VALUE(TRIM(SUBSTITUTE(AL61,CHAR(160),""))),0),2),$AS61="Devis 2",ROUND(IFERROR(VALUE(TRIM(SUBSTITUTE(AO61,CHAR(160),""))),0),2),$AS61="Devis 3",ROUND(IFERROR(VALUE(TRIM(SUBSTITUTE(AR61,CHAR(160),""))),0),2)),0),2)*ROUND(IFERROR(VALUE(TRIM(SUBSTITUTE($AA61,CHAR(160),""))),0),2)=0,"",ROUND(IFERROR(_xlfn.IFS($AS61="Devis 1",ROUND(IFERROR(VALUE(TRIM(SUBSTITUTE(AL61,CHAR(160),""))),0),2),$AS61="Devis 2",ROUND(IFERROR(VALUE(TRIM(SUBSTITUTE(AO61,CHAR(160),""))),0),2),$AS61="Devis 3",ROUND(IFERROR(VALUE(TRIM(SUBSTITUTE(AR61,CHAR(160),""))),0),2)),0),2)*ROUND(IFERROR(VALUE(TRIM(SUBSTITUTE($AA61,CHAR(160),""))),0),2)))</f>
        <v/>
      </c>
      <c r="BA61" s="212"/>
      <c r="BB61" s="210" t="str" cm="1">
        <f t="array" ref="BB61">IF(OR(AZ61="",AW61="",AX61="",AU61="",AY61="",AV61=""),"",_xlfn.IFS((IFERROR(VALUE(TRIM(SUBSTITUTE(AZ61,CHAR(160),""))),0))&gt;(IFERROR(VALUE(TRIM(SUBSTITUTE(AW61,CHAR(160),""))),0)),"KO : Le montant retenu TTC est supérieur au montant raisonnable TTC. Merci de revoir la ligne de dépense ou plafonner son montant.",(IFERROR(VALUE(TRIM(SUBSTITUTE(AX61,CHAR(160),""))),0))&gt;(IFERROR(VALUE(TRIM(SUBSTITUTE(AU61,CHAR(160),""))),0)),"Attention : Le montant retenu HT est supérieur au montant HT raisonnable. Merci de revoir la ligne de dépense, plafonner son montant, ou justifier la reventillation HT / TVA.",(IFERROR(VALUE(TRIM(SUBSTITUTE(AY61,CHAR(160),""))),0))&gt;(IFERROR(VALUE(TRIM(SUBSTITUTE(AV61,CHAR(160),""))),0)),"Attention : Le montant TVA retenu est supérieur au montant TVA raisonnable. Merci de revoir la ligne de dépense, plafonner son montant, ou justifier la reventillation HT / TVA.",(IFERROR(VALUE(TRIM(SUBSTITUTE(AZ61,CHAR(160),""))),0))=0,"",(IFERROR(VALUE(TRIM(SUBSTITUTE(AW61,CHAR(160),""))),0))=(IFERROR(VALUE(TRIM(SUBSTITUTE(AZ61,CHAR(160),""))),0)),"OK",(IFERROR(VALUE(TRIM(SUBSTITUTE(AW61,CHAR(160),""))),0))&gt;(IFERROR(VALUE(TRIM(SUBSTITUTE(AZ61,CHAR(160),""))),0))," OK : Montant instruit inférieur au montant raisonnable.",TRUE,""))</f>
        <v/>
      </c>
      <c r="BC61" s="210" t="str" cm="1">
        <f t="array" ref="BC61">IF(OR(AZ61="",X61="",AX61="",V61="",AY61="",W61=""),"",_xlfn.IFS((IFERROR(VALUE(TRIM(SUBSTITUTE(AZ61,CHAR(160),""))),0))&gt;(IFERROR(VALUE(TRIM(SUBSTITUTE(X61,CHAR(160),""))),0)),"KO : Le montant retenu TTC est supérieur au montant présenté TTC. Merci de revoir la ligne de dépense ou plafonner son montant.",(IFERROR(VALUE(TRIM(SUBSTITUTE(AX61,CHAR(160),""))),0))&gt;(IFERROR(VALUE(TRIM(SUBSTITUTE(V61,CHAR(160),""))),0)),"Attention : Le montant retenu HT est supérieur au montant HT présenté. Merci de revoir la ligne de dépense, plafonner son montant, ou justifier la reventillation HT / TVA.",(IFERROR(VALUE(TRIM(SUBSTITUTE(AY61,CHAR(160),""))),0))&gt;(IFERROR(VALUE(TRIM(SUBSTITUTE(W61,CHAR(160),""))),0)),"Attention : Le montant TVA retenu est supérieur au montant TVA présenté. Merci de revoir la ligne de dépense, plafonner son montant, ou justifier la reventillation HT / TVA.",(IFERROR(VALUE(TRIM(SUBSTITUTE(X61,CHAR(160),""))),0))=0,"",(IFERROR(VALUE(TRIM(SUBSTITUTE(AZ61,CHAR(160),""))),0))=(IFERROR(VALUE(TRIM(SUBSTITUTE(X61,CHAR(160),""))),0)),"OK",(IFERROR(VALUE(TRIM(SUBSTITUTE(AZ61,CHAR(160),""))),0))&lt;(IFERROR(VALUE(TRIM(SUBSTITUTE(X61,CHAR(160),""))),0)),"Montant instruit inférieur au montant présenté.",TRUE,""))</f>
        <v/>
      </c>
      <c r="BD61" s="208" t="str">
        <f t="shared" si="46"/>
        <v/>
      </c>
      <c r="BE61" s="208" t="str">
        <f t="shared" si="47"/>
        <v/>
      </c>
      <c r="BF61" s="495" t="str">
        <f t="shared" si="48"/>
        <v/>
      </c>
    </row>
    <row r="62" spans="1:58" ht="15" customHeight="1">
      <c r="A62" s="473">
        <v>58</v>
      </c>
      <c r="B62" s="11"/>
      <c r="C62" s="42"/>
      <c r="D62" s="11"/>
      <c r="E62" s="11"/>
      <c r="F62" s="11"/>
      <c r="G62" s="11"/>
      <c r="H62" s="11"/>
      <c r="I62" s="61"/>
      <c r="J62" s="11"/>
      <c r="K62" s="62"/>
      <c r="L62" s="29"/>
      <c r="M62" s="15"/>
      <c r="N62" s="193" t="str">
        <f t="shared" si="36"/>
        <v/>
      </c>
      <c r="O62" s="32"/>
      <c r="P62" s="15"/>
      <c r="Q62" s="193" t="str">
        <f t="shared" si="37"/>
        <v/>
      </c>
      <c r="R62" s="35"/>
      <c r="S62" s="15"/>
      <c r="T62" s="194" t="str">
        <f t="shared" si="38"/>
        <v/>
      </c>
      <c r="U62" s="53"/>
      <c r="V62" s="195" t="str" cm="1">
        <f t="array" ref="V62">IF((_xlfn.IFS(TRIM(SUBSTITUTE(U62,CHAR(160),""))="Devis 1",IFERROR(VALUE(TRIM(SUBSTITUTE(L62,CHAR(160),""))),0),TRIM(SUBSTITUTE(U62,CHAR(160),""))="Devis 2",IFERROR(VALUE(TRIM(SUBSTITUTE(O62,CHAR(160),""))),0),TRIM(SUBSTITUTE(U62,CHAR(160),""))="Devis 3",IFERROR(VALUE(TRIM(SUBSTITUTE(R62,CHAR(160),""))),0),TRUE,0)*IFERROR(VALUE(TRIM(SUBSTITUTE(C62,CHAR(160),""))),0))=0,"",_xlfn.IFS(TRIM(SUBSTITUTE(U62,CHAR(160),""))="Devis 1",IFERROR(VALUE(TRIM(SUBSTITUTE(L62,CHAR(160),""))),0),TRIM(SUBSTITUTE(U62,CHAR(160),""))="Devis 2",IFERROR(VALUE(TRIM(SUBSTITUTE(O62,CHAR(160),""))),0),TRIM(SUBSTITUTE(U62,CHAR(160),""))="Devis 3",IFERROR(VALUE(TRIM(SUBSTITUTE(R62,CHAR(160),""))),0),TRUE,0)*IFERROR(VALUE(TRIM(SUBSTITUTE(C62,CHAR(160),""))),0))</f>
        <v/>
      </c>
      <c r="W62" s="196" t="str" cm="1">
        <f t="array" ref="W62">IF(ROUND((_xlfn.IFS(TRIM(SUBSTITUTE(U62,CHAR(160),""))="Devis 1",IFERROR(VALUE(TRIM(SUBSTITUTE(M62,CHAR(160),""))),0),TRIM(SUBSTITUTE(U62,CHAR(160),""))="Devis 2",IFERROR(VALUE(TRIM(SUBSTITUTE(P62,CHAR(160),""))),0),TRIM(SUBSTITUTE(U62,CHAR(160),""))="Devis 3",IFERROR(VALUE(TRIM(SUBSTITUTE(S62,CHAR(160),""))),0),TRUE,0)*IFERROR(VALUE(TRIM(SUBSTITUTE(C62,CHAR(160),""))),0)),2)=0,IF(V62&lt;&gt;"",0,""),ROUND((_xlfn.IFS(TRIM(SUBSTITUTE(U62,CHAR(160),""))="Devis 1",IFERROR(VALUE(TRIM(SUBSTITUTE(M62,CHAR(160),""))),0),TRIM(SUBSTITUTE(U62,CHAR(160),""))="Devis 2",IFERROR(VALUE(TRIM(SUBSTITUTE(P62,CHAR(160),""))),0),TRIM(SUBSTITUTE(U62,CHAR(160),""))="Devis 3",IFERROR(VALUE(TRIM(SUBSTITUTE(S62,CHAR(160),""))),0),TRUE,0)*IFERROR(VALUE(TRIM(SUBSTITUTE(C62,CHAR(160),""))),0)),2))</f>
        <v/>
      </c>
      <c r="X62" s="197" t="str">
        <f t="shared" si="49"/>
        <v/>
      </c>
      <c r="Y62" s="55"/>
      <c r="Z62" s="198" t="str">
        <f t="shared" si="50"/>
        <v/>
      </c>
      <c r="AA62" s="199" t="str">
        <f t="shared" si="51"/>
        <v/>
      </c>
      <c r="AB62" s="200" t="str">
        <f t="shared" si="52"/>
        <v/>
      </c>
      <c r="AC62" s="200" t="str">
        <f t="shared" si="53"/>
        <v/>
      </c>
      <c r="AD62" s="200" t="str">
        <f t="shared" si="54"/>
        <v/>
      </c>
      <c r="AE62" s="200" t="str">
        <f t="shared" si="55"/>
        <v/>
      </c>
      <c r="AF62" s="200" t="str">
        <f t="shared" si="56"/>
        <v/>
      </c>
      <c r="AG62" s="201" t="str">
        <f t="shared" si="57"/>
        <v/>
      </c>
      <c r="AH62" s="200" t="str">
        <f t="shared" si="58"/>
        <v/>
      </c>
      <c r="AI62" s="202" t="str">
        <f t="shared" si="59"/>
        <v/>
      </c>
      <c r="AJ62" s="203" t="str">
        <f t="shared" si="60"/>
        <v/>
      </c>
      <c r="AK62" s="204" t="str">
        <f t="shared" si="61"/>
        <v/>
      </c>
      <c r="AL62" s="193" t="str">
        <f t="shared" si="40"/>
        <v/>
      </c>
      <c r="AM62" s="205" t="str">
        <f t="shared" si="62"/>
        <v/>
      </c>
      <c r="AN62" s="204" t="str">
        <f t="shared" si="63"/>
        <v/>
      </c>
      <c r="AO62" s="193" t="str">
        <f t="shared" si="41"/>
        <v/>
      </c>
      <c r="AP62" s="206" t="str">
        <f t="shared" si="64"/>
        <v/>
      </c>
      <c r="AQ62" s="204" t="str">
        <f t="shared" si="65"/>
        <v/>
      </c>
      <c r="AR62" s="207" t="str">
        <f t="shared" si="42"/>
        <v/>
      </c>
      <c r="AS62" s="198" t="str">
        <f t="shared" si="66"/>
        <v/>
      </c>
      <c r="AT62" s="212"/>
      <c r="AU62" s="208" t="str">
        <f t="shared" si="43"/>
        <v/>
      </c>
      <c r="AV62" s="208" t="str">
        <f t="shared" si="44"/>
        <v/>
      </c>
      <c r="AW62" s="208" t="str">
        <f t="shared" si="45"/>
        <v/>
      </c>
      <c r="AX62" s="209" t="str" cm="1">
        <f t="array" ref="AX62">IF($AA62="","",IF((IFERROR(_xlfn.IFS($AS62="Devis 1",(IFERROR(VALUE(TRIM(SUBSTITUTE(AJ62,CHAR(160),""))),0)),$AS62="Devis 2",(IFERROR(VALUE(TRIM(SUBSTITUTE(AM62,CHAR(160),""))),0)),$AS62="Devis 3",(IFERROR(VALUE(TRIM(SUBSTITUTE(AP62,CHAR(160),""))),0))),0))*(IFERROR(VALUE(TRIM(SUBSTITUTE($AA62,CHAR(160),""))),0))=0,"",(IFERROR(_xlfn.IFS($AS62="Devis 1",(IFERROR(VALUE(TRIM(SUBSTITUTE(AJ62,CHAR(160),""))),0)),$AS62="Devis 2",(IFERROR(VALUE(TRIM(SUBSTITUTE(AM62,CHAR(160),""))),0)),$AS62="Devis 3",(IFERROR(VALUE(TRIM(SUBSTITUTE(AP62,CHAR(160),""))),0))),0))*(IFERROR(VALUE(TRIM(SUBSTITUTE($AA62,CHAR(160),""))),0))))</f>
        <v/>
      </c>
      <c r="AY62" s="209" t="str" cm="1">
        <f t="array" ref="AY62">IF($AA62="","",IF(ROUND((IFERROR(_xlfn.IFS(TRIM(SUBSTITUTE($AS62,CHAR(160),""))="Devis 1",IFERROR(VALUE(TRIM(SUBSTITUTE(AK62,CHAR(160),""))),0),TRIM(SUBSTITUTE($AS62,CHAR(160),""))="Devis 2",IFERROR(VALUE(TRIM(SUBSTITUTE(AN62,CHAR(160),""))),0),TRIM(SUBSTITUTE($AS62,CHAR(160),""))="Devis 3",IFERROR(VALUE(TRIM(SUBSTITUTE(AQ62,CHAR(160),""))),0)),0))*(IFERROR(VALUE(TRIM(SUBSTITUTE($AA62,CHAR(160),""))),0)),2)=0,IF(AX62&lt;&gt;"",0,""),ROUND((IFERROR(_xlfn.IFS(TRIM(SUBSTITUTE($AS62,CHAR(160),""))="Devis 1",IFERROR(VALUE(TRIM(SUBSTITUTE(AK62,CHAR(160),""))),0),TRIM(SUBSTITUTE($AS62,CHAR(160),""))="Devis 2",IFERROR(VALUE(TRIM(SUBSTITUTE(AN62,CHAR(160),""))),0),TRIM(SUBSTITUTE($AS62,CHAR(160),""))="Devis 3",IFERROR(VALUE(TRIM(SUBSTITUTE(AQ62,CHAR(160),""))),0)),0))*(IFERROR(VALUE(TRIM(SUBSTITUTE($AA62,CHAR(160),""))),0)),2)))</f>
        <v/>
      </c>
      <c r="AZ62" s="209" t="str" cm="1">
        <f t="array" ref="AZ62">IF($AA62="","",IF(ROUND(IFERROR(_xlfn.IFS($AS62="Devis 1",ROUND(IFERROR(VALUE(TRIM(SUBSTITUTE(AL62,CHAR(160),""))),0),2),$AS62="Devis 2",ROUND(IFERROR(VALUE(TRIM(SUBSTITUTE(AO62,CHAR(160),""))),0),2),$AS62="Devis 3",ROUND(IFERROR(VALUE(TRIM(SUBSTITUTE(AR62,CHAR(160),""))),0),2)),0),2)*ROUND(IFERROR(VALUE(TRIM(SUBSTITUTE($AA62,CHAR(160),""))),0),2)=0,"",ROUND(IFERROR(_xlfn.IFS($AS62="Devis 1",ROUND(IFERROR(VALUE(TRIM(SUBSTITUTE(AL62,CHAR(160),""))),0),2),$AS62="Devis 2",ROUND(IFERROR(VALUE(TRIM(SUBSTITUTE(AO62,CHAR(160),""))),0),2),$AS62="Devis 3",ROUND(IFERROR(VALUE(TRIM(SUBSTITUTE(AR62,CHAR(160),""))),0),2)),0),2)*ROUND(IFERROR(VALUE(TRIM(SUBSTITUTE($AA62,CHAR(160),""))),0),2)))</f>
        <v/>
      </c>
      <c r="BA62" s="212"/>
      <c r="BB62" s="210" t="str" cm="1">
        <f t="array" ref="BB62">IF(OR(AZ62="",AW62="",AX62="",AU62="",AY62="",AV62=""),"",_xlfn.IFS((IFERROR(VALUE(TRIM(SUBSTITUTE(AZ62,CHAR(160),""))),0))&gt;(IFERROR(VALUE(TRIM(SUBSTITUTE(AW62,CHAR(160),""))),0)),"KO : Le montant retenu TTC est supérieur au montant raisonnable TTC. Merci de revoir la ligne de dépense ou plafonner son montant.",(IFERROR(VALUE(TRIM(SUBSTITUTE(AX62,CHAR(160),""))),0))&gt;(IFERROR(VALUE(TRIM(SUBSTITUTE(AU62,CHAR(160),""))),0)),"Attention : Le montant retenu HT est supérieur au montant HT raisonnable. Merci de revoir la ligne de dépense, plafonner son montant, ou justifier la reventillation HT / TVA.",(IFERROR(VALUE(TRIM(SUBSTITUTE(AY62,CHAR(160),""))),0))&gt;(IFERROR(VALUE(TRIM(SUBSTITUTE(AV62,CHAR(160),""))),0)),"Attention : Le montant TVA retenu est supérieur au montant TVA raisonnable. Merci de revoir la ligne de dépense, plafonner son montant, ou justifier la reventillation HT / TVA.",(IFERROR(VALUE(TRIM(SUBSTITUTE(AZ62,CHAR(160),""))),0))=0,"",(IFERROR(VALUE(TRIM(SUBSTITUTE(AW62,CHAR(160),""))),0))=(IFERROR(VALUE(TRIM(SUBSTITUTE(AZ62,CHAR(160),""))),0)),"OK",(IFERROR(VALUE(TRIM(SUBSTITUTE(AW62,CHAR(160),""))),0))&gt;(IFERROR(VALUE(TRIM(SUBSTITUTE(AZ62,CHAR(160),""))),0))," OK : Montant instruit inférieur au montant raisonnable.",TRUE,""))</f>
        <v/>
      </c>
      <c r="BC62" s="210" t="str" cm="1">
        <f t="array" ref="BC62">IF(OR(AZ62="",X62="",AX62="",V62="",AY62="",W62=""),"",_xlfn.IFS((IFERROR(VALUE(TRIM(SUBSTITUTE(AZ62,CHAR(160),""))),0))&gt;(IFERROR(VALUE(TRIM(SUBSTITUTE(X62,CHAR(160),""))),0)),"KO : Le montant retenu TTC est supérieur au montant présenté TTC. Merci de revoir la ligne de dépense ou plafonner son montant.",(IFERROR(VALUE(TRIM(SUBSTITUTE(AX62,CHAR(160),""))),0))&gt;(IFERROR(VALUE(TRIM(SUBSTITUTE(V62,CHAR(160),""))),0)),"Attention : Le montant retenu HT est supérieur au montant HT présenté. Merci de revoir la ligne de dépense, plafonner son montant, ou justifier la reventillation HT / TVA.",(IFERROR(VALUE(TRIM(SUBSTITUTE(AY62,CHAR(160),""))),0))&gt;(IFERROR(VALUE(TRIM(SUBSTITUTE(W62,CHAR(160),""))),0)),"Attention : Le montant TVA retenu est supérieur au montant TVA présenté. Merci de revoir la ligne de dépense, plafonner son montant, ou justifier la reventillation HT / TVA.",(IFERROR(VALUE(TRIM(SUBSTITUTE(X62,CHAR(160),""))),0))=0,"",(IFERROR(VALUE(TRIM(SUBSTITUTE(AZ62,CHAR(160),""))),0))=(IFERROR(VALUE(TRIM(SUBSTITUTE(X62,CHAR(160),""))),0)),"OK",(IFERROR(VALUE(TRIM(SUBSTITUTE(AZ62,CHAR(160),""))),0))&lt;(IFERROR(VALUE(TRIM(SUBSTITUTE(X62,CHAR(160),""))),0)),"Montant instruit inférieur au montant présenté.",TRUE,""))</f>
        <v/>
      </c>
      <c r="BD62" s="208" t="str">
        <f t="shared" si="46"/>
        <v/>
      </c>
      <c r="BE62" s="208" t="str">
        <f t="shared" si="47"/>
        <v/>
      </c>
      <c r="BF62" s="495" t="str">
        <f t="shared" si="48"/>
        <v/>
      </c>
    </row>
    <row r="63" spans="1:58" ht="15" customHeight="1">
      <c r="A63" s="473">
        <v>59</v>
      </c>
      <c r="B63" s="11"/>
      <c r="C63" s="42"/>
      <c r="D63" s="11"/>
      <c r="E63" s="11"/>
      <c r="F63" s="11"/>
      <c r="G63" s="11"/>
      <c r="H63" s="11"/>
      <c r="I63" s="61"/>
      <c r="J63" s="11"/>
      <c r="K63" s="62"/>
      <c r="L63" s="29"/>
      <c r="M63" s="15"/>
      <c r="N63" s="193" t="str">
        <f t="shared" si="36"/>
        <v/>
      </c>
      <c r="O63" s="32"/>
      <c r="P63" s="15"/>
      <c r="Q63" s="193" t="str">
        <f t="shared" si="37"/>
        <v/>
      </c>
      <c r="R63" s="35"/>
      <c r="S63" s="15"/>
      <c r="T63" s="194" t="str">
        <f t="shared" si="38"/>
        <v/>
      </c>
      <c r="U63" s="53"/>
      <c r="V63" s="195" t="str" cm="1">
        <f t="array" ref="V63">IF((_xlfn.IFS(TRIM(SUBSTITUTE(U63,CHAR(160),""))="Devis 1",IFERROR(VALUE(TRIM(SUBSTITUTE(L63,CHAR(160),""))),0),TRIM(SUBSTITUTE(U63,CHAR(160),""))="Devis 2",IFERROR(VALUE(TRIM(SUBSTITUTE(O63,CHAR(160),""))),0),TRIM(SUBSTITUTE(U63,CHAR(160),""))="Devis 3",IFERROR(VALUE(TRIM(SUBSTITUTE(R63,CHAR(160),""))),0),TRUE,0)*IFERROR(VALUE(TRIM(SUBSTITUTE(C63,CHAR(160),""))),0))=0,"",_xlfn.IFS(TRIM(SUBSTITUTE(U63,CHAR(160),""))="Devis 1",IFERROR(VALUE(TRIM(SUBSTITUTE(L63,CHAR(160),""))),0),TRIM(SUBSTITUTE(U63,CHAR(160),""))="Devis 2",IFERROR(VALUE(TRIM(SUBSTITUTE(O63,CHAR(160),""))),0),TRIM(SUBSTITUTE(U63,CHAR(160),""))="Devis 3",IFERROR(VALUE(TRIM(SUBSTITUTE(R63,CHAR(160),""))),0),TRUE,0)*IFERROR(VALUE(TRIM(SUBSTITUTE(C63,CHAR(160),""))),0))</f>
        <v/>
      </c>
      <c r="W63" s="196" t="str" cm="1">
        <f t="array" ref="W63">IF(ROUND((_xlfn.IFS(TRIM(SUBSTITUTE(U63,CHAR(160),""))="Devis 1",IFERROR(VALUE(TRIM(SUBSTITUTE(M63,CHAR(160),""))),0),TRIM(SUBSTITUTE(U63,CHAR(160),""))="Devis 2",IFERROR(VALUE(TRIM(SUBSTITUTE(P63,CHAR(160),""))),0),TRIM(SUBSTITUTE(U63,CHAR(160),""))="Devis 3",IFERROR(VALUE(TRIM(SUBSTITUTE(S63,CHAR(160),""))),0),TRUE,0)*IFERROR(VALUE(TRIM(SUBSTITUTE(C63,CHAR(160),""))),0)),2)=0,IF(V63&lt;&gt;"",0,""),ROUND((_xlfn.IFS(TRIM(SUBSTITUTE(U63,CHAR(160),""))="Devis 1",IFERROR(VALUE(TRIM(SUBSTITUTE(M63,CHAR(160),""))),0),TRIM(SUBSTITUTE(U63,CHAR(160),""))="Devis 2",IFERROR(VALUE(TRIM(SUBSTITUTE(P63,CHAR(160),""))),0),TRIM(SUBSTITUTE(U63,CHAR(160),""))="Devis 3",IFERROR(VALUE(TRIM(SUBSTITUTE(S63,CHAR(160),""))),0),TRUE,0)*IFERROR(VALUE(TRIM(SUBSTITUTE(C63,CHAR(160),""))),0)),2))</f>
        <v/>
      </c>
      <c r="X63" s="197" t="str">
        <f t="shared" si="49"/>
        <v/>
      </c>
      <c r="Y63" s="55"/>
      <c r="Z63" s="198" t="str">
        <f t="shared" si="50"/>
        <v/>
      </c>
      <c r="AA63" s="199" t="str">
        <f t="shared" si="51"/>
        <v/>
      </c>
      <c r="AB63" s="200" t="str">
        <f t="shared" si="52"/>
        <v/>
      </c>
      <c r="AC63" s="200" t="str">
        <f t="shared" si="53"/>
        <v/>
      </c>
      <c r="AD63" s="200" t="str">
        <f t="shared" si="54"/>
        <v/>
      </c>
      <c r="AE63" s="200" t="str">
        <f t="shared" si="55"/>
        <v/>
      </c>
      <c r="AF63" s="200" t="str">
        <f t="shared" si="56"/>
        <v/>
      </c>
      <c r="AG63" s="201" t="str">
        <f t="shared" si="57"/>
        <v/>
      </c>
      <c r="AH63" s="200" t="str">
        <f t="shared" si="58"/>
        <v/>
      </c>
      <c r="AI63" s="202" t="str">
        <f t="shared" si="59"/>
        <v/>
      </c>
      <c r="AJ63" s="203" t="str">
        <f t="shared" si="60"/>
        <v/>
      </c>
      <c r="AK63" s="204" t="str">
        <f t="shared" si="61"/>
        <v/>
      </c>
      <c r="AL63" s="193" t="str">
        <f t="shared" si="40"/>
        <v/>
      </c>
      <c r="AM63" s="205" t="str">
        <f t="shared" si="62"/>
        <v/>
      </c>
      <c r="AN63" s="204" t="str">
        <f t="shared" si="63"/>
        <v/>
      </c>
      <c r="AO63" s="193" t="str">
        <f t="shared" si="41"/>
        <v/>
      </c>
      <c r="AP63" s="206" t="str">
        <f t="shared" si="64"/>
        <v/>
      </c>
      <c r="AQ63" s="204" t="str">
        <f t="shared" si="65"/>
        <v/>
      </c>
      <c r="AR63" s="207" t="str">
        <f t="shared" si="42"/>
        <v/>
      </c>
      <c r="AS63" s="198" t="str">
        <f t="shared" si="66"/>
        <v/>
      </c>
      <c r="AT63" s="212"/>
      <c r="AU63" s="208" t="str">
        <f t="shared" si="43"/>
        <v/>
      </c>
      <c r="AV63" s="208" t="str">
        <f t="shared" si="44"/>
        <v/>
      </c>
      <c r="AW63" s="208" t="str">
        <f t="shared" si="45"/>
        <v/>
      </c>
      <c r="AX63" s="209" t="str" cm="1">
        <f t="array" ref="AX63">IF($AA63="","",IF((IFERROR(_xlfn.IFS($AS63="Devis 1",(IFERROR(VALUE(TRIM(SUBSTITUTE(AJ63,CHAR(160),""))),0)),$AS63="Devis 2",(IFERROR(VALUE(TRIM(SUBSTITUTE(AM63,CHAR(160),""))),0)),$AS63="Devis 3",(IFERROR(VALUE(TRIM(SUBSTITUTE(AP63,CHAR(160),""))),0))),0))*(IFERROR(VALUE(TRIM(SUBSTITUTE($AA63,CHAR(160),""))),0))=0,"",(IFERROR(_xlfn.IFS($AS63="Devis 1",(IFERROR(VALUE(TRIM(SUBSTITUTE(AJ63,CHAR(160),""))),0)),$AS63="Devis 2",(IFERROR(VALUE(TRIM(SUBSTITUTE(AM63,CHAR(160),""))),0)),$AS63="Devis 3",(IFERROR(VALUE(TRIM(SUBSTITUTE(AP63,CHAR(160),""))),0))),0))*(IFERROR(VALUE(TRIM(SUBSTITUTE($AA63,CHAR(160),""))),0))))</f>
        <v/>
      </c>
      <c r="AY63" s="209" t="str" cm="1">
        <f t="array" ref="AY63">IF($AA63="","",IF(ROUND((IFERROR(_xlfn.IFS(TRIM(SUBSTITUTE($AS63,CHAR(160),""))="Devis 1",IFERROR(VALUE(TRIM(SUBSTITUTE(AK63,CHAR(160),""))),0),TRIM(SUBSTITUTE($AS63,CHAR(160),""))="Devis 2",IFERROR(VALUE(TRIM(SUBSTITUTE(AN63,CHAR(160),""))),0),TRIM(SUBSTITUTE($AS63,CHAR(160),""))="Devis 3",IFERROR(VALUE(TRIM(SUBSTITUTE(AQ63,CHAR(160),""))),0)),0))*(IFERROR(VALUE(TRIM(SUBSTITUTE($AA63,CHAR(160),""))),0)),2)=0,IF(AX63&lt;&gt;"",0,""),ROUND((IFERROR(_xlfn.IFS(TRIM(SUBSTITUTE($AS63,CHAR(160),""))="Devis 1",IFERROR(VALUE(TRIM(SUBSTITUTE(AK63,CHAR(160),""))),0),TRIM(SUBSTITUTE($AS63,CHAR(160),""))="Devis 2",IFERROR(VALUE(TRIM(SUBSTITUTE(AN63,CHAR(160),""))),0),TRIM(SUBSTITUTE($AS63,CHAR(160),""))="Devis 3",IFERROR(VALUE(TRIM(SUBSTITUTE(AQ63,CHAR(160),""))),0)),0))*(IFERROR(VALUE(TRIM(SUBSTITUTE($AA63,CHAR(160),""))),0)),2)))</f>
        <v/>
      </c>
      <c r="AZ63" s="209" t="str" cm="1">
        <f t="array" ref="AZ63">IF($AA63="","",IF(ROUND(IFERROR(_xlfn.IFS($AS63="Devis 1",ROUND(IFERROR(VALUE(TRIM(SUBSTITUTE(AL63,CHAR(160),""))),0),2),$AS63="Devis 2",ROUND(IFERROR(VALUE(TRIM(SUBSTITUTE(AO63,CHAR(160),""))),0),2),$AS63="Devis 3",ROUND(IFERROR(VALUE(TRIM(SUBSTITUTE(AR63,CHAR(160),""))),0),2)),0),2)*ROUND(IFERROR(VALUE(TRIM(SUBSTITUTE($AA63,CHAR(160),""))),0),2)=0,"",ROUND(IFERROR(_xlfn.IFS($AS63="Devis 1",ROUND(IFERROR(VALUE(TRIM(SUBSTITUTE(AL63,CHAR(160),""))),0),2),$AS63="Devis 2",ROUND(IFERROR(VALUE(TRIM(SUBSTITUTE(AO63,CHAR(160),""))),0),2),$AS63="Devis 3",ROUND(IFERROR(VALUE(TRIM(SUBSTITUTE(AR63,CHAR(160),""))),0),2)),0),2)*ROUND(IFERROR(VALUE(TRIM(SUBSTITUTE($AA63,CHAR(160),""))),0),2)))</f>
        <v/>
      </c>
      <c r="BA63" s="212"/>
      <c r="BB63" s="210" t="str" cm="1">
        <f t="array" ref="BB63">IF(OR(AZ63="",AW63="",AX63="",AU63="",AY63="",AV63=""),"",_xlfn.IFS((IFERROR(VALUE(TRIM(SUBSTITUTE(AZ63,CHAR(160),""))),0))&gt;(IFERROR(VALUE(TRIM(SUBSTITUTE(AW63,CHAR(160),""))),0)),"KO : Le montant retenu TTC est supérieur au montant raisonnable TTC. Merci de revoir la ligne de dépense ou plafonner son montant.",(IFERROR(VALUE(TRIM(SUBSTITUTE(AX63,CHAR(160),""))),0))&gt;(IFERROR(VALUE(TRIM(SUBSTITUTE(AU63,CHAR(160),""))),0)),"Attention : Le montant retenu HT est supérieur au montant HT raisonnable. Merci de revoir la ligne de dépense, plafonner son montant, ou justifier la reventillation HT / TVA.",(IFERROR(VALUE(TRIM(SUBSTITUTE(AY63,CHAR(160),""))),0))&gt;(IFERROR(VALUE(TRIM(SUBSTITUTE(AV63,CHAR(160),""))),0)),"Attention : Le montant TVA retenu est supérieur au montant TVA raisonnable. Merci de revoir la ligne de dépense, plafonner son montant, ou justifier la reventillation HT / TVA.",(IFERROR(VALUE(TRIM(SUBSTITUTE(AZ63,CHAR(160),""))),0))=0,"",(IFERROR(VALUE(TRIM(SUBSTITUTE(AW63,CHAR(160),""))),0))=(IFERROR(VALUE(TRIM(SUBSTITUTE(AZ63,CHAR(160),""))),0)),"OK",(IFERROR(VALUE(TRIM(SUBSTITUTE(AW63,CHAR(160),""))),0))&gt;(IFERROR(VALUE(TRIM(SUBSTITUTE(AZ63,CHAR(160),""))),0))," OK : Montant instruit inférieur au montant raisonnable.",TRUE,""))</f>
        <v/>
      </c>
      <c r="BC63" s="210" t="str" cm="1">
        <f t="array" ref="BC63">IF(OR(AZ63="",X63="",AX63="",V63="",AY63="",W63=""),"",_xlfn.IFS((IFERROR(VALUE(TRIM(SUBSTITUTE(AZ63,CHAR(160),""))),0))&gt;(IFERROR(VALUE(TRIM(SUBSTITUTE(X63,CHAR(160),""))),0)),"KO : Le montant retenu TTC est supérieur au montant présenté TTC. Merci de revoir la ligne de dépense ou plafonner son montant.",(IFERROR(VALUE(TRIM(SUBSTITUTE(AX63,CHAR(160),""))),0))&gt;(IFERROR(VALUE(TRIM(SUBSTITUTE(V63,CHAR(160),""))),0)),"Attention : Le montant retenu HT est supérieur au montant HT présenté. Merci de revoir la ligne de dépense, plafonner son montant, ou justifier la reventillation HT / TVA.",(IFERROR(VALUE(TRIM(SUBSTITUTE(AY63,CHAR(160),""))),0))&gt;(IFERROR(VALUE(TRIM(SUBSTITUTE(W63,CHAR(160),""))),0)),"Attention : Le montant TVA retenu est supérieur au montant TVA présenté. Merci de revoir la ligne de dépense, plafonner son montant, ou justifier la reventillation HT / TVA.",(IFERROR(VALUE(TRIM(SUBSTITUTE(X63,CHAR(160),""))),0))=0,"",(IFERROR(VALUE(TRIM(SUBSTITUTE(AZ63,CHAR(160),""))),0))=(IFERROR(VALUE(TRIM(SUBSTITUTE(X63,CHAR(160),""))),0)),"OK",(IFERROR(VALUE(TRIM(SUBSTITUTE(AZ63,CHAR(160),""))),0))&lt;(IFERROR(VALUE(TRIM(SUBSTITUTE(X63,CHAR(160),""))),0)),"Montant instruit inférieur au montant présenté.",TRUE,""))</f>
        <v/>
      </c>
      <c r="BD63" s="208" t="str">
        <f t="shared" si="46"/>
        <v/>
      </c>
      <c r="BE63" s="208" t="str">
        <f t="shared" si="47"/>
        <v/>
      </c>
      <c r="BF63" s="495" t="str">
        <f t="shared" si="48"/>
        <v/>
      </c>
    </row>
    <row r="64" spans="1:58" ht="15" customHeight="1">
      <c r="A64" s="473">
        <v>60</v>
      </c>
      <c r="B64" s="11"/>
      <c r="C64" s="42"/>
      <c r="D64" s="11"/>
      <c r="E64" s="11"/>
      <c r="F64" s="11"/>
      <c r="G64" s="11"/>
      <c r="H64" s="11"/>
      <c r="I64" s="61"/>
      <c r="J64" s="11"/>
      <c r="K64" s="62"/>
      <c r="L64" s="29"/>
      <c r="M64" s="15"/>
      <c r="N64" s="193" t="str">
        <f t="shared" si="36"/>
        <v/>
      </c>
      <c r="O64" s="32"/>
      <c r="P64" s="15"/>
      <c r="Q64" s="193" t="str">
        <f t="shared" si="37"/>
        <v/>
      </c>
      <c r="R64" s="35"/>
      <c r="S64" s="15"/>
      <c r="T64" s="194" t="str">
        <f t="shared" si="38"/>
        <v/>
      </c>
      <c r="U64" s="53"/>
      <c r="V64" s="195" t="str" cm="1">
        <f t="array" ref="V64">IF((_xlfn.IFS(TRIM(SUBSTITUTE(U64,CHAR(160),""))="Devis 1",IFERROR(VALUE(TRIM(SUBSTITUTE(L64,CHAR(160),""))),0),TRIM(SUBSTITUTE(U64,CHAR(160),""))="Devis 2",IFERROR(VALUE(TRIM(SUBSTITUTE(O64,CHAR(160),""))),0),TRIM(SUBSTITUTE(U64,CHAR(160),""))="Devis 3",IFERROR(VALUE(TRIM(SUBSTITUTE(R64,CHAR(160),""))),0),TRUE,0)*IFERROR(VALUE(TRIM(SUBSTITUTE(C64,CHAR(160),""))),0))=0,"",_xlfn.IFS(TRIM(SUBSTITUTE(U64,CHAR(160),""))="Devis 1",IFERROR(VALUE(TRIM(SUBSTITUTE(L64,CHAR(160),""))),0),TRIM(SUBSTITUTE(U64,CHAR(160),""))="Devis 2",IFERROR(VALUE(TRIM(SUBSTITUTE(O64,CHAR(160),""))),0),TRIM(SUBSTITUTE(U64,CHAR(160),""))="Devis 3",IFERROR(VALUE(TRIM(SUBSTITUTE(R64,CHAR(160),""))),0),TRUE,0)*IFERROR(VALUE(TRIM(SUBSTITUTE(C64,CHAR(160),""))),0))</f>
        <v/>
      </c>
      <c r="W64" s="196" t="str" cm="1">
        <f t="array" ref="W64">IF(ROUND((_xlfn.IFS(TRIM(SUBSTITUTE(U64,CHAR(160),""))="Devis 1",IFERROR(VALUE(TRIM(SUBSTITUTE(M64,CHAR(160),""))),0),TRIM(SUBSTITUTE(U64,CHAR(160),""))="Devis 2",IFERROR(VALUE(TRIM(SUBSTITUTE(P64,CHAR(160),""))),0),TRIM(SUBSTITUTE(U64,CHAR(160),""))="Devis 3",IFERROR(VALUE(TRIM(SUBSTITUTE(S64,CHAR(160),""))),0),TRUE,0)*IFERROR(VALUE(TRIM(SUBSTITUTE(C64,CHAR(160),""))),0)),2)=0,IF(V64&lt;&gt;"",0,""),ROUND((_xlfn.IFS(TRIM(SUBSTITUTE(U64,CHAR(160),""))="Devis 1",IFERROR(VALUE(TRIM(SUBSTITUTE(M64,CHAR(160),""))),0),TRIM(SUBSTITUTE(U64,CHAR(160),""))="Devis 2",IFERROR(VALUE(TRIM(SUBSTITUTE(P64,CHAR(160),""))),0),TRIM(SUBSTITUTE(U64,CHAR(160),""))="Devis 3",IFERROR(VALUE(TRIM(SUBSTITUTE(S64,CHAR(160),""))),0),TRUE,0)*IFERROR(VALUE(TRIM(SUBSTITUTE(C64,CHAR(160),""))),0)),2))</f>
        <v/>
      </c>
      <c r="X64" s="197" t="str">
        <f t="shared" si="49"/>
        <v/>
      </c>
      <c r="Y64" s="55"/>
      <c r="Z64" s="198" t="str">
        <f t="shared" si="50"/>
        <v/>
      </c>
      <c r="AA64" s="199" t="str">
        <f t="shared" si="51"/>
        <v/>
      </c>
      <c r="AB64" s="200" t="str">
        <f t="shared" si="52"/>
        <v/>
      </c>
      <c r="AC64" s="200" t="str">
        <f t="shared" si="53"/>
        <v/>
      </c>
      <c r="AD64" s="200" t="str">
        <f t="shared" si="54"/>
        <v/>
      </c>
      <c r="AE64" s="200" t="str">
        <f t="shared" si="55"/>
        <v/>
      </c>
      <c r="AF64" s="200" t="str">
        <f t="shared" si="56"/>
        <v/>
      </c>
      <c r="AG64" s="201" t="str">
        <f t="shared" si="57"/>
        <v/>
      </c>
      <c r="AH64" s="200" t="str">
        <f t="shared" si="58"/>
        <v/>
      </c>
      <c r="AI64" s="202" t="str">
        <f t="shared" si="59"/>
        <v/>
      </c>
      <c r="AJ64" s="203" t="str">
        <f t="shared" si="60"/>
        <v/>
      </c>
      <c r="AK64" s="204" t="str">
        <f t="shared" si="61"/>
        <v/>
      </c>
      <c r="AL64" s="193" t="str">
        <f t="shared" si="40"/>
        <v/>
      </c>
      <c r="AM64" s="205" t="str">
        <f t="shared" si="62"/>
        <v/>
      </c>
      <c r="AN64" s="204" t="str">
        <f t="shared" si="63"/>
        <v/>
      </c>
      <c r="AO64" s="193" t="str">
        <f t="shared" si="41"/>
        <v/>
      </c>
      <c r="AP64" s="206" t="str">
        <f t="shared" si="64"/>
        <v/>
      </c>
      <c r="AQ64" s="204" t="str">
        <f t="shared" si="65"/>
        <v/>
      </c>
      <c r="AR64" s="207" t="str">
        <f t="shared" si="42"/>
        <v/>
      </c>
      <c r="AS64" s="198" t="str">
        <f t="shared" si="66"/>
        <v/>
      </c>
      <c r="AT64" s="212"/>
      <c r="AU64" s="208" t="str">
        <f t="shared" si="43"/>
        <v/>
      </c>
      <c r="AV64" s="208" t="str">
        <f t="shared" si="44"/>
        <v/>
      </c>
      <c r="AW64" s="208" t="str">
        <f t="shared" si="45"/>
        <v/>
      </c>
      <c r="AX64" s="209" t="str" cm="1">
        <f t="array" ref="AX64">IF($AA64="","",IF((IFERROR(_xlfn.IFS($AS64="Devis 1",(IFERROR(VALUE(TRIM(SUBSTITUTE(AJ64,CHAR(160),""))),0)),$AS64="Devis 2",(IFERROR(VALUE(TRIM(SUBSTITUTE(AM64,CHAR(160),""))),0)),$AS64="Devis 3",(IFERROR(VALUE(TRIM(SUBSTITUTE(AP64,CHAR(160),""))),0))),0))*(IFERROR(VALUE(TRIM(SUBSTITUTE($AA64,CHAR(160),""))),0))=0,"",(IFERROR(_xlfn.IFS($AS64="Devis 1",(IFERROR(VALUE(TRIM(SUBSTITUTE(AJ64,CHAR(160),""))),0)),$AS64="Devis 2",(IFERROR(VALUE(TRIM(SUBSTITUTE(AM64,CHAR(160),""))),0)),$AS64="Devis 3",(IFERROR(VALUE(TRIM(SUBSTITUTE(AP64,CHAR(160),""))),0))),0))*(IFERROR(VALUE(TRIM(SUBSTITUTE($AA64,CHAR(160),""))),0))))</f>
        <v/>
      </c>
      <c r="AY64" s="209" t="str" cm="1">
        <f t="array" ref="AY64">IF($AA64="","",IF(ROUND((IFERROR(_xlfn.IFS(TRIM(SUBSTITUTE($AS64,CHAR(160),""))="Devis 1",IFERROR(VALUE(TRIM(SUBSTITUTE(AK64,CHAR(160),""))),0),TRIM(SUBSTITUTE($AS64,CHAR(160),""))="Devis 2",IFERROR(VALUE(TRIM(SUBSTITUTE(AN64,CHAR(160),""))),0),TRIM(SUBSTITUTE($AS64,CHAR(160),""))="Devis 3",IFERROR(VALUE(TRIM(SUBSTITUTE(AQ64,CHAR(160),""))),0)),0))*(IFERROR(VALUE(TRIM(SUBSTITUTE($AA64,CHAR(160),""))),0)),2)=0,IF(AX64&lt;&gt;"",0,""),ROUND((IFERROR(_xlfn.IFS(TRIM(SUBSTITUTE($AS64,CHAR(160),""))="Devis 1",IFERROR(VALUE(TRIM(SUBSTITUTE(AK64,CHAR(160),""))),0),TRIM(SUBSTITUTE($AS64,CHAR(160),""))="Devis 2",IFERROR(VALUE(TRIM(SUBSTITUTE(AN64,CHAR(160),""))),0),TRIM(SUBSTITUTE($AS64,CHAR(160),""))="Devis 3",IFERROR(VALUE(TRIM(SUBSTITUTE(AQ64,CHAR(160),""))),0)),0))*(IFERROR(VALUE(TRIM(SUBSTITUTE($AA64,CHAR(160),""))),0)),2)))</f>
        <v/>
      </c>
      <c r="AZ64" s="209" t="str" cm="1">
        <f t="array" ref="AZ64">IF($AA64="","",IF(ROUND(IFERROR(_xlfn.IFS($AS64="Devis 1",ROUND(IFERROR(VALUE(TRIM(SUBSTITUTE(AL64,CHAR(160),""))),0),2),$AS64="Devis 2",ROUND(IFERROR(VALUE(TRIM(SUBSTITUTE(AO64,CHAR(160),""))),0),2),$AS64="Devis 3",ROUND(IFERROR(VALUE(TRIM(SUBSTITUTE(AR64,CHAR(160),""))),0),2)),0),2)*ROUND(IFERROR(VALUE(TRIM(SUBSTITUTE($AA64,CHAR(160),""))),0),2)=0,"",ROUND(IFERROR(_xlfn.IFS($AS64="Devis 1",ROUND(IFERROR(VALUE(TRIM(SUBSTITUTE(AL64,CHAR(160),""))),0),2),$AS64="Devis 2",ROUND(IFERROR(VALUE(TRIM(SUBSTITUTE(AO64,CHAR(160),""))),0),2),$AS64="Devis 3",ROUND(IFERROR(VALUE(TRIM(SUBSTITUTE(AR64,CHAR(160),""))),0),2)),0),2)*ROUND(IFERROR(VALUE(TRIM(SUBSTITUTE($AA64,CHAR(160),""))),0),2)))</f>
        <v/>
      </c>
      <c r="BA64" s="212"/>
      <c r="BB64" s="210" t="str" cm="1">
        <f t="array" ref="BB64">IF(OR(AZ64="",AW64="",AX64="",AU64="",AY64="",AV64=""),"",_xlfn.IFS((IFERROR(VALUE(TRIM(SUBSTITUTE(AZ64,CHAR(160),""))),0))&gt;(IFERROR(VALUE(TRIM(SUBSTITUTE(AW64,CHAR(160),""))),0)),"KO : Le montant retenu TTC est supérieur au montant raisonnable TTC. Merci de revoir la ligne de dépense ou plafonner son montant.",(IFERROR(VALUE(TRIM(SUBSTITUTE(AX64,CHAR(160),""))),0))&gt;(IFERROR(VALUE(TRIM(SUBSTITUTE(AU64,CHAR(160),""))),0)),"Attention : Le montant retenu HT est supérieur au montant HT raisonnable. Merci de revoir la ligne de dépense, plafonner son montant, ou justifier la reventillation HT / TVA.",(IFERROR(VALUE(TRIM(SUBSTITUTE(AY64,CHAR(160),""))),0))&gt;(IFERROR(VALUE(TRIM(SUBSTITUTE(AV64,CHAR(160),""))),0)),"Attention : Le montant TVA retenu est supérieur au montant TVA raisonnable. Merci de revoir la ligne de dépense, plafonner son montant, ou justifier la reventillation HT / TVA.",(IFERROR(VALUE(TRIM(SUBSTITUTE(AZ64,CHAR(160),""))),0))=0,"",(IFERROR(VALUE(TRIM(SUBSTITUTE(AW64,CHAR(160),""))),0))=(IFERROR(VALUE(TRIM(SUBSTITUTE(AZ64,CHAR(160),""))),0)),"OK",(IFERROR(VALUE(TRIM(SUBSTITUTE(AW64,CHAR(160),""))),0))&gt;(IFERROR(VALUE(TRIM(SUBSTITUTE(AZ64,CHAR(160),""))),0))," OK : Montant instruit inférieur au montant raisonnable.",TRUE,""))</f>
        <v/>
      </c>
      <c r="BC64" s="210" t="str" cm="1">
        <f t="array" ref="BC64">IF(OR(AZ64="",X64="",AX64="",V64="",AY64="",W64=""),"",_xlfn.IFS((IFERROR(VALUE(TRIM(SUBSTITUTE(AZ64,CHAR(160),""))),0))&gt;(IFERROR(VALUE(TRIM(SUBSTITUTE(X64,CHAR(160),""))),0)),"KO : Le montant retenu TTC est supérieur au montant présenté TTC. Merci de revoir la ligne de dépense ou plafonner son montant.",(IFERROR(VALUE(TRIM(SUBSTITUTE(AX64,CHAR(160),""))),0))&gt;(IFERROR(VALUE(TRIM(SUBSTITUTE(V64,CHAR(160),""))),0)),"Attention : Le montant retenu HT est supérieur au montant HT présenté. Merci de revoir la ligne de dépense, plafonner son montant, ou justifier la reventillation HT / TVA.",(IFERROR(VALUE(TRIM(SUBSTITUTE(AY64,CHAR(160),""))),0))&gt;(IFERROR(VALUE(TRIM(SUBSTITUTE(W64,CHAR(160),""))),0)),"Attention : Le montant TVA retenu est supérieur au montant TVA présenté. Merci de revoir la ligne de dépense, plafonner son montant, ou justifier la reventillation HT / TVA.",(IFERROR(VALUE(TRIM(SUBSTITUTE(X64,CHAR(160),""))),0))=0,"",(IFERROR(VALUE(TRIM(SUBSTITUTE(AZ64,CHAR(160),""))),0))=(IFERROR(VALUE(TRIM(SUBSTITUTE(X64,CHAR(160),""))),0)),"OK",(IFERROR(VALUE(TRIM(SUBSTITUTE(AZ64,CHAR(160),""))),0))&lt;(IFERROR(VALUE(TRIM(SUBSTITUTE(X64,CHAR(160),""))),0)),"Montant instruit inférieur au montant présenté.",TRUE,""))</f>
        <v/>
      </c>
      <c r="BD64" s="208" t="str">
        <f t="shared" si="46"/>
        <v/>
      </c>
      <c r="BE64" s="208" t="str">
        <f t="shared" si="47"/>
        <v/>
      </c>
      <c r="BF64" s="495" t="str">
        <f t="shared" si="48"/>
        <v/>
      </c>
    </row>
    <row r="65" spans="1:58" ht="15" customHeight="1">
      <c r="A65" s="473">
        <v>61</v>
      </c>
      <c r="B65" s="11"/>
      <c r="C65" s="42"/>
      <c r="D65" s="11"/>
      <c r="E65" s="11"/>
      <c r="F65" s="11"/>
      <c r="G65" s="11"/>
      <c r="H65" s="11"/>
      <c r="I65" s="61"/>
      <c r="J65" s="11"/>
      <c r="K65" s="62"/>
      <c r="L65" s="29"/>
      <c r="M65" s="15"/>
      <c r="N65" s="193" t="str">
        <f t="shared" si="36"/>
        <v/>
      </c>
      <c r="O65" s="32"/>
      <c r="P65" s="15"/>
      <c r="Q65" s="193" t="str">
        <f t="shared" si="37"/>
        <v/>
      </c>
      <c r="R65" s="35"/>
      <c r="S65" s="15"/>
      <c r="T65" s="194" t="str">
        <f t="shared" si="38"/>
        <v/>
      </c>
      <c r="U65" s="53"/>
      <c r="V65" s="195" t="str" cm="1">
        <f t="array" ref="V65">IF((_xlfn.IFS(TRIM(SUBSTITUTE(U65,CHAR(160),""))="Devis 1",IFERROR(VALUE(TRIM(SUBSTITUTE(L65,CHAR(160),""))),0),TRIM(SUBSTITUTE(U65,CHAR(160),""))="Devis 2",IFERROR(VALUE(TRIM(SUBSTITUTE(O65,CHAR(160),""))),0),TRIM(SUBSTITUTE(U65,CHAR(160),""))="Devis 3",IFERROR(VALUE(TRIM(SUBSTITUTE(R65,CHAR(160),""))),0),TRUE,0)*IFERROR(VALUE(TRIM(SUBSTITUTE(C65,CHAR(160),""))),0))=0,"",_xlfn.IFS(TRIM(SUBSTITUTE(U65,CHAR(160),""))="Devis 1",IFERROR(VALUE(TRIM(SUBSTITUTE(L65,CHAR(160),""))),0),TRIM(SUBSTITUTE(U65,CHAR(160),""))="Devis 2",IFERROR(VALUE(TRIM(SUBSTITUTE(O65,CHAR(160),""))),0),TRIM(SUBSTITUTE(U65,CHAR(160),""))="Devis 3",IFERROR(VALUE(TRIM(SUBSTITUTE(R65,CHAR(160),""))),0),TRUE,0)*IFERROR(VALUE(TRIM(SUBSTITUTE(C65,CHAR(160),""))),0))</f>
        <v/>
      </c>
      <c r="W65" s="196" t="str" cm="1">
        <f t="array" ref="W65">IF(ROUND((_xlfn.IFS(TRIM(SUBSTITUTE(U65,CHAR(160),""))="Devis 1",IFERROR(VALUE(TRIM(SUBSTITUTE(M65,CHAR(160),""))),0),TRIM(SUBSTITUTE(U65,CHAR(160),""))="Devis 2",IFERROR(VALUE(TRIM(SUBSTITUTE(P65,CHAR(160),""))),0),TRIM(SUBSTITUTE(U65,CHAR(160),""))="Devis 3",IFERROR(VALUE(TRIM(SUBSTITUTE(S65,CHAR(160),""))),0),TRUE,0)*IFERROR(VALUE(TRIM(SUBSTITUTE(C65,CHAR(160),""))),0)),2)=0,IF(V65&lt;&gt;"",0,""),ROUND((_xlfn.IFS(TRIM(SUBSTITUTE(U65,CHAR(160),""))="Devis 1",IFERROR(VALUE(TRIM(SUBSTITUTE(M65,CHAR(160),""))),0),TRIM(SUBSTITUTE(U65,CHAR(160),""))="Devis 2",IFERROR(VALUE(TRIM(SUBSTITUTE(P65,CHAR(160),""))),0),TRIM(SUBSTITUTE(U65,CHAR(160),""))="Devis 3",IFERROR(VALUE(TRIM(SUBSTITUTE(S65,CHAR(160),""))),0),TRUE,0)*IFERROR(VALUE(TRIM(SUBSTITUTE(C65,CHAR(160),""))),0)),2))</f>
        <v/>
      </c>
      <c r="X65" s="197" t="str">
        <f t="shared" si="49"/>
        <v/>
      </c>
      <c r="Y65" s="55"/>
      <c r="Z65" s="198" t="str">
        <f t="shared" si="50"/>
        <v/>
      </c>
      <c r="AA65" s="199" t="str">
        <f t="shared" si="51"/>
        <v/>
      </c>
      <c r="AB65" s="200" t="str">
        <f t="shared" si="52"/>
        <v/>
      </c>
      <c r="AC65" s="200" t="str">
        <f t="shared" si="53"/>
        <v/>
      </c>
      <c r="AD65" s="200" t="str">
        <f t="shared" si="54"/>
        <v/>
      </c>
      <c r="AE65" s="200" t="str">
        <f t="shared" si="55"/>
        <v/>
      </c>
      <c r="AF65" s="200" t="str">
        <f t="shared" si="56"/>
        <v/>
      </c>
      <c r="AG65" s="201" t="str">
        <f t="shared" si="57"/>
        <v/>
      </c>
      <c r="AH65" s="200" t="str">
        <f t="shared" si="58"/>
        <v/>
      </c>
      <c r="AI65" s="202" t="str">
        <f t="shared" si="59"/>
        <v/>
      </c>
      <c r="AJ65" s="203" t="str">
        <f t="shared" si="60"/>
        <v/>
      </c>
      <c r="AK65" s="204" t="str">
        <f t="shared" si="61"/>
        <v/>
      </c>
      <c r="AL65" s="193" t="str">
        <f t="shared" si="40"/>
        <v/>
      </c>
      <c r="AM65" s="205" t="str">
        <f t="shared" si="62"/>
        <v/>
      </c>
      <c r="AN65" s="204" t="str">
        <f t="shared" si="63"/>
        <v/>
      </c>
      <c r="AO65" s="193" t="str">
        <f t="shared" si="41"/>
        <v/>
      </c>
      <c r="AP65" s="206" t="str">
        <f t="shared" si="64"/>
        <v/>
      </c>
      <c r="AQ65" s="204" t="str">
        <f t="shared" si="65"/>
        <v/>
      </c>
      <c r="AR65" s="207" t="str">
        <f t="shared" si="42"/>
        <v/>
      </c>
      <c r="AS65" s="198" t="str">
        <f t="shared" si="66"/>
        <v/>
      </c>
      <c r="AT65" s="212"/>
      <c r="AU65" s="208" t="str">
        <f t="shared" si="43"/>
        <v/>
      </c>
      <c r="AV65" s="208" t="str">
        <f t="shared" si="44"/>
        <v/>
      </c>
      <c r="AW65" s="208" t="str">
        <f t="shared" si="45"/>
        <v/>
      </c>
      <c r="AX65" s="209" t="str" cm="1">
        <f t="array" ref="AX65">IF($AA65="","",IF((IFERROR(_xlfn.IFS($AS65="Devis 1",(IFERROR(VALUE(TRIM(SUBSTITUTE(AJ65,CHAR(160),""))),0)),$AS65="Devis 2",(IFERROR(VALUE(TRIM(SUBSTITUTE(AM65,CHAR(160),""))),0)),$AS65="Devis 3",(IFERROR(VALUE(TRIM(SUBSTITUTE(AP65,CHAR(160),""))),0))),0))*(IFERROR(VALUE(TRIM(SUBSTITUTE($AA65,CHAR(160),""))),0))=0,"",(IFERROR(_xlfn.IFS($AS65="Devis 1",(IFERROR(VALUE(TRIM(SUBSTITUTE(AJ65,CHAR(160),""))),0)),$AS65="Devis 2",(IFERROR(VALUE(TRIM(SUBSTITUTE(AM65,CHAR(160),""))),0)),$AS65="Devis 3",(IFERROR(VALUE(TRIM(SUBSTITUTE(AP65,CHAR(160),""))),0))),0))*(IFERROR(VALUE(TRIM(SUBSTITUTE($AA65,CHAR(160),""))),0))))</f>
        <v/>
      </c>
      <c r="AY65" s="209" t="str" cm="1">
        <f t="array" ref="AY65">IF($AA65="","",IF(ROUND((IFERROR(_xlfn.IFS(TRIM(SUBSTITUTE($AS65,CHAR(160),""))="Devis 1",IFERROR(VALUE(TRIM(SUBSTITUTE(AK65,CHAR(160),""))),0),TRIM(SUBSTITUTE($AS65,CHAR(160),""))="Devis 2",IFERROR(VALUE(TRIM(SUBSTITUTE(AN65,CHAR(160),""))),0),TRIM(SUBSTITUTE($AS65,CHAR(160),""))="Devis 3",IFERROR(VALUE(TRIM(SUBSTITUTE(AQ65,CHAR(160),""))),0)),0))*(IFERROR(VALUE(TRIM(SUBSTITUTE($AA65,CHAR(160),""))),0)),2)=0,IF(AX65&lt;&gt;"",0,""),ROUND((IFERROR(_xlfn.IFS(TRIM(SUBSTITUTE($AS65,CHAR(160),""))="Devis 1",IFERROR(VALUE(TRIM(SUBSTITUTE(AK65,CHAR(160),""))),0),TRIM(SUBSTITUTE($AS65,CHAR(160),""))="Devis 2",IFERROR(VALUE(TRIM(SUBSTITUTE(AN65,CHAR(160),""))),0),TRIM(SUBSTITUTE($AS65,CHAR(160),""))="Devis 3",IFERROR(VALUE(TRIM(SUBSTITUTE(AQ65,CHAR(160),""))),0)),0))*(IFERROR(VALUE(TRIM(SUBSTITUTE($AA65,CHAR(160),""))),0)),2)))</f>
        <v/>
      </c>
      <c r="AZ65" s="209" t="str" cm="1">
        <f t="array" ref="AZ65">IF($AA65="","",IF(ROUND(IFERROR(_xlfn.IFS($AS65="Devis 1",ROUND(IFERROR(VALUE(TRIM(SUBSTITUTE(AL65,CHAR(160),""))),0),2),$AS65="Devis 2",ROUND(IFERROR(VALUE(TRIM(SUBSTITUTE(AO65,CHAR(160),""))),0),2),$AS65="Devis 3",ROUND(IFERROR(VALUE(TRIM(SUBSTITUTE(AR65,CHAR(160),""))),0),2)),0),2)*ROUND(IFERROR(VALUE(TRIM(SUBSTITUTE($AA65,CHAR(160),""))),0),2)=0,"",ROUND(IFERROR(_xlfn.IFS($AS65="Devis 1",ROUND(IFERROR(VALUE(TRIM(SUBSTITUTE(AL65,CHAR(160),""))),0),2),$AS65="Devis 2",ROUND(IFERROR(VALUE(TRIM(SUBSTITUTE(AO65,CHAR(160),""))),0),2),$AS65="Devis 3",ROUND(IFERROR(VALUE(TRIM(SUBSTITUTE(AR65,CHAR(160),""))),0),2)),0),2)*ROUND(IFERROR(VALUE(TRIM(SUBSTITUTE($AA65,CHAR(160),""))),0),2)))</f>
        <v/>
      </c>
      <c r="BA65" s="212"/>
      <c r="BB65" s="210" t="str" cm="1">
        <f t="array" ref="BB65">IF(OR(AZ65="",AW65="",AX65="",AU65="",AY65="",AV65=""),"",_xlfn.IFS((IFERROR(VALUE(TRIM(SUBSTITUTE(AZ65,CHAR(160),""))),0))&gt;(IFERROR(VALUE(TRIM(SUBSTITUTE(AW65,CHAR(160),""))),0)),"KO : Le montant retenu TTC est supérieur au montant raisonnable TTC. Merci de revoir la ligne de dépense ou plafonner son montant.",(IFERROR(VALUE(TRIM(SUBSTITUTE(AX65,CHAR(160),""))),0))&gt;(IFERROR(VALUE(TRIM(SUBSTITUTE(AU65,CHAR(160),""))),0)),"Attention : Le montant retenu HT est supérieur au montant HT raisonnable. Merci de revoir la ligne de dépense, plafonner son montant, ou justifier la reventillation HT / TVA.",(IFERROR(VALUE(TRIM(SUBSTITUTE(AY65,CHAR(160),""))),0))&gt;(IFERROR(VALUE(TRIM(SUBSTITUTE(AV65,CHAR(160),""))),0)),"Attention : Le montant TVA retenu est supérieur au montant TVA raisonnable. Merci de revoir la ligne de dépense, plafonner son montant, ou justifier la reventillation HT / TVA.",(IFERROR(VALUE(TRIM(SUBSTITUTE(AZ65,CHAR(160),""))),0))=0,"",(IFERROR(VALUE(TRIM(SUBSTITUTE(AW65,CHAR(160),""))),0))=(IFERROR(VALUE(TRIM(SUBSTITUTE(AZ65,CHAR(160),""))),0)),"OK",(IFERROR(VALUE(TRIM(SUBSTITUTE(AW65,CHAR(160),""))),0))&gt;(IFERROR(VALUE(TRIM(SUBSTITUTE(AZ65,CHAR(160),""))),0))," OK : Montant instruit inférieur au montant raisonnable.",TRUE,""))</f>
        <v/>
      </c>
      <c r="BC65" s="210" t="str" cm="1">
        <f t="array" ref="BC65">IF(OR(AZ65="",X65="",AX65="",V65="",AY65="",W65=""),"",_xlfn.IFS((IFERROR(VALUE(TRIM(SUBSTITUTE(AZ65,CHAR(160),""))),0))&gt;(IFERROR(VALUE(TRIM(SUBSTITUTE(X65,CHAR(160),""))),0)),"KO : Le montant retenu TTC est supérieur au montant présenté TTC. Merci de revoir la ligne de dépense ou plafonner son montant.",(IFERROR(VALUE(TRIM(SUBSTITUTE(AX65,CHAR(160),""))),0))&gt;(IFERROR(VALUE(TRIM(SUBSTITUTE(V65,CHAR(160),""))),0)),"Attention : Le montant retenu HT est supérieur au montant HT présenté. Merci de revoir la ligne de dépense, plafonner son montant, ou justifier la reventillation HT / TVA.",(IFERROR(VALUE(TRIM(SUBSTITUTE(AY65,CHAR(160),""))),0))&gt;(IFERROR(VALUE(TRIM(SUBSTITUTE(W65,CHAR(160),""))),0)),"Attention : Le montant TVA retenu est supérieur au montant TVA présenté. Merci de revoir la ligne de dépense, plafonner son montant, ou justifier la reventillation HT / TVA.",(IFERROR(VALUE(TRIM(SUBSTITUTE(X65,CHAR(160),""))),0))=0,"",(IFERROR(VALUE(TRIM(SUBSTITUTE(AZ65,CHAR(160),""))),0))=(IFERROR(VALUE(TRIM(SUBSTITUTE(X65,CHAR(160),""))),0)),"OK",(IFERROR(VALUE(TRIM(SUBSTITUTE(AZ65,CHAR(160),""))),0))&lt;(IFERROR(VALUE(TRIM(SUBSTITUTE(X65,CHAR(160),""))),0)),"Montant instruit inférieur au montant présenté.",TRUE,""))</f>
        <v/>
      </c>
      <c r="BD65" s="208" t="str">
        <f t="shared" si="46"/>
        <v/>
      </c>
      <c r="BE65" s="208" t="str">
        <f t="shared" si="47"/>
        <v/>
      </c>
      <c r="BF65" s="495" t="str">
        <f t="shared" si="48"/>
        <v/>
      </c>
    </row>
    <row r="66" spans="1:58" ht="15" customHeight="1">
      <c r="A66" s="473">
        <v>62</v>
      </c>
      <c r="B66" s="11"/>
      <c r="C66" s="42"/>
      <c r="D66" s="11"/>
      <c r="E66" s="11"/>
      <c r="F66" s="11"/>
      <c r="G66" s="11"/>
      <c r="H66" s="11"/>
      <c r="I66" s="61"/>
      <c r="J66" s="11"/>
      <c r="K66" s="62"/>
      <c r="L66" s="29"/>
      <c r="M66" s="15"/>
      <c r="N66" s="193" t="str">
        <f t="shared" si="36"/>
        <v/>
      </c>
      <c r="O66" s="32"/>
      <c r="P66" s="15"/>
      <c r="Q66" s="193" t="str">
        <f t="shared" si="37"/>
        <v/>
      </c>
      <c r="R66" s="35"/>
      <c r="S66" s="15"/>
      <c r="T66" s="194" t="str">
        <f t="shared" si="38"/>
        <v/>
      </c>
      <c r="U66" s="53"/>
      <c r="V66" s="195" t="str" cm="1">
        <f t="array" ref="V66">IF((_xlfn.IFS(TRIM(SUBSTITUTE(U66,CHAR(160),""))="Devis 1",IFERROR(VALUE(TRIM(SUBSTITUTE(L66,CHAR(160),""))),0),TRIM(SUBSTITUTE(U66,CHAR(160),""))="Devis 2",IFERROR(VALUE(TRIM(SUBSTITUTE(O66,CHAR(160),""))),0),TRIM(SUBSTITUTE(U66,CHAR(160),""))="Devis 3",IFERROR(VALUE(TRIM(SUBSTITUTE(R66,CHAR(160),""))),0),TRUE,0)*IFERROR(VALUE(TRIM(SUBSTITUTE(C66,CHAR(160),""))),0))=0,"",_xlfn.IFS(TRIM(SUBSTITUTE(U66,CHAR(160),""))="Devis 1",IFERROR(VALUE(TRIM(SUBSTITUTE(L66,CHAR(160),""))),0),TRIM(SUBSTITUTE(U66,CHAR(160),""))="Devis 2",IFERROR(VALUE(TRIM(SUBSTITUTE(O66,CHAR(160),""))),0),TRIM(SUBSTITUTE(U66,CHAR(160),""))="Devis 3",IFERROR(VALUE(TRIM(SUBSTITUTE(R66,CHAR(160),""))),0),TRUE,0)*IFERROR(VALUE(TRIM(SUBSTITUTE(C66,CHAR(160),""))),0))</f>
        <v/>
      </c>
      <c r="W66" s="196" t="str" cm="1">
        <f t="array" ref="W66">IF(ROUND((_xlfn.IFS(TRIM(SUBSTITUTE(U66,CHAR(160),""))="Devis 1",IFERROR(VALUE(TRIM(SUBSTITUTE(M66,CHAR(160),""))),0),TRIM(SUBSTITUTE(U66,CHAR(160),""))="Devis 2",IFERROR(VALUE(TRIM(SUBSTITUTE(P66,CHAR(160),""))),0),TRIM(SUBSTITUTE(U66,CHAR(160),""))="Devis 3",IFERROR(VALUE(TRIM(SUBSTITUTE(S66,CHAR(160),""))),0),TRUE,0)*IFERROR(VALUE(TRIM(SUBSTITUTE(C66,CHAR(160),""))),0)),2)=0,IF(V66&lt;&gt;"",0,""),ROUND((_xlfn.IFS(TRIM(SUBSTITUTE(U66,CHAR(160),""))="Devis 1",IFERROR(VALUE(TRIM(SUBSTITUTE(M66,CHAR(160),""))),0),TRIM(SUBSTITUTE(U66,CHAR(160),""))="Devis 2",IFERROR(VALUE(TRIM(SUBSTITUTE(P66,CHAR(160),""))),0),TRIM(SUBSTITUTE(U66,CHAR(160),""))="Devis 3",IFERROR(VALUE(TRIM(SUBSTITUTE(S66,CHAR(160),""))),0),TRUE,0)*IFERROR(VALUE(TRIM(SUBSTITUTE(C66,CHAR(160),""))),0)),2))</f>
        <v/>
      </c>
      <c r="X66" s="197" t="str">
        <f t="shared" si="49"/>
        <v/>
      </c>
      <c r="Y66" s="55"/>
      <c r="Z66" s="198" t="str">
        <f t="shared" si="50"/>
        <v/>
      </c>
      <c r="AA66" s="199" t="str">
        <f t="shared" si="51"/>
        <v/>
      </c>
      <c r="AB66" s="200" t="str">
        <f t="shared" si="52"/>
        <v/>
      </c>
      <c r="AC66" s="200" t="str">
        <f t="shared" si="53"/>
        <v/>
      </c>
      <c r="AD66" s="200" t="str">
        <f t="shared" si="54"/>
        <v/>
      </c>
      <c r="AE66" s="200" t="str">
        <f t="shared" si="55"/>
        <v/>
      </c>
      <c r="AF66" s="200" t="str">
        <f t="shared" si="56"/>
        <v/>
      </c>
      <c r="AG66" s="201" t="str">
        <f t="shared" si="57"/>
        <v/>
      </c>
      <c r="AH66" s="200" t="str">
        <f t="shared" si="58"/>
        <v/>
      </c>
      <c r="AI66" s="202" t="str">
        <f t="shared" si="59"/>
        <v/>
      </c>
      <c r="AJ66" s="203" t="str">
        <f t="shared" si="60"/>
        <v/>
      </c>
      <c r="AK66" s="204" t="str">
        <f t="shared" si="61"/>
        <v/>
      </c>
      <c r="AL66" s="193" t="str">
        <f t="shared" si="40"/>
        <v/>
      </c>
      <c r="AM66" s="205" t="str">
        <f t="shared" si="62"/>
        <v/>
      </c>
      <c r="AN66" s="204" t="str">
        <f t="shared" si="63"/>
        <v/>
      </c>
      <c r="AO66" s="193" t="str">
        <f t="shared" si="41"/>
        <v/>
      </c>
      <c r="AP66" s="206" t="str">
        <f t="shared" si="64"/>
        <v/>
      </c>
      <c r="AQ66" s="204" t="str">
        <f t="shared" si="65"/>
        <v/>
      </c>
      <c r="AR66" s="207" t="str">
        <f t="shared" si="42"/>
        <v/>
      </c>
      <c r="AS66" s="198" t="str">
        <f t="shared" si="66"/>
        <v/>
      </c>
      <c r="AT66" s="212"/>
      <c r="AU66" s="208" t="str">
        <f t="shared" si="43"/>
        <v/>
      </c>
      <c r="AV66" s="208" t="str">
        <f t="shared" si="44"/>
        <v/>
      </c>
      <c r="AW66" s="208" t="str">
        <f t="shared" si="45"/>
        <v/>
      </c>
      <c r="AX66" s="209" t="str" cm="1">
        <f t="array" ref="AX66">IF($AA66="","",IF((IFERROR(_xlfn.IFS($AS66="Devis 1",(IFERROR(VALUE(TRIM(SUBSTITUTE(AJ66,CHAR(160),""))),0)),$AS66="Devis 2",(IFERROR(VALUE(TRIM(SUBSTITUTE(AM66,CHAR(160),""))),0)),$AS66="Devis 3",(IFERROR(VALUE(TRIM(SUBSTITUTE(AP66,CHAR(160),""))),0))),0))*(IFERROR(VALUE(TRIM(SUBSTITUTE($AA66,CHAR(160),""))),0))=0,"",(IFERROR(_xlfn.IFS($AS66="Devis 1",(IFERROR(VALUE(TRIM(SUBSTITUTE(AJ66,CHAR(160),""))),0)),$AS66="Devis 2",(IFERROR(VALUE(TRIM(SUBSTITUTE(AM66,CHAR(160),""))),0)),$AS66="Devis 3",(IFERROR(VALUE(TRIM(SUBSTITUTE(AP66,CHAR(160),""))),0))),0))*(IFERROR(VALUE(TRIM(SUBSTITUTE($AA66,CHAR(160),""))),0))))</f>
        <v/>
      </c>
      <c r="AY66" s="209" t="str" cm="1">
        <f t="array" ref="AY66">IF($AA66="","",IF(ROUND((IFERROR(_xlfn.IFS(TRIM(SUBSTITUTE($AS66,CHAR(160),""))="Devis 1",IFERROR(VALUE(TRIM(SUBSTITUTE(AK66,CHAR(160),""))),0),TRIM(SUBSTITUTE($AS66,CHAR(160),""))="Devis 2",IFERROR(VALUE(TRIM(SUBSTITUTE(AN66,CHAR(160),""))),0),TRIM(SUBSTITUTE($AS66,CHAR(160),""))="Devis 3",IFERROR(VALUE(TRIM(SUBSTITUTE(AQ66,CHAR(160),""))),0)),0))*(IFERROR(VALUE(TRIM(SUBSTITUTE($AA66,CHAR(160),""))),0)),2)=0,IF(AX66&lt;&gt;"",0,""),ROUND((IFERROR(_xlfn.IFS(TRIM(SUBSTITUTE($AS66,CHAR(160),""))="Devis 1",IFERROR(VALUE(TRIM(SUBSTITUTE(AK66,CHAR(160),""))),0),TRIM(SUBSTITUTE($AS66,CHAR(160),""))="Devis 2",IFERROR(VALUE(TRIM(SUBSTITUTE(AN66,CHAR(160),""))),0),TRIM(SUBSTITUTE($AS66,CHAR(160),""))="Devis 3",IFERROR(VALUE(TRIM(SUBSTITUTE(AQ66,CHAR(160),""))),0)),0))*(IFERROR(VALUE(TRIM(SUBSTITUTE($AA66,CHAR(160),""))),0)),2)))</f>
        <v/>
      </c>
      <c r="AZ66" s="209" t="str" cm="1">
        <f t="array" ref="AZ66">IF($AA66="","",IF(ROUND(IFERROR(_xlfn.IFS($AS66="Devis 1",ROUND(IFERROR(VALUE(TRIM(SUBSTITUTE(AL66,CHAR(160),""))),0),2),$AS66="Devis 2",ROUND(IFERROR(VALUE(TRIM(SUBSTITUTE(AO66,CHAR(160),""))),0),2),$AS66="Devis 3",ROUND(IFERROR(VALUE(TRIM(SUBSTITUTE(AR66,CHAR(160),""))),0),2)),0),2)*ROUND(IFERROR(VALUE(TRIM(SUBSTITUTE($AA66,CHAR(160),""))),0),2)=0,"",ROUND(IFERROR(_xlfn.IFS($AS66="Devis 1",ROUND(IFERROR(VALUE(TRIM(SUBSTITUTE(AL66,CHAR(160),""))),0),2),$AS66="Devis 2",ROUND(IFERROR(VALUE(TRIM(SUBSTITUTE(AO66,CHAR(160),""))),0),2),$AS66="Devis 3",ROUND(IFERROR(VALUE(TRIM(SUBSTITUTE(AR66,CHAR(160),""))),0),2)),0),2)*ROUND(IFERROR(VALUE(TRIM(SUBSTITUTE($AA66,CHAR(160),""))),0),2)))</f>
        <v/>
      </c>
      <c r="BA66" s="212"/>
      <c r="BB66" s="210" t="str" cm="1">
        <f t="array" ref="BB66">IF(OR(AZ66="",AW66="",AX66="",AU66="",AY66="",AV66=""),"",_xlfn.IFS((IFERROR(VALUE(TRIM(SUBSTITUTE(AZ66,CHAR(160),""))),0))&gt;(IFERROR(VALUE(TRIM(SUBSTITUTE(AW66,CHAR(160),""))),0)),"KO : Le montant retenu TTC est supérieur au montant raisonnable TTC. Merci de revoir la ligne de dépense ou plafonner son montant.",(IFERROR(VALUE(TRIM(SUBSTITUTE(AX66,CHAR(160),""))),0))&gt;(IFERROR(VALUE(TRIM(SUBSTITUTE(AU66,CHAR(160),""))),0)),"Attention : Le montant retenu HT est supérieur au montant HT raisonnable. Merci de revoir la ligne de dépense, plafonner son montant, ou justifier la reventillation HT / TVA.",(IFERROR(VALUE(TRIM(SUBSTITUTE(AY66,CHAR(160),""))),0))&gt;(IFERROR(VALUE(TRIM(SUBSTITUTE(AV66,CHAR(160),""))),0)),"Attention : Le montant TVA retenu est supérieur au montant TVA raisonnable. Merci de revoir la ligne de dépense, plafonner son montant, ou justifier la reventillation HT / TVA.",(IFERROR(VALUE(TRIM(SUBSTITUTE(AZ66,CHAR(160),""))),0))=0,"",(IFERROR(VALUE(TRIM(SUBSTITUTE(AW66,CHAR(160),""))),0))=(IFERROR(VALUE(TRIM(SUBSTITUTE(AZ66,CHAR(160),""))),0)),"OK",(IFERROR(VALUE(TRIM(SUBSTITUTE(AW66,CHAR(160),""))),0))&gt;(IFERROR(VALUE(TRIM(SUBSTITUTE(AZ66,CHAR(160),""))),0))," OK : Montant instruit inférieur au montant raisonnable.",TRUE,""))</f>
        <v/>
      </c>
      <c r="BC66" s="210" t="str" cm="1">
        <f t="array" ref="BC66">IF(OR(AZ66="",X66="",AX66="",V66="",AY66="",W66=""),"",_xlfn.IFS((IFERROR(VALUE(TRIM(SUBSTITUTE(AZ66,CHAR(160),""))),0))&gt;(IFERROR(VALUE(TRIM(SUBSTITUTE(X66,CHAR(160),""))),0)),"KO : Le montant retenu TTC est supérieur au montant présenté TTC. Merci de revoir la ligne de dépense ou plafonner son montant.",(IFERROR(VALUE(TRIM(SUBSTITUTE(AX66,CHAR(160),""))),0))&gt;(IFERROR(VALUE(TRIM(SUBSTITUTE(V66,CHAR(160),""))),0)),"Attention : Le montant retenu HT est supérieur au montant HT présenté. Merci de revoir la ligne de dépense, plafonner son montant, ou justifier la reventillation HT / TVA.",(IFERROR(VALUE(TRIM(SUBSTITUTE(AY66,CHAR(160),""))),0))&gt;(IFERROR(VALUE(TRIM(SUBSTITUTE(W66,CHAR(160),""))),0)),"Attention : Le montant TVA retenu est supérieur au montant TVA présenté. Merci de revoir la ligne de dépense, plafonner son montant, ou justifier la reventillation HT / TVA.",(IFERROR(VALUE(TRIM(SUBSTITUTE(X66,CHAR(160),""))),0))=0,"",(IFERROR(VALUE(TRIM(SUBSTITUTE(AZ66,CHAR(160),""))),0))=(IFERROR(VALUE(TRIM(SUBSTITUTE(X66,CHAR(160),""))),0)),"OK",(IFERROR(VALUE(TRIM(SUBSTITUTE(AZ66,CHAR(160),""))),0))&lt;(IFERROR(VALUE(TRIM(SUBSTITUTE(X66,CHAR(160),""))),0)),"Montant instruit inférieur au montant présenté.",TRUE,""))</f>
        <v/>
      </c>
      <c r="BD66" s="208" t="str">
        <f t="shared" si="46"/>
        <v/>
      </c>
      <c r="BE66" s="208" t="str">
        <f t="shared" si="47"/>
        <v/>
      </c>
      <c r="BF66" s="495" t="str">
        <f t="shared" si="48"/>
        <v/>
      </c>
    </row>
    <row r="67" spans="1:58" ht="15" customHeight="1">
      <c r="A67" s="473">
        <v>63</v>
      </c>
      <c r="B67" s="11"/>
      <c r="C67" s="42"/>
      <c r="D67" s="11"/>
      <c r="E67" s="11"/>
      <c r="F67" s="11"/>
      <c r="G67" s="11"/>
      <c r="H67" s="11"/>
      <c r="I67" s="61"/>
      <c r="J67" s="11"/>
      <c r="K67" s="62"/>
      <c r="L67" s="29"/>
      <c r="M67" s="15"/>
      <c r="N67" s="193" t="str">
        <f t="shared" si="36"/>
        <v/>
      </c>
      <c r="O67" s="32"/>
      <c r="P67" s="15"/>
      <c r="Q67" s="193" t="str">
        <f t="shared" si="37"/>
        <v/>
      </c>
      <c r="R67" s="35"/>
      <c r="S67" s="15"/>
      <c r="T67" s="194" t="str">
        <f t="shared" si="38"/>
        <v/>
      </c>
      <c r="U67" s="53"/>
      <c r="V67" s="195" t="str" cm="1">
        <f t="array" ref="V67">IF((_xlfn.IFS(TRIM(SUBSTITUTE(U67,CHAR(160),""))="Devis 1",IFERROR(VALUE(TRIM(SUBSTITUTE(L67,CHAR(160),""))),0),TRIM(SUBSTITUTE(U67,CHAR(160),""))="Devis 2",IFERROR(VALUE(TRIM(SUBSTITUTE(O67,CHAR(160),""))),0),TRIM(SUBSTITUTE(U67,CHAR(160),""))="Devis 3",IFERROR(VALUE(TRIM(SUBSTITUTE(R67,CHAR(160),""))),0),TRUE,0)*IFERROR(VALUE(TRIM(SUBSTITUTE(C67,CHAR(160),""))),0))=0,"",_xlfn.IFS(TRIM(SUBSTITUTE(U67,CHAR(160),""))="Devis 1",IFERROR(VALUE(TRIM(SUBSTITUTE(L67,CHAR(160),""))),0),TRIM(SUBSTITUTE(U67,CHAR(160),""))="Devis 2",IFERROR(VALUE(TRIM(SUBSTITUTE(O67,CHAR(160),""))),0),TRIM(SUBSTITUTE(U67,CHAR(160),""))="Devis 3",IFERROR(VALUE(TRIM(SUBSTITUTE(R67,CHAR(160),""))),0),TRUE,0)*IFERROR(VALUE(TRIM(SUBSTITUTE(C67,CHAR(160),""))),0))</f>
        <v/>
      </c>
      <c r="W67" s="196" t="str" cm="1">
        <f t="array" ref="W67">IF(ROUND((_xlfn.IFS(TRIM(SUBSTITUTE(U67,CHAR(160),""))="Devis 1",IFERROR(VALUE(TRIM(SUBSTITUTE(M67,CHAR(160),""))),0),TRIM(SUBSTITUTE(U67,CHAR(160),""))="Devis 2",IFERROR(VALUE(TRIM(SUBSTITUTE(P67,CHAR(160),""))),0),TRIM(SUBSTITUTE(U67,CHAR(160),""))="Devis 3",IFERROR(VALUE(TRIM(SUBSTITUTE(S67,CHAR(160),""))),0),TRUE,0)*IFERROR(VALUE(TRIM(SUBSTITUTE(C67,CHAR(160),""))),0)),2)=0,IF(V67&lt;&gt;"",0,""),ROUND((_xlfn.IFS(TRIM(SUBSTITUTE(U67,CHAR(160),""))="Devis 1",IFERROR(VALUE(TRIM(SUBSTITUTE(M67,CHAR(160),""))),0),TRIM(SUBSTITUTE(U67,CHAR(160),""))="Devis 2",IFERROR(VALUE(TRIM(SUBSTITUTE(P67,CHAR(160),""))),0),TRIM(SUBSTITUTE(U67,CHAR(160),""))="Devis 3",IFERROR(VALUE(TRIM(SUBSTITUTE(S67,CHAR(160),""))),0),TRUE,0)*IFERROR(VALUE(TRIM(SUBSTITUTE(C67,CHAR(160),""))),0)),2))</f>
        <v/>
      </c>
      <c r="X67" s="197" t="str">
        <f t="shared" si="49"/>
        <v/>
      </c>
      <c r="Y67" s="55"/>
      <c r="Z67" s="198" t="str">
        <f t="shared" si="50"/>
        <v/>
      </c>
      <c r="AA67" s="199" t="str">
        <f t="shared" si="51"/>
        <v/>
      </c>
      <c r="AB67" s="200" t="str">
        <f t="shared" si="52"/>
        <v/>
      </c>
      <c r="AC67" s="200" t="str">
        <f t="shared" si="53"/>
        <v/>
      </c>
      <c r="AD67" s="200" t="str">
        <f t="shared" si="54"/>
        <v/>
      </c>
      <c r="AE67" s="200" t="str">
        <f t="shared" si="55"/>
        <v/>
      </c>
      <c r="AF67" s="200" t="str">
        <f t="shared" si="56"/>
        <v/>
      </c>
      <c r="AG67" s="201" t="str">
        <f t="shared" si="57"/>
        <v/>
      </c>
      <c r="AH67" s="200" t="str">
        <f t="shared" si="58"/>
        <v/>
      </c>
      <c r="AI67" s="202" t="str">
        <f t="shared" si="59"/>
        <v/>
      </c>
      <c r="AJ67" s="203" t="str">
        <f t="shared" si="60"/>
        <v/>
      </c>
      <c r="AK67" s="204" t="str">
        <f t="shared" si="61"/>
        <v/>
      </c>
      <c r="AL67" s="193" t="str">
        <f t="shared" si="40"/>
        <v/>
      </c>
      <c r="AM67" s="205" t="str">
        <f t="shared" si="62"/>
        <v/>
      </c>
      <c r="AN67" s="204" t="str">
        <f t="shared" si="63"/>
        <v/>
      </c>
      <c r="AO67" s="193" t="str">
        <f t="shared" si="41"/>
        <v/>
      </c>
      <c r="AP67" s="206" t="str">
        <f t="shared" si="64"/>
        <v/>
      </c>
      <c r="AQ67" s="204" t="str">
        <f t="shared" si="65"/>
        <v/>
      </c>
      <c r="AR67" s="207" t="str">
        <f t="shared" si="42"/>
        <v/>
      </c>
      <c r="AS67" s="198" t="str">
        <f t="shared" si="66"/>
        <v/>
      </c>
      <c r="AT67" s="212"/>
      <c r="AU67" s="208" t="str">
        <f t="shared" si="43"/>
        <v/>
      </c>
      <c r="AV67" s="208" t="str">
        <f t="shared" si="44"/>
        <v/>
      </c>
      <c r="AW67" s="208" t="str">
        <f t="shared" si="45"/>
        <v/>
      </c>
      <c r="AX67" s="209" t="str" cm="1">
        <f t="array" ref="AX67">IF($AA67="","",IF((IFERROR(_xlfn.IFS($AS67="Devis 1",(IFERROR(VALUE(TRIM(SUBSTITUTE(AJ67,CHAR(160),""))),0)),$AS67="Devis 2",(IFERROR(VALUE(TRIM(SUBSTITUTE(AM67,CHAR(160),""))),0)),$AS67="Devis 3",(IFERROR(VALUE(TRIM(SUBSTITUTE(AP67,CHAR(160),""))),0))),0))*(IFERROR(VALUE(TRIM(SUBSTITUTE($AA67,CHAR(160),""))),0))=0,"",(IFERROR(_xlfn.IFS($AS67="Devis 1",(IFERROR(VALUE(TRIM(SUBSTITUTE(AJ67,CHAR(160),""))),0)),$AS67="Devis 2",(IFERROR(VALUE(TRIM(SUBSTITUTE(AM67,CHAR(160),""))),0)),$AS67="Devis 3",(IFERROR(VALUE(TRIM(SUBSTITUTE(AP67,CHAR(160),""))),0))),0))*(IFERROR(VALUE(TRIM(SUBSTITUTE($AA67,CHAR(160),""))),0))))</f>
        <v/>
      </c>
      <c r="AY67" s="209" t="str" cm="1">
        <f t="array" ref="AY67">IF($AA67="","",IF(ROUND((IFERROR(_xlfn.IFS(TRIM(SUBSTITUTE($AS67,CHAR(160),""))="Devis 1",IFERROR(VALUE(TRIM(SUBSTITUTE(AK67,CHAR(160),""))),0),TRIM(SUBSTITUTE($AS67,CHAR(160),""))="Devis 2",IFERROR(VALUE(TRIM(SUBSTITUTE(AN67,CHAR(160),""))),0),TRIM(SUBSTITUTE($AS67,CHAR(160),""))="Devis 3",IFERROR(VALUE(TRIM(SUBSTITUTE(AQ67,CHAR(160),""))),0)),0))*(IFERROR(VALUE(TRIM(SUBSTITUTE($AA67,CHAR(160),""))),0)),2)=0,IF(AX67&lt;&gt;"",0,""),ROUND((IFERROR(_xlfn.IFS(TRIM(SUBSTITUTE($AS67,CHAR(160),""))="Devis 1",IFERROR(VALUE(TRIM(SUBSTITUTE(AK67,CHAR(160),""))),0),TRIM(SUBSTITUTE($AS67,CHAR(160),""))="Devis 2",IFERROR(VALUE(TRIM(SUBSTITUTE(AN67,CHAR(160),""))),0),TRIM(SUBSTITUTE($AS67,CHAR(160),""))="Devis 3",IFERROR(VALUE(TRIM(SUBSTITUTE(AQ67,CHAR(160),""))),0)),0))*(IFERROR(VALUE(TRIM(SUBSTITUTE($AA67,CHAR(160),""))),0)),2)))</f>
        <v/>
      </c>
      <c r="AZ67" s="209" t="str" cm="1">
        <f t="array" ref="AZ67">IF($AA67="","",IF(ROUND(IFERROR(_xlfn.IFS($AS67="Devis 1",ROUND(IFERROR(VALUE(TRIM(SUBSTITUTE(AL67,CHAR(160),""))),0),2),$AS67="Devis 2",ROUND(IFERROR(VALUE(TRIM(SUBSTITUTE(AO67,CHAR(160),""))),0),2),$AS67="Devis 3",ROUND(IFERROR(VALUE(TRIM(SUBSTITUTE(AR67,CHAR(160),""))),0),2)),0),2)*ROUND(IFERROR(VALUE(TRIM(SUBSTITUTE($AA67,CHAR(160),""))),0),2)=0,"",ROUND(IFERROR(_xlfn.IFS($AS67="Devis 1",ROUND(IFERROR(VALUE(TRIM(SUBSTITUTE(AL67,CHAR(160),""))),0),2),$AS67="Devis 2",ROUND(IFERROR(VALUE(TRIM(SUBSTITUTE(AO67,CHAR(160),""))),0),2),$AS67="Devis 3",ROUND(IFERROR(VALUE(TRIM(SUBSTITUTE(AR67,CHAR(160),""))),0),2)),0),2)*ROUND(IFERROR(VALUE(TRIM(SUBSTITUTE($AA67,CHAR(160),""))),0),2)))</f>
        <v/>
      </c>
      <c r="BA67" s="212"/>
      <c r="BB67" s="210" t="str" cm="1">
        <f t="array" ref="BB67">IF(OR(AZ67="",AW67="",AX67="",AU67="",AY67="",AV67=""),"",_xlfn.IFS((IFERROR(VALUE(TRIM(SUBSTITUTE(AZ67,CHAR(160),""))),0))&gt;(IFERROR(VALUE(TRIM(SUBSTITUTE(AW67,CHAR(160),""))),0)),"KO : Le montant retenu TTC est supérieur au montant raisonnable TTC. Merci de revoir la ligne de dépense ou plafonner son montant.",(IFERROR(VALUE(TRIM(SUBSTITUTE(AX67,CHAR(160),""))),0))&gt;(IFERROR(VALUE(TRIM(SUBSTITUTE(AU67,CHAR(160),""))),0)),"Attention : Le montant retenu HT est supérieur au montant HT raisonnable. Merci de revoir la ligne de dépense, plafonner son montant, ou justifier la reventillation HT / TVA.",(IFERROR(VALUE(TRIM(SUBSTITUTE(AY67,CHAR(160),""))),0))&gt;(IFERROR(VALUE(TRIM(SUBSTITUTE(AV67,CHAR(160),""))),0)),"Attention : Le montant TVA retenu est supérieur au montant TVA raisonnable. Merci de revoir la ligne de dépense, plafonner son montant, ou justifier la reventillation HT / TVA.",(IFERROR(VALUE(TRIM(SUBSTITUTE(AZ67,CHAR(160),""))),0))=0,"",(IFERROR(VALUE(TRIM(SUBSTITUTE(AW67,CHAR(160),""))),0))=(IFERROR(VALUE(TRIM(SUBSTITUTE(AZ67,CHAR(160),""))),0)),"OK",(IFERROR(VALUE(TRIM(SUBSTITUTE(AW67,CHAR(160),""))),0))&gt;(IFERROR(VALUE(TRIM(SUBSTITUTE(AZ67,CHAR(160),""))),0))," OK : Montant instruit inférieur au montant raisonnable.",TRUE,""))</f>
        <v/>
      </c>
      <c r="BC67" s="210" t="str" cm="1">
        <f t="array" ref="BC67">IF(OR(AZ67="",X67="",AX67="",V67="",AY67="",W67=""),"",_xlfn.IFS((IFERROR(VALUE(TRIM(SUBSTITUTE(AZ67,CHAR(160),""))),0))&gt;(IFERROR(VALUE(TRIM(SUBSTITUTE(X67,CHAR(160),""))),0)),"KO : Le montant retenu TTC est supérieur au montant présenté TTC. Merci de revoir la ligne de dépense ou plafonner son montant.",(IFERROR(VALUE(TRIM(SUBSTITUTE(AX67,CHAR(160),""))),0))&gt;(IFERROR(VALUE(TRIM(SUBSTITUTE(V67,CHAR(160),""))),0)),"Attention : Le montant retenu HT est supérieur au montant HT présenté. Merci de revoir la ligne de dépense, plafonner son montant, ou justifier la reventillation HT / TVA.",(IFERROR(VALUE(TRIM(SUBSTITUTE(AY67,CHAR(160),""))),0))&gt;(IFERROR(VALUE(TRIM(SUBSTITUTE(W67,CHAR(160),""))),0)),"Attention : Le montant TVA retenu est supérieur au montant TVA présenté. Merci de revoir la ligne de dépense, plafonner son montant, ou justifier la reventillation HT / TVA.",(IFERROR(VALUE(TRIM(SUBSTITUTE(X67,CHAR(160),""))),0))=0,"",(IFERROR(VALUE(TRIM(SUBSTITUTE(AZ67,CHAR(160),""))),0))=(IFERROR(VALUE(TRIM(SUBSTITUTE(X67,CHAR(160),""))),0)),"OK",(IFERROR(VALUE(TRIM(SUBSTITUTE(AZ67,CHAR(160),""))),0))&lt;(IFERROR(VALUE(TRIM(SUBSTITUTE(X67,CHAR(160),""))),0)),"Montant instruit inférieur au montant présenté.",TRUE,""))</f>
        <v/>
      </c>
      <c r="BD67" s="208" t="str">
        <f t="shared" si="46"/>
        <v/>
      </c>
      <c r="BE67" s="208" t="str">
        <f t="shared" si="47"/>
        <v/>
      </c>
      <c r="BF67" s="495" t="str">
        <f t="shared" si="48"/>
        <v/>
      </c>
    </row>
    <row r="68" spans="1:58" ht="15" customHeight="1">
      <c r="A68" s="473">
        <v>64</v>
      </c>
      <c r="B68" s="11"/>
      <c r="C68" s="42"/>
      <c r="D68" s="11"/>
      <c r="E68" s="11"/>
      <c r="F68" s="11"/>
      <c r="G68" s="11"/>
      <c r="H68" s="11"/>
      <c r="I68" s="61"/>
      <c r="J68" s="11"/>
      <c r="K68" s="62"/>
      <c r="L68" s="29"/>
      <c r="M68" s="15"/>
      <c r="N68" s="193" t="str">
        <f t="shared" si="36"/>
        <v/>
      </c>
      <c r="O68" s="32"/>
      <c r="P68" s="15"/>
      <c r="Q68" s="193" t="str">
        <f t="shared" si="37"/>
        <v/>
      </c>
      <c r="R68" s="35"/>
      <c r="S68" s="15"/>
      <c r="T68" s="194" t="str">
        <f t="shared" si="38"/>
        <v/>
      </c>
      <c r="U68" s="53"/>
      <c r="V68" s="195" t="str" cm="1">
        <f t="array" ref="V68">IF((_xlfn.IFS(TRIM(SUBSTITUTE(U68,CHAR(160),""))="Devis 1",IFERROR(VALUE(TRIM(SUBSTITUTE(L68,CHAR(160),""))),0),TRIM(SUBSTITUTE(U68,CHAR(160),""))="Devis 2",IFERROR(VALUE(TRIM(SUBSTITUTE(O68,CHAR(160),""))),0),TRIM(SUBSTITUTE(U68,CHAR(160),""))="Devis 3",IFERROR(VALUE(TRIM(SUBSTITUTE(R68,CHAR(160),""))),0),TRUE,0)*IFERROR(VALUE(TRIM(SUBSTITUTE(C68,CHAR(160),""))),0))=0,"",_xlfn.IFS(TRIM(SUBSTITUTE(U68,CHAR(160),""))="Devis 1",IFERROR(VALUE(TRIM(SUBSTITUTE(L68,CHAR(160),""))),0),TRIM(SUBSTITUTE(U68,CHAR(160),""))="Devis 2",IFERROR(VALUE(TRIM(SUBSTITUTE(O68,CHAR(160),""))),0),TRIM(SUBSTITUTE(U68,CHAR(160),""))="Devis 3",IFERROR(VALUE(TRIM(SUBSTITUTE(R68,CHAR(160),""))),0),TRUE,0)*IFERROR(VALUE(TRIM(SUBSTITUTE(C68,CHAR(160),""))),0))</f>
        <v/>
      </c>
      <c r="W68" s="196" t="str" cm="1">
        <f t="array" ref="W68">IF(ROUND((_xlfn.IFS(TRIM(SUBSTITUTE(U68,CHAR(160),""))="Devis 1",IFERROR(VALUE(TRIM(SUBSTITUTE(M68,CHAR(160),""))),0),TRIM(SUBSTITUTE(U68,CHAR(160),""))="Devis 2",IFERROR(VALUE(TRIM(SUBSTITUTE(P68,CHAR(160),""))),0),TRIM(SUBSTITUTE(U68,CHAR(160),""))="Devis 3",IFERROR(VALUE(TRIM(SUBSTITUTE(S68,CHAR(160),""))),0),TRUE,0)*IFERROR(VALUE(TRIM(SUBSTITUTE(C68,CHAR(160),""))),0)),2)=0,IF(V68&lt;&gt;"",0,""),ROUND((_xlfn.IFS(TRIM(SUBSTITUTE(U68,CHAR(160),""))="Devis 1",IFERROR(VALUE(TRIM(SUBSTITUTE(M68,CHAR(160),""))),0),TRIM(SUBSTITUTE(U68,CHAR(160),""))="Devis 2",IFERROR(VALUE(TRIM(SUBSTITUTE(P68,CHAR(160),""))),0),TRIM(SUBSTITUTE(U68,CHAR(160),""))="Devis 3",IFERROR(VALUE(TRIM(SUBSTITUTE(S68,CHAR(160),""))),0),TRUE,0)*IFERROR(VALUE(TRIM(SUBSTITUTE(C68,CHAR(160),""))),0)),2))</f>
        <v/>
      </c>
      <c r="X68" s="197" t="str">
        <f t="shared" si="49"/>
        <v/>
      </c>
      <c r="Y68" s="55"/>
      <c r="Z68" s="198" t="str">
        <f t="shared" si="50"/>
        <v/>
      </c>
      <c r="AA68" s="199" t="str">
        <f t="shared" si="51"/>
        <v/>
      </c>
      <c r="AB68" s="200" t="str">
        <f t="shared" si="52"/>
        <v/>
      </c>
      <c r="AC68" s="200" t="str">
        <f t="shared" si="53"/>
        <v/>
      </c>
      <c r="AD68" s="200" t="str">
        <f t="shared" si="54"/>
        <v/>
      </c>
      <c r="AE68" s="200" t="str">
        <f t="shared" si="55"/>
        <v/>
      </c>
      <c r="AF68" s="200" t="str">
        <f t="shared" si="56"/>
        <v/>
      </c>
      <c r="AG68" s="201" t="str">
        <f t="shared" si="57"/>
        <v/>
      </c>
      <c r="AH68" s="200" t="str">
        <f t="shared" si="58"/>
        <v/>
      </c>
      <c r="AI68" s="202" t="str">
        <f t="shared" si="59"/>
        <v/>
      </c>
      <c r="AJ68" s="203" t="str">
        <f t="shared" si="60"/>
        <v/>
      </c>
      <c r="AK68" s="204" t="str">
        <f t="shared" si="61"/>
        <v/>
      </c>
      <c r="AL68" s="193" t="str">
        <f t="shared" si="40"/>
        <v/>
      </c>
      <c r="AM68" s="205" t="str">
        <f t="shared" si="62"/>
        <v/>
      </c>
      <c r="AN68" s="204" t="str">
        <f t="shared" si="63"/>
        <v/>
      </c>
      <c r="AO68" s="193" t="str">
        <f t="shared" si="41"/>
        <v/>
      </c>
      <c r="AP68" s="206" t="str">
        <f t="shared" si="64"/>
        <v/>
      </c>
      <c r="AQ68" s="204" t="str">
        <f t="shared" si="65"/>
        <v/>
      </c>
      <c r="AR68" s="207" t="str">
        <f t="shared" si="42"/>
        <v/>
      </c>
      <c r="AS68" s="198" t="str">
        <f t="shared" si="66"/>
        <v/>
      </c>
      <c r="AT68" s="212"/>
      <c r="AU68" s="208" t="str">
        <f t="shared" si="43"/>
        <v/>
      </c>
      <c r="AV68" s="208" t="str">
        <f t="shared" si="44"/>
        <v/>
      </c>
      <c r="AW68" s="208" t="str">
        <f t="shared" si="45"/>
        <v/>
      </c>
      <c r="AX68" s="209" t="str" cm="1">
        <f t="array" ref="AX68">IF($AA68="","",IF((IFERROR(_xlfn.IFS($AS68="Devis 1",(IFERROR(VALUE(TRIM(SUBSTITUTE(AJ68,CHAR(160),""))),0)),$AS68="Devis 2",(IFERROR(VALUE(TRIM(SUBSTITUTE(AM68,CHAR(160),""))),0)),$AS68="Devis 3",(IFERROR(VALUE(TRIM(SUBSTITUTE(AP68,CHAR(160),""))),0))),0))*(IFERROR(VALUE(TRIM(SUBSTITUTE($AA68,CHAR(160),""))),0))=0,"",(IFERROR(_xlfn.IFS($AS68="Devis 1",(IFERROR(VALUE(TRIM(SUBSTITUTE(AJ68,CHAR(160),""))),0)),$AS68="Devis 2",(IFERROR(VALUE(TRIM(SUBSTITUTE(AM68,CHAR(160),""))),0)),$AS68="Devis 3",(IFERROR(VALUE(TRIM(SUBSTITUTE(AP68,CHAR(160),""))),0))),0))*(IFERROR(VALUE(TRIM(SUBSTITUTE($AA68,CHAR(160),""))),0))))</f>
        <v/>
      </c>
      <c r="AY68" s="209" t="str" cm="1">
        <f t="array" ref="AY68">IF($AA68="","",IF(ROUND((IFERROR(_xlfn.IFS(TRIM(SUBSTITUTE($AS68,CHAR(160),""))="Devis 1",IFERROR(VALUE(TRIM(SUBSTITUTE(AK68,CHAR(160),""))),0),TRIM(SUBSTITUTE($AS68,CHAR(160),""))="Devis 2",IFERROR(VALUE(TRIM(SUBSTITUTE(AN68,CHAR(160),""))),0),TRIM(SUBSTITUTE($AS68,CHAR(160),""))="Devis 3",IFERROR(VALUE(TRIM(SUBSTITUTE(AQ68,CHAR(160),""))),0)),0))*(IFERROR(VALUE(TRIM(SUBSTITUTE($AA68,CHAR(160),""))),0)),2)=0,IF(AX68&lt;&gt;"",0,""),ROUND((IFERROR(_xlfn.IFS(TRIM(SUBSTITUTE($AS68,CHAR(160),""))="Devis 1",IFERROR(VALUE(TRIM(SUBSTITUTE(AK68,CHAR(160),""))),0),TRIM(SUBSTITUTE($AS68,CHAR(160),""))="Devis 2",IFERROR(VALUE(TRIM(SUBSTITUTE(AN68,CHAR(160),""))),0),TRIM(SUBSTITUTE($AS68,CHAR(160),""))="Devis 3",IFERROR(VALUE(TRIM(SUBSTITUTE(AQ68,CHAR(160),""))),0)),0))*(IFERROR(VALUE(TRIM(SUBSTITUTE($AA68,CHAR(160),""))),0)),2)))</f>
        <v/>
      </c>
      <c r="AZ68" s="209" t="str" cm="1">
        <f t="array" ref="AZ68">IF($AA68="","",IF(ROUND(IFERROR(_xlfn.IFS($AS68="Devis 1",ROUND(IFERROR(VALUE(TRIM(SUBSTITUTE(AL68,CHAR(160),""))),0),2),$AS68="Devis 2",ROUND(IFERROR(VALUE(TRIM(SUBSTITUTE(AO68,CHAR(160),""))),0),2),$AS68="Devis 3",ROUND(IFERROR(VALUE(TRIM(SUBSTITUTE(AR68,CHAR(160),""))),0),2)),0),2)*ROUND(IFERROR(VALUE(TRIM(SUBSTITUTE($AA68,CHAR(160),""))),0),2)=0,"",ROUND(IFERROR(_xlfn.IFS($AS68="Devis 1",ROUND(IFERROR(VALUE(TRIM(SUBSTITUTE(AL68,CHAR(160),""))),0),2),$AS68="Devis 2",ROUND(IFERROR(VALUE(TRIM(SUBSTITUTE(AO68,CHAR(160),""))),0),2),$AS68="Devis 3",ROUND(IFERROR(VALUE(TRIM(SUBSTITUTE(AR68,CHAR(160),""))),0),2)),0),2)*ROUND(IFERROR(VALUE(TRIM(SUBSTITUTE($AA68,CHAR(160),""))),0),2)))</f>
        <v/>
      </c>
      <c r="BA68" s="212"/>
      <c r="BB68" s="210" t="str" cm="1">
        <f t="array" ref="BB68">IF(OR(AZ68="",AW68="",AX68="",AU68="",AY68="",AV68=""),"",_xlfn.IFS((IFERROR(VALUE(TRIM(SUBSTITUTE(AZ68,CHAR(160),""))),0))&gt;(IFERROR(VALUE(TRIM(SUBSTITUTE(AW68,CHAR(160),""))),0)),"KO : Le montant retenu TTC est supérieur au montant raisonnable TTC. Merci de revoir la ligne de dépense ou plafonner son montant.",(IFERROR(VALUE(TRIM(SUBSTITUTE(AX68,CHAR(160),""))),0))&gt;(IFERROR(VALUE(TRIM(SUBSTITUTE(AU68,CHAR(160),""))),0)),"Attention : Le montant retenu HT est supérieur au montant HT raisonnable. Merci de revoir la ligne de dépense, plafonner son montant, ou justifier la reventillation HT / TVA.",(IFERROR(VALUE(TRIM(SUBSTITUTE(AY68,CHAR(160),""))),0))&gt;(IFERROR(VALUE(TRIM(SUBSTITUTE(AV68,CHAR(160),""))),0)),"Attention : Le montant TVA retenu est supérieur au montant TVA raisonnable. Merci de revoir la ligne de dépense, plafonner son montant, ou justifier la reventillation HT / TVA.",(IFERROR(VALUE(TRIM(SUBSTITUTE(AZ68,CHAR(160),""))),0))=0,"",(IFERROR(VALUE(TRIM(SUBSTITUTE(AW68,CHAR(160),""))),0))=(IFERROR(VALUE(TRIM(SUBSTITUTE(AZ68,CHAR(160),""))),0)),"OK",(IFERROR(VALUE(TRIM(SUBSTITUTE(AW68,CHAR(160),""))),0))&gt;(IFERROR(VALUE(TRIM(SUBSTITUTE(AZ68,CHAR(160),""))),0))," OK : Montant instruit inférieur au montant raisonnable.",TRUE,""))</f>
        <v/>
      </c>
      <c r="BC68" s="210" t="str" cm="1">
        <f t="array" ref="BC68">IF(OR(AZ68="",X68="",AX68="",V68="",AY68="",W68=""),"",_xlfn.IFS((IFERROR(VALUE(TRIM(SUBSTITUTE(AZ68,CHAR(160),""))),0))&gt;(IFERROR(VALUE(TRIM(SUBSTITUTE(X68,CHAR(160),""))),0)),"KO : Le montant retenu TTC est supérieur au montant présenté TTC. Merci de revoir la ligne de dépense ou plafonner son montant.",(IFERROR(VALUE(TRIM(SUBSTITUTE(AX68,CHAR(160),""))),0))&gt;(IFERROR(VALUE(TRIM(SUBSTITUTE(V68,CHAR(160),""))),0)),"Attention : Le montant retenu HT est supérieur au montant HT présenté. Merci de revoir la ligne de dépense, plafonner son montant, ou justifier la reventillation HT / TVA.",(IFERROR(VALUE(TRIM(SUBSTITUTE(AY68,CHAR(160),""))),0))&gt;(IFERROR(VALUE(TRIM(SUBSTITUTE(W68,CHAR(160),""))),0)),"Attention : Le montant TVA retenu est supérieur au montant TVA présenté. Merci de revoir la ligne de dépense, plafonner son montant, ou justifier la reventillation HT / TVA.",(IFERROR(VALUE(TRIM(SUBSTITUTE(X68,CHAR(160),""))),0))=0,"",(IFERROR(VALUE(TRIM(SUBSTITUTE(AZ68,CHAR(160),""))),0))=(IFERROR(VALUE(TRIM(SUBSTITUTE(X68,CHAR(160),""))),0)),"OK",(IFERROR(VALUE(TRIM(SUBSTITUTE(AZ68,CHAR(160),""))),0))&lt;(IFERROR(VALUE(TRIM(SUBSTITUTE(X68,CHAR(160),""))),0)),"Montant instruit inférieur au montant présenté.",TRUE,""))</f>
        <v/>
      </c>
      <c r="BD68" s="208" t="str">
        <f t="shared" si="46"/>
        <v/>
      </c>
      <c r="BE68" s="208" t="str">
        <f t="shared" si="47"/>
        <v/>
      </c>
      <c r="BF68" s="495" t="str">
        <f t="shared" si="48"/>
        <v/>
      </c>
    </row>
    <row r="69" spans="1:58" ht="15" customHeight="1">
      <c r="A69" s="473">
        <v>65</v>
      </c>
      <c r="B69" s="11"/>
      <c r="C69" s="42"/>
      <c r="D69" s="11"/>
      <c r="E69" s="11"/>
      <c r="F69" s="11"/>
      <c r="G69" s="11"/>
      <c r="H69" s="11"/>
      <c r="I69" s="61"/>
      <c r="J69" s="11"/>
      <c r="K69" s="62"/>
      <c r="L69" s="29"/>
      <c r="M69" s="15"/>
      <c r="N69" s="193" t="str">
        <f t="shared" si="36"/>
        <v/>
      </c>
      <c r="O69" s="32"/>
      <c r="P69" s="15"/>
      <c r="Q69" s="193" t="str">
        <f t="shared" si="37"/>
        <v/>
      </c>
      <c r="R69" s="35"/>
      <c r="S69" s="15"/>
      <c r="T69" s="194" t="str">
        <f t="shared" si="38"/>
        <v/>
      </c>
      <c r="U69" s="53"/>
      <c r="V69" s="195" t="str" cm="1">
        <f t="array" ref="V69">IF((_xlfn.IFS(TRIM(SUBSTITUTE(U69,CHAR(160),""))="Devis 1",IFERROR(VALUE(TRIM(SUBSTITUTE(L69,CHAR(160),""))),0),TRIM(SUBSTITUTE(U69,CHAR(160),""))="Devis 2",IFERROR(VALUE(TRIM(SUBSTITUTE(O69,CHAR(160),""))),0),TRIM(SUBSTITUTE(U69,CHAR(160),""))="Devis 3",IFERROR(VALUE(TRIM(SUBSTITUTE(R69,CHAR(160),""))),0),TRUE,0)*IFERROR(VALUE(TRIM(SUBSTITUTE(C69,CHAR(160),""))),0))=0,"",_xlfn.IFS(TRIM(SUBSTITUTE(U69,CHAR(160),""))="Devis 1",IFERROR(VALUE(TRIM(SUBSTITUTE(L69,CHAR(160),""))),0),TRIM(SUBSTITUTE(U69,CHAR(160),""))="Devis 2",IFERROR(VALUE(TRIM(SUBSTITUTE(O69,CHAR(160),""))),0),TRIM(SUBSTITUTE(U69,CHAR(160),""))="Devis 3",IFERROR(VALUE(TRIM(SUBSTITUTE(R69,CHAR(160),""))),0),TRUE,0)*IFERROR(VALUE(TRIM(SUBSTITUTE(C69,CHAR(160),""))),0))</f>
        <v/>
      </c>
      <c r="W69" s="196" t="str" cm="1">
        <f t="array" ref="W69">IF(ROUND((_xlfn.IFS(TRIM(SUBSTITUTE(U69,CHAR(160),""))="Devis 1",IFERROR(VALUE(TRIM(SUBSTITUTE(M69,CHAR(160),""))),0),TRIM(SUBSTITUTE(U69,CHAR(160),""))="Devis 2",IFERROR(VALUE(TRIM(SUBSTITUTE(P69,CHAR(160),""))),0),TRIM(SUBSTITUTE(U69,CHAR(160),""))="Devis 3",IFERROR(VALUE(TRIM(SUBSTITUTE(S69,CHAR(160),""))),0),TRUE,0)*IFERROR(VALUE(TRIM(SUBSTITUTE(C69,CHAR(160),""))),0)),2)=0,IF(V69&lt;&gt;"",0,""),ROUND((_xlfn.IFS(TRIM(SUBSTITUTE(U69,CHAR(160),""))="Devis 1",IFERROR(VALUE(TRIM(SUBSTITUTE(M69,CHAR(160),""))),0),TRIM(SUBSTITUTE(U69,CHAR(160),""))="Devis 2",IFERROR(VALUE(TRIM(SUBSTITUTE(P69,CHAR(160),""))),0),TRIM(SUBSTITUTE(U69,CHAR(160),""))="Devis 3",IFERROR(VALUE(TRIM(SUBSTITUTE(S69,CHAR(160),""))),0),TRUE,0)*IFERROR(VALUE(TRIM(SUBSTITUTE(C69,CHAR(160),""))),0)),2))</f>
        <v/>
      </c>
      <c r="X69" s="197" t="str">
        <f t="shared" si="49"/>
        <v/>
      </c>
      <c r="Y69" s="55"/>
      <c r="Z69" s="198" t="str">
        <f t="shared" ref="Z69:Z104" si="67">IF(B69="","",B69)</f>
        <v/>
      </c>
      <c r="AA69" s="199" t="str">
        <f t="shared" ref="AA69:AA104" si="68">IF(C69="","",C69)</f>
        <v/>
      </c>
      <c r="AB69" s="200" t="str">
        <f t="shared" ref="AB69:AB104" si="69">IF(D69="","",D69)</f>
        <v/>
      </c>
      <c r="AC69" s="200" t="str">
        <f t="shared" ref="AC69:AC104" si="70">IF(E69="","",E69)</f>
        <v/>
      </c>
      <c r="AD69" s="200" t="str">
        <f t="shared" ref="AD69:AD104" si="71">IF(F69="","",F69)</f>
        <v/>
      </c>
      <c r="AE69" s="200" t="str">
        <f t="shared" ref="AE69:AE104" si="72">IF(G69="","",G69)</f>
        <v/>
      </c>
      <c r="AF69" s="200" t="str">
        <f t="shared" ref="AF69:AF104" si="73">IF(H69="","",H69)</f>
        <v/>
      </c>
      <c r="AG69" s="201" t="str">
        <f t="shared" ref="AG69:AG104" si="74">IF(I69="","",I69)</f>
        <v/>
      </c>
      <c r="AH69" s="200" t="str">
        <f t="shared" ref="AH69:AH104" si="75">IF(J69="","",J69)</f>
        <v/>
      </c>
      <c r="AI69" s="202" t="str">
        <f t="shared" ref="AI69:AI104" si="76">IF(K69="","",K69)</f>
        <v/>
      </c>
      <c r="AJ69" s="203" t="str">
        <f t="shared" ref="AJ69:AJ104" si="77">IF(L69="","",L69)</f>
        <v/>
      </c>
      <c r="AK69" s="204" t="str">
        <f t="shared" ref="AK69:AK104" si="78">IF(M69="","",M69)</f>
        <v/>
      </c>
      <c r="AL69" s="193" t="str">
        <f t="shared" si="40"/>
        <v/>
      </c>
      <c r="AM69" s="205" t="str">
        <f t="shared" ref="AM69:AM104" si="79">IF(O69="","",O69)</f>
        <v/>
      </c>
      <c r="AN69" s="204" t="str">
        <f t="shared" ref="AN69:AN104" si="80">IF(P69="","",P69)</f>
        <v/>
      </c>
      <c r="AO69" s="193" t="str">
        <f t="shared" si="41"/>
        <v/>
      </c>
      <c r="AP69" s="206" t="str">
        <f t="shared" ref="AP69:AP104" si="81">IF(R69="","",R69)</f>
        <v/>
      </c>
      <c r="AQ69" s="204" t="str">
        <f t="shared" ref="AQ69:AQ104" si="82">IF(S69="","",S69)</f>
        <v/>
      </c>
      <c r="AR69" s="207" t="str">
        <f t="shared" si="42"/>
        <v/>
      </c>
      <c r="AS69" s="198" t="str">
        <f t="shared" ref="AS69:AS104" si="83">IF(U69="","",U69)</f>
        <v/>
      </c>
      <c r="AT69" s="212"/>
      <c r="AU69" s="208" t="str">
        <f t="shared" si="43"/>
        <v/>
      </c>
      <c r="AV69" s="208" t="str">
        <f t="shared" si="44"/>
        <v/>
      </c>
      <c r="AW69" s="208" t="str">
        <f t="shared" si="45"/>
        <v/>
      </c>
      <c r="AX69" s="209" t="str" cm="1">
        <f t="array" ref="AX69">IF($AA69="","",IF((IFERROR(_xlfn.IFS($AS69="Devis 1",(IFERROR(VALUE(TRIM(SUBSTITUTE(AJ69,CHAR(160),""))),0)),$AS69="Devis 2",(IFERROR(VALUE(TRIM(SUBSTITUTE(AM69,CHAR(160),""))),0)),$AS69="Devis 3",(IFERROR(VALUE(TRIM(SUBSTITUTE(AP69,CHAR(160),""))),0))),0))*(IFERROR(VALUE(TRIM(SUBSTITUTE($AA69,CHAR(160),""))),0))=0,"",(IFERROR(_xlfn.IFS($AS69="Devis 1",(IFERROR(VALUE(TRIM(SUBSTITUTE(AJ69,CHAR(160),""))),0)),$AS69="Devis 2",(IFERROR(VALUE(TRIM(SUBSTITUTE(AM69,CHAR(160),""))),0)),$AS69="Devis 3",(IFERROR(VALUE(TRIM(SUBSTITUTE(AP69,CHAR(160),""))),0))),0))*(IFERROR(VALUE(TRIM(SUBSTITUTE($AA69,CHAR(160),""))),0))))</f>
        <v/>
      </c>
      <c r="AY69" s="209" t="str" cm="1">
        <f t="array" ref="AY69">IF($AA69="","",IF(ROUND((IFERROR(_xlfn.IFS(TRIM(SUBSTITUTE($AS69,CHAR(160),""))="Devis 1",IFERROR(VALUE(TRIM(SUBSTITUTE(AK69,CHAR(160),""))),0),TRIM(SUBSTITUTE($AS69,CHAR(160),""))="Devis 2",IFERROR(VALUE(TRIM(SUBSTITUTE(AN69,CHAR(160),""))),0),TRIM(SUBSTITUTE($AS69,CHAR(160),""))="Devis 3",IFERROR(VALUE(TRIM(SUBSTITUTE(AQ69,CHAR(160),""))),0)),0))*(IFERROR(VALUE(TRIM(SUBSTITUTE($AA69,CHAR(160),""))),0)),2)=0,IF(AX69&lt;&gt;"",0,""),ROUND((IFERROR(_xlfn.IFS(TRIM(SUBSTITUTE($AS69,CHAR(160),""))="Devis 1",IFERROR(VALUE(TRIM(SUBSTITUTE(AK69,CHAR(160),""))),0),TRIM(SUBSTITUTE($AS69,CHAR(160),""))="Devis 2",IFERROR(VALUE(TRIM(SUBSTITUTE(AN69,CHAR(160),""))),0),TRIM(SUBSTITUTE($AS69,CHAR(160),""))="Devis 3",IFERROR(VALUE(TRIM(SUBSTITUTE(AQ69,CHAR(160),""))),0)),0))*(IFERROR(VALUE(TRIM(SUBSTITUTE($AA69,CHAR(160),""))),0)),2)))</f>
        <v/>
      </c>
      <c r="AZ69" s="209" t="str" cm="1">
        <f t="array" ref="AZ69">IF($AA69="","",IF(ROUND(IFERROR(_xlfn.IFS($AS69="Devis 1",ROUND(IFERROR(VALUE(TRIM(SUBSTITUTE(AL69,CHAR(160),""))),0),2),$AS69="Devis 2",ROUND(IFERROR(VALUE(TRIM(SUBSTITUTE(AO69,CHAR(160),""))),0),2),$AS69="Devis 3",ROUND(IFERROR(VALUE(TRIM(SUBSTITUTE(AR69,CHAR(160),""))),0),2)),0),2)*ROUND(IFERROR(VALUE(TRIM(SUBSTITUTE($AA69,CHAR(160),""))),0),2)=0,"",ROUND(IFERROR(_xlfn.IFS($AS69="Devis 1",ROUND(IFERROR(VALUE(TRIM(SUBSTITUTE(AL69,CHAR(160),""))),0),2),$AS69="Devis 2",ROUND(IFERROR(VALUE(TRIM(SUBSTITUTE(AO69,CHAR(160),""))),0),2),$AS69="Devis 3",ROUND(IFERROR(VALUE(TRIM(SUBSTITUTE(AR69,CHAR(160),""))),0),2)),0),2)*ROUND(IFERROR(VALUE(TRIM(SUBSTITUTE($AA69,CHAR(160),""))),0),2)))</f>
        <v/>
      </c>
      <c r="BA69" s="212"/>
      <c r="BB69" s="210" t="str" cm="1">
        <f t="array" ref="BB69">IF(OR(AZ69="",AW69="",AX69="",AU69="",AY69="",AV69=""),"",_xlfn.IFS((IFERROR(VALUE(TRIM(SUBSTITUTE(AZ69,CHAR(160),""))),0))&gt;(IFERROR(VALUE(TRIM(SUBSTITUTE(AW69,CHAR(160),""))),0)),"KO : Le montant retenu TTC est supérieur au montant raisonnable TTC. Merci de revoir la ligne de dépense ou plafonner son montant.",(IFERROR(VALUE(TRIM(SUBSTITUTE(AX69,CHAR(160),""))),0))&gt;(IFERROR(VALUE(TRIM(SUBSTITUTE(AU69,CHAR(160),""))),0)),"Attention : Le montant retenu HT est supérieur au montant HT raisonnable. Merci de revoir la ligne de dépense, plafonner son montant, ou justifier la reventillation HT / TVA.",(IFERROR(VALUE(TRIM(SUBSTITUTE(AY69,CHAR(160),""))),0))&gt;(IFERROR(VALUE(TRIM(SUBSTITUTE(AV69,CHAR(160),""))),0)),"Attention : Le montant TVA retenu est supérieur au montant TVA raisonnable. Merci de revoir la ligne de dépense, plafonner son montant, ou justifier la reventillation HT / TVA.",(IFERROR(VALUE(TRIM(SUBSTITUTE(AZ69,CHAR(160),""))),0))=0,"",(IFERROR(VALUE(TRIM(SUBSTITUTE(AW69,CHAR(160),""))),0))=(IFERROR(VALUE(TRIM(SUBSTITUTE(AZ69,CHAR(160),""))),0)),"OK",(IFERROR(VALUE(TRIM(SUBSTITUTE(AW69,CHAR(160),""))),0))&gt;(IFERROR(VALUE(TRIM(SUBSTITUTE(AZ69,CHAR(160),""))),0))," OK : Montant instruit inférieur au montant raisonnable.",TRUE,""))</f>
        <v/>
      </c>
      <c r="BC69" s="210" t="str" cm="1">
        <f t="array" ref="BC69">IF(OR(AZ69="",X69="",AX69="",V69="",AY69="",W69=""),"",_xlfn.IFS((IFERROR(VALUE(TRIM(SUBSTITUTE(AZ69,CHAR(160),""))),0))&gt;(IFERROR(VALUE(TRIM(SUBSTITUTE(X69,CHAR(160),""))),0)),"KO : Le montant retenu TTC est supérieur au montant présenté TTC. Merci de revoir la ligne de dépense ou plafonner son montant.",(IFERROR(VALUE(TRIM(SUBSTITUTE(AX69,CHAR(160),""))),0))&gt;(IFERROR(VALUE(TRIM(SUBSTITUTE(V69,CHAR(160),""))),0)),"Attention : Le montant retenu HT est supérieur au montant HT présenté. Merci de revoir la ligne de dépense, plafonner son montant, ou justifier la reventillation HT / TVA.",(IFERROR(VALUE(TRIM(SUBSTITUTE(AY69,CHAR(160),""))),0))&gt;(IFERROR(VALUE(TRIM(SUBSTITUTE(W69,CHAR(160),""))),0)),"Attention : Le montant TVA retenu est supérieur au montant TVA présenté. Merci de revoir la ligne de dépense, plafonner son montant, ou justifier la reventillation HT / TVA.",(IFERROR(VALUE(TRIM(SUBSTITUTE(X69,CHAR(160),""))),0))=0,"",(IFERROR(VALUE(TRIM(SUBSTITUTE(AZ69,CHAR(160),""))),0))=(IFERROR(VALUE(TRIM(SUBSTITUTE(X69,CHAR(160),""))),0)),"OK",(IFERROR(VALUE(TRIM(SUBSTITUTE(AZ69,CHAR(160),""))),0))&lt;(IFERROR(VALUE(TRIM(SUBSTITUTE(X69,CHAR(160),""))),0)),"Montant instruit inférieur au montant présenté.",TRUE,""))</f>
        <v/>
      </c>
      <c r="BD69" s="208" t="str">
        <f t="shared" si="46"/>
        <v/>
      </c>
      <c r="BE69" s="208" t="str">
        <f t="shared" si="47"/>
        <v/>
      </c>
      <c r="BF69" s="495" t="str">
        <f t="shared" si="48"/>
        <v/>
      </c>
    </row>
    <row r="70" spans="1:58" ht="15" customHeight="1">
      <c r="A70" s="473">
        <v>66</v>
      </c>
      <c r="B70" s="11"/>
      <c r="C70" s="42"/>
      <c r="D70" s="11"/>
      <c r="E70" s="11"/>
      <c r="F70" s="11"/>
      <c r="G70" s="11"/>
      <c r="H70" s="11"/>
      <c r="I70" s="61"/>
      <c r="J70" s="11"/>
      <c r="K70" s="62"/>
      <c r="L70" s="29"/>
      <c r="M70" s="15"/>
      <c r="N70" s="193" t="str">
        <f t="shared" ref="N70:N104" si="84">IF(OR(L70="", M70=""), "", IFERROR(VALUE(TRIM(SUBSTITUTE(L70,CHAR(160),""))),0) + IFERROR(VALUE(TRIM(SUBSTITUTE(M70,CHAR(160),""))),0))</f>
        <v/>
      </c>
      <c r="O70" s="32"/>
      <c r="P70" s="15"/>
      <c r="Q70" s="193" t="str">
        <f t="shared" ref="Q70:Q104" si="85">IF(OR(O70="", P70=""), "", IFERROR(VALUE(TRIM(SUBSTITUTE(O70,CHAR(160),""))),0) + IFERROR(VALUE(TRIM(SUBSTITUTE(P70,CHAR(160),""))),0))</f>
        <v/>
      </c>
      <c r="R70" s="35"/>
      <c r="S70" s="15"/>
      <c r="T70" s="194" t="str">
        <f t="shared" ref="T70:T104" si="86">IF(OR(R70="", S70=""), "", IFERROR(VALUE(TRIM(SUBSTITUTE(R70,CHAR(160),""))),0) + IFERROR(VALUE(TRIM(SUBSTITUTE(S70,CHAR(160),""))),0))</f>
        <v/>
      </c>
      <c r="U70" s="53"/>
      <c r="V70" s="195" t="str" cm="1">
        <f t="array" ref="V70">IF((_xlfn.IFS(TRIM(SUBSTITUTE(U70,CHAR(160),""))="Devis 1",IFERROR(VALUE(TRIM(SUBSTITUTE(L70,CHAR(160),""))),0),TRIM(SUBSTITUTE(U70,CHAR(160),""))="Devis 2",IFERROR(VALUE(TRIM(SUBSTITUTE(O70,CHAR(160),""))),0),TRIM(SUBSTITUTE(U70,CHAR(160),""))="Devis 3",IFERROR(VALUE(TRIM(SUBSTITUTE(R70,CHAR(160),""))),0),TRUE,0)*IFERROR(VALUE(TRIM(SUBSTITUTE(C70,CHAR(160),""))),0))=0,"",_xlfn.IFS(TRIM(SUBSTITUTE(U70,CHAR(160),""))="Devis 1",IFERROR(VALUE(TRIM(SUBSTITUTE(L70,CHAR(160),""))),0),TRIM(SUBSTITUTE(U70,CHAR(160),""))="Devis 2",IFERROR(VALUE(TRIM(SUBSTITUTE(O70,CHAR(160),""))),0),TRIM(SUBSTITUTE(U70,CHAR(160),""))="Devis 3",IFERROR(VALUE(TRIM(SUBSTITUTE(R70,CHAR(160),""))),0),TRUE,0)*IFERROR(VALUE(TRIM(SUBSTITUTE(C70,CHAR(160),""))),0))</f>
        <v/>
      </c>
      <c r="W70" s="196" t="str" cm="1">
        <f t="array" ref="W70">IF(ROUND((_xlfn.IFS(TRIM(SUBSTITUTE(U70,CHAR(160),""))="Devis 1",IFERROR(VALUE(TRIM(SUBSTITUTE(M70,CHAR(160),""))),0),TRIM(SUBSTITUTE(U70,CHAR(160),""))="Devis 2",IFERROR(VALUE(TRIM(SUBSTITUTE(P70,CHAR(160),""))),0),TRIM(SUBSTITUTE(U70,CHAR(160),""))="Devis 3",IFERROR(VALUE(TRIM(SUBSTITUTE(S70,CHAR(160),""))),0),TRUE,0)*IFERROR(VALUE(TRIM(SUBSTITUTE(C70,CHAR(160),""))),0)),2)=0,IF(V70&lt;&gt;"",0,""),ROUND((_xlfn.IFS(TRIM(SUBSTITUTE(U70,CHAR(160),""))="Devis 1",IFERROR(VALUE(TRIM(SUBSTITUTE(M70,CHAR(160),""))),0),TRIM(SUBSTITUTE(U70,CHAR(160),""))="Devis 2",IFERROR(VALUE(TRIM(SUBSTITUTE(P70,CHAR(160),""))),0),TRIM(SUBSTITUTE(U70,CHAR(160),""))="Devis 3",IFERROR(VALUE(TRIM(SUBSTITUTE(S70,CHAR(160),""))),0),TRUE,0)*IFERROR(VALUE(TRIM(SUBSTITUTE(C70,CHAR(160),""))),0)),2))</f>
        <v/>
      </c>
      <c r="X70" s="197" t="str">
        <f t="shared" si="49"/>
        <v/>
      </c>
      <c r="Y70" s="55"/>
      <c r="Z70" s="198" t="str">
        <f t="shared" si="67"/>
        <v/>
      </c>
      <c r="AA70" s="199" t="str">
        <f t="shared" si="68"/>
        <v/>
      </c>
      <c r="AB70" s="200" t="str">
        <f t="shared" si="69"/>
        <v/>
      </c>
      <c r="AC70" s="200" t="str">
        <f t="shared" si="70"/>
        <v/>
      </c>
      <c r="AD70" s="200" t="str">
        <f t="shared" si="71"/>
        <v/>
      </c>
      <c r="AE70" s="200" t="str">
        <f t="shared" si="72"/>
        <v/>
      </c>
      <c r="AF70" s="200" t="str">
        <f t="shared" si="73"/>
        <v/>
      </c>
      <c r="AG70" s="201" t="str">
        <f t="shared" si="74"/>
        <v/>
      </c>
      <c r="AH70" s="200" t="str">
        <f t="shared" si="75"/>
        <v/>
      </c>
      <c r="AI70" s="202" t="str">
        <f t="shared" si="76"/>
        <v/>
      </c>
      <c r="AJ70" s="203" t="str">
        <f t="shared" si="77"/>
        <v/>
      </c>
      <c r="AK70" s="204" t="str">
        <f t="shared" si="78"/>
        <v/>
      </c>
      <c r="AL70" s="193" t="str">
        <f t="shared" ref="AL70:AL104" si="87">IF(OR(AJ70="", AK70=""), "", IFERROR(VALUE(TRIM(SUBSTITUTE(AJ70,CHAR(160),""))),0) + IFERROR(VALUE(TRIM(SUBSTITUTE(AK70,CHAR(160),""))),0))</f>
        <v/>
      </c>
      <c r="AM70" s="205" t="str">
        <f t="shared" si="79"/>
        <v/>
      </c>
      <c r="AN70" s="204" t="str">
        <f t="shared" si="80"/>
        <v/>
      </c>
      <c r="AO70" s="193" t="str">
        <f t="shared" ref="AO70:AO104" si="88">IF(OR(AM70="",AN70=""),"",IFERROR(VALUE(TRIM(SUBSTITUTE(AM70,CHAR(160),""))),0)+IFERROR(VALUE(TRIM(SUBSTITUTE(AN70,CHAR(160),""))),0))</f>
        <v/>
      </c>
      <c r="AP70" s="206" t="str">
        <f t="shared" si="81"/>
        <v/>
      </c>
      <c r="AQ70" s="204" t="str">
        <f t="shared" si="82"/>
        <v/>
      </c>
      <c r="AR70" s="207" t="str">
        <f t="shared" ref="AR70:AR104" si="89">IF(OR(AP70="",AQ70=""),"",IFERROR(VALUE(TRIM(SUBSTITUTE(AP70,CHAR(160),""))),0)+IFERROR(VALUE(TRIM(SUBSTITUTE(AQ70,CHAR(160),""))),0))</f>
        <v/>
      </c>
      <c r="AS70" s="198" t="str">
        <f t="shared" si="83"/>
        <v/>
      </c>
      <c r="AT70" s="212"/>
      <c r="AU70" s="208" t="str">
        <f t="shared" ref="AU70:AU104" si="90">IF((1.15*MIN(IF((IFERROR(VALUE(TRIM(SUBSTITUTE(AJ70,CHAR(160),""))),0))=0,1E+30,(IFERROR(VALUE(TRIM(SUBSTITUTE(AJ70,CHAR(160),""))),0))),IF((IFERROR(VALUE(TRIM(SUBSTITUTE(AM70,CHAR(160),""))),0))=0,1E+30,(IFERROR(VALUE(TRIM(SUBSTITUTE(AM70,CHAR(160),""))),0))),IF((IFERROR(VALUE(TRIM(SUBSTITUTE(AP70,CHAR(160),""))),0))=0,1E+30,(IFERROR(VALUE(TRIM(SUBSTITUTE(AP70,CHAR(160),""))),0))))*(IFERROR(VALUE(TRIM(SUBSTITUTE(AA70,CHAR(160),""))),0)))=0,"",(1.15*MIN(IF((IFERROR(VALUE(TRIM(SUBSTITUTE(AJ70,CHAR(160),""))),0))=0,1E+30,(IFERROR(VALUE(TRIM(SUBSTITUTE(AJ70,CHAR(160),""))),0))),IF((IFERROR(VALUE(TRIM(SUBSTITUTE(AM70,CHAR(160),""))),0))=0,1E+30,(IFERROR(VALUE(TRIM(SUBSTITUTE(AM70,CHAR(160),""))),0))),IF((IFERROR(VALUE(TRIM(SUBSTITUTE(AP70,CHAR(160),""))),0))=0,1E+30,(IFERROR(VALUE(TRIM(SUBSTITUTE(AP70,CHAR(160),""))),0))))*(IFERROR(VALUE(TRIM(SUBSTITUTE(AA70,CHAR(160),""))),0))))</f>
        <v/>
      </c>
      <c r="AV70" s="208" t="str">
        <f t="shared" ref="AV70:AV104" si="91">IF(AU70="","",IF(AND(ROUND(IFERROR(VALUE(TRIM(SUBSTITUTE(AK70,CHAR(160),""))),0),2)=0,ROUND(IFERROR(VALUE(TRIM(SUBSTITUTE(AN70,CHAR(160),""))),0),2)=0,ROUND(IFERROR(VALUE(TRIM(SUBSTITUTE(AQ70,CHAR(160),""))),0),2)=0),0,ROUND(1.15*MIN(IF(ROUND(IFERROR(VALUE(TRIM(SUBSTITUTE(AK70,CHAR(160),""))),0),2)=0,1E+30,ROUND(IFERROR(VALUE(TRIM(SUBSTITUTE(AK70,CHAR(160),""))),0),2)),IF(ROUND(IFERROR(VALUE(TRIM(SUBSTITUTE(AN70,CHAR(160),""))),0),2)=0,1E+30,ROUND(IFERROR(VALUE(TRIM(SUBSTITUTE(AN70,CHAR(160),""))),0),2)),IF(ROUND(IFERROR(VALUE(TRIM(SUBSTITUTE(AQ70,CHAR(160),""))),0),2)=0,1E+30,ROUND(IFERROR(VALUE(TRIM(SUBSTITUTE(AQ70,CHAR(160),""))),0),2)))*ROUND(IFERROR(VALUE(TRIM(SUBSTITUTE(AA70,CHAR(160),""))),0),2),2)))</f>
        <v/>
      </c>
      <c r="AW70" s="208" t="str">
        <f t="shared" ref="AW70:AW104" si="92">IF(AU70="","",AU70+AV70)</f>
        <v/>
      </c>
      <c r="AX70" s="209" t="str" cm="1">
        <f t="array" ref="AX70">IF($AA70="","",IF((IFERROR(_xlfn.IFS($AS70="Devis 1",(IFERROR(VALUE(TRIM(SUBSTITUTE(AJ70,CHAR(160),""))),0)),$AS70="Devis 2",(IFERROR(VALUE(TRIM(SUBSTITUTE(AM70,CHAR(160),""))),0)),$AS70="Devis 3",(IFERROR(VALUE(TRIM(SUBSTITUTE(AP70,CHAR(160),""))),0))),0))*(IFERROR(VALUE(TRIM(SUBSTITUTE($AA70,CHAR(160),""))),0))=0,"",(IFERROR(_xlfn.IFS($AS70="Devis 1",(IFERROR(VALUE(TRIM(SUBSTITUTE(AJ70,CHAR(160),""))),0)),$AS70="Devis 2",(IFERROR(VALUE(TRIM(SUBSTITUTE(AM70,CHAR(160),""))),0)),$AS70="Devis 3",(IFERROR(VALUE(TRIM(SUBSTITUTE(AP70,CHAR(160),""))),0))),0))*(IFERROR(VALUE(TRIM(SUBSTITUTE($AA70,CHAR(160),""))),0))))</f>
        <v/>
      </c>
      <c r="AY70" s="209" t="str" cm="1">
        <f t="array" ref="AY70">IF($AA70="","",IF(ROUND((IFERROR(_xlfn.IFS(TRIM(SUBSTITUTE($AS70,CHAR(160),""))="Devis 1",IFERROR(VALUE(TRIM(SUBSTITUTE(AK70,CHAR(160),""))),0),TRIM(SUBSTITUTE($AS70,CHAR(160),""))="Devis 2",IFERROR(VALUE(TRIM(SUBSTITUTE(AN70,CHAR(160),""))),0),TRIM(SUBSTITUTE($AS70,CHAR(160),""))="Devis 3",IFERROR(VALUE(TRIM(SUBSTITUTE(AQ70,CHAR(160),""))),0)),0))*(IFERROR(VALUE(TRIM(SUBSTITUTE($AA70,CHAR(160),""))),0)),2)=0,IF(AX70&lt;&gt;"",0,""),ROUND((IFERROR(_xlfn.IFS(TRIM(SUBSTITUTE($AS70,CHAR(160),""))="Devis 1",IFERROR(VALUE(TRIM(SUBSTITUTE(AK70,CHAR(160),""))),0),TRIM(SUBSTITUTE($AS70,CHAR(160),""))="Devis 2",IFERROR(VALUE(TRIM(SUBSTITUTE(AN70,CHAR(160),""))),0),TRIM(SUBSTITUTE($AS70,CHAR(160),""))="Devis 3",IFERROR(VALUE(TRIM(SUBSTITUTE(AQ70,CHAR(160),""))),0)),0))*(IFERROR(VALUE(TRIM(SUBSTITUTE($AA70,CHAR(160),""))),0)),2)))</f>
        <v/>
      </c>
      <c r="AZ70" s="209" t="str" cm="1">
        <f t="array" ref="AZ70">IF($AA70="","",IF(ROUND(IFERROR(_xlfn.IFS($AS70="Devis 1",ROUND(IFERROR(VALUE(TRIM(SUBSTITUTE(AL70,CHAR(160),""))),0),2),$AS70="Devis 2",ROUND(IFERROR(VALUE(TRIM(SUBSTITUTE(AO70,CHAR(160),""))),0),2),$AS70="Devis 3",ROUND(IFERROR(VALUE(TRIM(SUBSTITUTE(AR70,CHAR(160),""))),0),2)),0),2)*ROUND(IFERROR(VALUE(TRIM(SUBSTITUTE($AA70,CHAR(160),""))),0),2)=0,"",ROUND(IFERROR(_xlfn.IFS($AS70="Devis 1",ROUND(IFERROR(VALUE(TRIM(SUBSTITUTE(AL70,CHAR(160),""))),0),2),$AS70="Devis 2",ROUND(IFERROR(VALUE(TRIM(SUBSTITUTE(AO70,CHAR(160),""))),0),2),$AS70="Devis 3",ROUND(IFERROR(VALUE(TRIM(SUBSTITUTE(AR70,CHAR(160),""))),0),2)),0),2)*ROUND(IFERROR(VALUE(TRIM(SUBSTITUTE($AA70,CHAR(160),""))),0),2)))</f>
        <v/>
      </c>
      <c r="BA70" s="212"/>
      <c r="BB70" s="210" t="str" cm="1">
        <f t="array" ref="BB70">IF(OR(AZ70="",AW70="",AX70="",AU70="",AY70="",AV70=""),"",_xlfn.IFS((IFERROR(VALUE(TRIM(SUBSTITUTE(AZ70,CHAR(160),""))),0))&gt;(IFERROR(VALUE(TRIM(SUBSTITUTE(AW70,CHAR(160),""))),0)),"KO : Le montant retenu TTC est supérieur au montant raisonnable TTC. Merci de revoir la ligne de dépense ou plafonner son montant.",(IFERROR(VALUE(TRIM(SUBSTITUTE(AX70,CHAR(160),""))),0))&gt;(IFERROR(VALUE(TRIM(SUBSTITUTE(AU70,CHAR(160),""))),0)),"Attention : Le montant retenu HT est supérieur au montant HT raisonnable. Merci de revoir la ligne de dépense, plafonner son montant, ou justifier la reventillation HT / TVA.",(IFERROR(VALUE(TRIM(SUBSTITUTE(AY70,CHAR(160),""))),0))&gt;(IFERROR(VALUE(TRIM(SUBSTITUTE(AV70,CHAR(160),""))),0)),"Attention : Le montant TVA retenu est supérieur au montant TVA raisonnable. Merci de revoir la ligne de dépense, plafonner son montant, ou justifier la reventillation HT / TVA.",(IFERROR(VALUE(TRIM(SUBSTITUTE(AZ70,CHAR(160),""))),0))=0,"",(IFERROR(VALUE(TRIM(SUBSTITUTE(AW70,CHAR(160),""))),0))=(IFERROR(VALUE(TRIM(SUBSTITUTE(AZ70,CHAR(160),""))),0)),"OK",(IFERROR(VALUE(TRIM(SUBSTITUTE(AW70,CHAR(160),""))),0))&gt;(IFERROR(VALUE(TRIM(SUBSTITUTE(AZ70,CHAR(160),""))),0))," OK : Montant instruit inférieur au montant raisonnable.",TRUE,""))</f>
        <v/>
      </c>
      <c r="BC70" s="210" t="str" cm="1">
        <f t="array" ref="BC70">IF(OR(AZ70="",X70="",AX70="",V70="",AY70="",W70=""),"",_xlfn.IFS((IFERROR(VALUE(TRIM(SUBSTITUTE(AZ70,CHAR(160),""))),0))&gt;(IFERROR(VALUE(TRIM(SUBSTITUTE(X70,CHAR(160),""))),0)),"KO : Le montant retenu TTC est supérieur au montant présenté TTC. Merci de revoir la ligne de dépense ou plafonner son montant.",(IFERROR(VALUE(TRIM(SUBSTITUTE(AX70,CHAR(160),""))),0))&gt;(IFERROR(VALUE(TRIM(SUBSTITUTE(V70,CHAR(160),""))),0)),"Attention : Le montant retenu HT est supérieur au montant HT présenté. Merci de revoir la ligne de dépense, plafonner son montant, ou justifier la reventillation HT / TVA.",(IFERROR(VALUE(TRIM(SUBSTITUTE(AY70,CHAR(160),""))),0))&gt;(IFERROR(VALUE(TRIM(SUBSTITUTE(W70,CHAR(160),""))),0)),"Attention : Le montant TVA retenu est supérieur au montant TVA présenté. Merci de revoir la ligne de dépense, plafonner son montant, ou justifier la reventillation HT / TVA.",(IFERROR(VALUE(TRIM(SUBSTITUTE(X70,CHAR(160),""))),0))=0,"",(IFERROR(VALUE(TRIM(SUBSTITUTE(AZ70,CHAR(160),""))),0))=(IFERROR(VALUE(TRIM(SUBSTITUTE(X70,CHAR(160),""))),0)),"OK",(IFERROR(VALUE(TRIM(SUBSTITUTE(AZ70,CHAR(160),""))),0))&lt;(IFERROR(VALUE(TRIM(SUBSTITUTE(X70,CHAR(160),""))),0)),"Montant instruit inférieur au montant présenté.",TRUE,""))</f>
        <v/>
      </c>
      <c r="BD70" s="208" t="str">
        <f t="shared" ref="BD70:BD104" si="93">IF(OR(V70="",AX70=""),"",(IFERROR(VALUE(TRIM(SUBSTITUTE(V70,CHAR(160),""))),0))-(IFERROR(VALUE(TRIM(SUBSTITUTE(AX70,CHAR(160),""))),0)))</f>
        <v/>
      </c>
      <c r="BE70" s="208" t="str">
        <f t="shared" ref="BE70:BE104" si="94">IF(OR(W70="",AY70=""),"",(IFERROR(VALUE(TRIM(SUBSTITUTE(W70,CHAR(160),""))),0))-(IFERROR(VALUE(TRIM(SUBSTITUTE(AY70,CHAR(160),""))),0)))</f>
        <v/>
      </c>
      <c r="BF70" s="495" t="str">
        <f t="shared" ref="BF70:BF104" si="95">IF(OR(X70="",AZ70=""),"",(IFERROR(VALUE(TRIM(SUBSTITUTE(X70,CHAR(160),""))),0))-(IFERROR(VALUE(TRIM(SUBSTITUTE(AZ70,CHAR(160),""))),0)))</f>
        <v/>
      </c>
    </row>
    <row r="71" spans="1:58" ht="15" customHeight="1">
      <c r="A71" s="473">
        <v>67</v>
      </c>
      <c r="B71" s="11"/>
      <c r="C71" s="42"/>
      <c r="D71" s="11"/>
      <c r="E71" s="11"/>
      <c r="F71" s="11"/>
      <c r="G71" s="11"/>
      <c r="H71" s="11"/>
      <c r="I71" s="61"/>
      <c r="J71" s="11"/>
      <c r="K71" s="62"/>
      <c r="L71" s="29"/>
      <c r="M71" s="15"/>
      <c r="N71" s="193" t="str">
        <f t="shared" si="84"/>
        <v/>
      </c>
      <c r="O71" s="32"/>
      <c r="P71" s="15"/>
      <c r="Q71" s="193" t="str">
        <f t="shared" si="85"/>
        <v/>
      </c>
      <c r="R71" s="35"/>
      <c r="S71" s="15"/>
      <c r="T71" s="194" t="str">
        <f t="shared" si="86"/>
        <v/>
      </c>
      <c r="U71" s="53"/>
      <c r="V71" s="195" t="str" cm="1">
        <f t="array" ref="V71">IF((_xlfn.IFS(TRIM(SUBSTITUTE(U71,CHAR(160),""))="Devis 1",IFERROR(VALUE(TRIM(SUBSTITUTE(L71,CHAR(160),""))),0),TRIM(SUBSTITUTE(U71,CHAR(160),""))="Devis 2",IFERROR(VALUE(TRIM(SUBSTITUTE(O71,CHAR(160),""))),0),TRIM(SUBSTITUTE(U71,CHAR(160),""))="Devis 3",IFERROR(VALUE(TRIM(SUBSTITUTE(R71,CHAR(160),""))),0),TRUE,0)*IFERROR(VALUE(TRIM(SUBSTITUTE(C71,CHAR(160),""))),0))=0,"",_xlfn.IFS(TRIM(SUBSTITUTE(U71,CHAR(160),""))="Devis 1",IFERROR(VALUE(TRIM(SUBSTITUTE(L71,CHAR(160),""))),0),TRIM(SUBSTITUTE(U71,CHAR(160),""))="Devis 2",IFERROR(VALUE(TRIM(SUBSTITUTE(O71,CHAR(160),""))),0),TRIM(SUBSTITUTE(U71,CHAR(160),""))="Devis 3",IFERROR(VALUE(TRIM(SUBSTITUTE(R71,CHAR(160),""))),0),TRUE,0)*IFERROR(VALUE(TRIM(SUBSTITUTE(C71,CHAR(160),""))),0))</f>
        <v/>
      </c>
      <c r="W71" s="196" t="str" cm="1">
        <f t="array" ref="W71">IF(ROUND((_xlfn.IFS(TRIM(SUBSTITUTE(U71,CHAR(160),""))="Devis 1",IFERROR(VALUE(TRIM(SUBSTITUTE(M71,CHAR(160),""))),0),TRIM(SUBSTITUTE(U71,CHAR(160),""))="Devis 2",IFERROR(VALUE(TRIM(SUBSTITUTE(P71,CHAR(160),""))),0),TRIM(SUBSTITUTE(U71,CHAR(160),""))="Devis 3",IFERROR(VALUE(TRIM(SUBSTITUTE(S71,CHAR(160),""))),0),TRUE,0)*IFERROR(VALUE(TRIM(SUBSTITUTE(C71,CHAR(160),""))),0)),2)=0,IF(V71&lt;&gt;"",0,""),ROUND((_xlfn.IFS(TRIM(SUBSTITUTE(U71,CHAR(160),""))="Devis 1",IFERROR(VALUE(TRIM(SUBSTITUTE(M71,CHAR(160),""))),0),TRIM(SUBSTITUTE(U71,CHAR(160),""))="Devis 2",IFERROR(VALUE(TRIM(SUBSTITUTE(P71,CHAR(160),""))),0),TRIM(SUBSTITUTE(U71,CHAR(160),""))="Devis 3",IFERROR(VALUE(TRIM(SUBSTITUTE(S71,CHAR(160),""))),0),TRUE,0)*IFERROR(VALUE(TRIM(SUBSTITUTE(C71,CHAR(160),""))),0)),2))</f>
        <v/>
      </c>
      <c r="X71" s="197" t="str">
        <f t="shared" ref="X71:X104" si="96">IF(OR(V71="", W71=""), "", IFERROR(VALUE(TRIM(SUBSTITUTE(V71,CHAR(160),""))),0) + IFERROR(VALUE(TRIM(SUBSTITUTE(W71,CHAR(160),""))),0))</f>
        <v/>
      </c>
      <c r="Y71" s="55"/>
      <c r="Z71" s="198" t="str">
        <f t="shared" si="67"/>
        <v/>
      </c>
      <c r="AA71" s="199" t="str">
        <f t="shared" si="68"/>
        <v/>
      </c>
      <c r="AB71" s="200" t="str">
        <f t="shared" si="69"/>
        <v/>
      </c>
      <c r="AC71" s="200" t="str">
        <f t="shared" si="70"/>
        <v/>
      </c>
      <c r="AD71" s="200" t="str">
        <f t="shared" si="71"/>
        <v/>
      </c>
      <c r="AE71" s="200" t="str">
        <f t="shared" si="72"/>
        <v/>
      </c>
      <c r="AF71" s="200" t="str">
        <f t="shared" si="73"/>
        <v/>
      </c>
      <c r="AG71" s="201" t="str">
        <f t="shared" si="74"/>
        <v/>
      </c>
      <c r="AH71" s="200" t="str">
        <f t="shared" si="75"/>
        <v/>
      </c>
      <c r="AI71" s="202" t="str">
        <f t="shared" si="76"/>
        <v/>
      </c>
      <c r="AJ71" s="203" t="str">
        <f t="shared" si="77"/>
        <v/>
      </c>
      <c r="AK71" s="204" t="str">
        <f t="shared" si="78"/>
        <v/>
      </c>
      <c r="AL71" s="193" t="str">
        <f t="shared" si="87"/>
        <v/>
      </c>
      <c r="AM71" s="205" t="str">
        <f t="shared" si="79"/>
        <v/>
      </c>
      <c r="AN71" s="204" t="str">
        <f t="shared" si="80"/>
        <v/>
      </c>
      <c r="AO71" s="193" t="str">
        <f t="shared" si="88"/>
        <v/>
      </c>
      <c r="AP71" s="206" t="str">
        <f t="shared" si="81"/>
        <v/>
      </c>
      <c r="AQ71" s="204" t="str">
        <f t="shared" si="82"/>
        <v/>
      </c>
      <c r="AR71" s="207" t="str">
        <f t="shared" si="89"/>
        <v/>
      </c>
      <c r="AS71" s="198" t="str">
        <f t="shared" si="83"/>
        <v/>
      </c>
      <c r="AT71" s="212"/>
      <c r="AU71" s="208" t="str">
        <f t="shared" si="90"/>
        <v/>
      </c>
      <c r="AV71" s="208" t="str">
        <f t="shared" si="91"/>
        <v/>
      </c>
      <c r="AW71" s="208" t="str">
        <f t="shared" si="92"/>
        <v/>
      </c>
      <c r="AX71" s="209" t="str" cm="1">
        <f t="array" ref="AX71">IF($AA71="","",IF((IFERROR(_xlfn.IFS($AS71="Devis 1",(IFERROR(VALUE(TRIM(SUBSTITUTE(AJ71,CHAR(160),""))),0)),$AS71="Devis 2",(IFERROR(VALUE(TRIM(SUBSTITUTE(AM71,CHAR(160),""))),0)),$AS71="Devis 3",(IFERROR(VALUE(TRIM(SUBSTITUTE(AP71,CHAR(160),""))),0))),0))*(IFERROR(VALUE(TRIM(SUBSTITUTE($AA71,CHAR(160),""))),0))=0,"",(IFERROR(_xlfn.IFS($AS71="Devis 1",(IFERROR(VALUE(TRIM(SUBSTITUTE(AJ71,CHAR(160),""))),0)),$AS71="Devis 2",(IFERROR(VALUE(TRIM(SUBSTITUTE(AM71,CHAR(160),""))),0)),$AS71="Devis 3",(IFERROR(VALUE(TRIM(SUBSTITUTE(AP71,CHAR(160),""))),0))),0))*(IFERROR(VALUE(TRIM(SUBSTITUTE($AA71,CHAR(160),""))),0))))</f>
        <v/>
      </c>
      <c r="AY71" s="209" t="str" cm="1">
        <f t="array" ref="AY71">IF($AA71="","",IF(ROUND((IFERROR(_xlfn.IFS(TRIM(SUBSTITUTE($AS71,CHAR(160),""))="Devis 1",IFERROR(VALUE(TRIM(SUBSTITUTE(AK71,CHAR(160),""))),0),TRIM(SUBSTITUTE($AS71,CHAR(160),""))="Devis 2",IFERROR(VALUE(TRIM(SUBSTITUTE(AN71,CHAR(160),""))),0),TRIM(SUBSTITUTE($AS71,CHAR(160),""))="Devis 3",IFERROR(VALUE(TRIM(SUBSTITUTE(AQ71,CHAR(160),""))),0)),0))*(IFERROR(VALUE(TRIM(SUBSTITUTE($AA71,CHAR(160),""))),0)),2)=0,IF(AX71&lt;&gt;"",0,""),ROUND((IFERROR(_xlfn.IFS(TRIM(SUBSTITUTE($AS71,CHAR(160),""))="Devis 1",IFERROR(VALUE(TRIM(SUBSTITUTE(AK71,CHAR(160),""))),0),TRIM(SUBSTITUTE($AS71,CHAR(160),""))="Devis 2",IFERROR(VALUE(TRIM(SUBSTITUTE(AN71,CHAR(160),""))),0),TRIM(SUBSTITUTE($AS71,CHAR(160),""))="Devis 3",IFERROR(VALUE(TRIM(SUBSTITUTE(AQ71,CHAR(160),""))),0)),0))*(IFERROR(VALUE(TRIM(SUBSTITUTE($AA71,CHAR(160),""))),0)),2)))</f>
        <v/>
      </c>
      <c r="AZ71" s="209" t="str" cm="1">
        <f t="array" ref="AZ71">IF($AA71="","",IF(ROUND(IFERROR(_xlfn.IFS($AS71="Devis 1",ROUND(IFERROR(VALUE(TRIM(SUBSTITUTE(AL71,CHAR(160),""))),0),2),$AS71="Devis 2",ROUND(IFERROR(VALUE(TRIM(SUBSTITUTE(AO71,CHAR(160),""))),0),2),$AS71="Devis 3",ROUND(IFERROR(VALUE(TRIM(SUBSTITUTE(AR71,CHAR(160),""))),0),2)),0),2)*ROUND(IFERROR(VALUE(TRIM(SUBSTITUTE($AA71,CHAR(160),""))),0),2)=0,"",ROUND(IFERROR(_xlfn.IFS($AS71="Devis 1",ROUND(IFERROR(VALUE(TRIM(SUBSTITUTE(AL71,CHAR(160),""))),0),2),$AS71="Devis 2",ROUND(IFERROR(VALUE(TRIM(SUBSTITUTE(AO71,CHAR(160),""))),0),2),$AS71="Devis 3",ROUND(IFERROR(VALUE(TRIM(SUBSTITUTE(AR71,CHAR(160),""))),0),2)),0),2)*ROUND(IFERROR(VALUE(TRIM(SUBSTITUTE($AA71,CHAR(160),""))),0),2)))</f>
        <v/>
      </c>
      <c r="BA71" s="212"/>
      <c r="BB71" s="210" t="str" cm="1">
        <f t="array" ref="BB71">IF(OR(AZ71="",AW71="",AX71="",AU71="",AY71="",AV71=""),"",_xlfn.IFS((IFERROR(VALUE(TRIM(SUBSTITUTE(AZ71,CHAR(160),""))),0))&gt;(IFERROR(VALUE(TRIM(SUBSTITUTE(AW71,CHAR(160),""))),0)),"KO : Le montant retenu TTC est supérieur au montant raisonnable TTC. Merci de revoir la ligne de dépense ou plafonner son montant.",(IFERROR(VALUE(TRIM(SUBSTITUTE(AX71,CHAR(160),""))),0))&gt;(IFERROR(VALUE(TRIM(SUBSTITUTE(AU71,CHAR(160),""))),0)),"Attention : Le montant retenu HT est supérieur au montant HT raisonnable. Merci de revoir la ligne de dépense, plafonner son montant, ou justifier la reventillation HT / TVA.",(IFERROR(VALUE(TRIM(SUBSTITUTE(AY71,CHAR(160),""))),0))&gt;(IFERROR(VALUE(TRIM(SUBSTITUTE(AV71,CHAR(160),""))),0)),"Attention : Le montant TVA retenu est supérieur au montant TVA raisonnable. Merci de revoir la ligne de dépense, plafonner son montant, ou justifier la reventillation HT / TVA.",(IFERROR(VALUE(TRIM(SUBSTITUTE(AZ71,CHAR(160),""))),0))=0,"",(IFERROR(VALUE(TRIM(SUBSTITUTE(AW71,CHAR(160),""))),0))=(IFERROR(VALUE(TRIM(SUBSTITUTE(AZ71,CHAR(160),""))),0)),"OK",(IFERROR(VALUE(TRIM(SUBSTITUTE(AW71,CHAR(160),""))),0))&gt;(IFERROR(VALUE(TRIM(SUBSTITUTE(AZ71,CHAR(160),""))),0))," OK : Montant instruit inférieur au montant raisonnable.",TRUE,""))</f>
        <v/>
      </c>
      <c r="BC71" s="210" t="str" cm="1">
        <f t="array" ref="BC71">IF(OR(AZ71="",X71="",AX71="",V71="",AY71="",W71=""),"",_xlfn.IFS((IFERROR(VALUE(TRIM(SUBSTITUTE(AZ71,CHAR(160),""))),0))&gt;(IFERROR(VALUE(TRIM(SUBSTITUTE(X71,CHAR(160),""))),0)),"KO : Le montant retenu TTC est supérieur au montant présenté TTC. Merci de revoir la ligne de dépense ou plafonner son montant.",(IFERROR(VALUE(TRIM(SUBSTITUTE(AX71,CHAR(160),""))),0))&gt;(IFERROR(VALUE(TRIM(SUBSTITUTE(V71,CHAR(160),""))),0)),"Attention : Le montant retenu HT est supérieur au montant HT présenté. Merci de revoir la ligne de dépense, plafonner son montant, ou justifier la reventillation HT / TVA.",(IFERROR(VALUE(TRIM(SUBSTITUTE(AY71,CHAR(160),""))),0))&gt;(IFERROR(VALUE(TRIM(SUBSTITUTE(W71,CHAR(160),""))),0)),"Attention : Le montant TVA retenu est supérieur au montant TVA présenté. Merci de revoir la ligne de dépense, plafonner son montant, ou justifier la reventillation HT / TVA.",(IFERROR(VALUE(TRIM(SUBSTITUTE(X71,CHAR(160),""))),0))=0,"",(IFERROR(VALUE(TRIM(SUBSTITUTE(AZ71,CHAR(160),""))),0))=(IFERROR(VALUE(TRIM(SUBSTITUTE(X71,CHAR(160),""))),0)),"OK",(IFERROR(VALUE(TRIM(SUBSTITUTE(AZ71,CHAR(160),""))),0))&lt;(IFERROR(VALUE(TRIM(SUBSTITUTE(X71,CHAR(160),""))),0)),"Montant instruit inférieur au montant présenté.",TRUE,""))</f>
        <v/>
      </c>
      <c r="BD71" s="208" t="str">
        <f t="shared" si="93"/>
        <v/>
      </c>
      <c r="BE71" s="208" t="str">
        <f t="shared" si="94"/>
        <v/>
      </c>
      <c r="BF71" s="495" t="str">
        <f t="shared" si="95"/>
        <v/>
      </c>
    </row>
    <row r="72" spans="1:58" ht="15" customHeight="1">
      <c r="A72" s="473">
        <v>68</v>
      </c>
      <c r="B72" s="11"/>
      <c r="C72" s="42"/>
      <c r="D72" s="11"/>
      <c r="E72" s="11"/>
      <c r="F72" s="11"/>
      <c r="G72" s="11"/>
      <c r="H72" s="11"/>
      <c r="I72" s="61"/>
      <c r="J72" s="11"/>
      <c r="K72" s="62"/>
      <c r="L72" s="29"/>
      <c r="M72" s="15"/>
      <c r="N72" s="193" t="str">
        <f t="shared" si="84"/>
        <v/>
      </c>
      <c r="O72" s="32"/>
      <c r="P72" s="15"/>
      <c r="Q72" s="193" t="str">
        <f t="shared" si="85"/>
        <v/>
      </c>
      <c r="R72" s="35"/>
      <c r="S72" s="15"/>
      <c r="T72" s="194" t="str">
        <f t="shared" si="86"/>
        <v/>
      </c>
      <c r="U72" s="53"/>
      <c r="V72" s="195" t="str" cm="1">
        <f t="array" ref="V72">IF((_xlfn.IFS(TRIM(SUBSTITUTE(U72,CHAR(160),""))="Devis 1",IFERROR(VALUE(TRIM(SUBSTITUTE(L72,CHAR(160),""))),0),TRIM(SUBSTITUTE(U72,CHAR(160),""))="Devis 2",IFERROR(VALUE(TRIM(SUBSTITUTE(O72,CHAR(160),""))),0),TRIM(SUBSTITUTE(U72,CHAR(160),""))="Devis 3",IFERROR(VALUE(TRIM(SUBSTITUTE(R72,CHAR(160),""))),0),TRUE,0)*IFERROR(VALUE(TRIM(SUBSTITUTE(C72,CHAR(160),""))),0))=0,"",_xlfn.IFS(TRIM(SUBSTITUTE(U72,CHAR(160),""))="Devis 1",IFERROR(VALUE(TRIM(SUBSTITUTE(L72,CHAR(160),""))),0),TRIM(SUBSTITUTE(U72,CHAR(160),""))="Devis 2",IFERROR(VALUE(TRIM(SUBSTITUTE(O72,CHAR(160),""))),0),TRIM(SUBSTITUTE(U72,CHAR(160),""))="Devis 3",IFERROR(VALUE(TRIM(SUBSTITUTE(R72,CHAR(160),""))),0),TRUE,0)*IFERROR(VALUE(TRIM(SUBSTITUTE(C72,CHAR(160),""))),0))</f>
        <v/>
      </c>
      <c r="W72" s="196" t="str" cm="1">
        <f t="array" ref="W72">IF(ROUND((_xlfn.IFS(TRIM(SUBSTITUTE(U72,CHAR(160),""))="Devis 1",IFERROR(VALUE(TRIM(SUBSTITUTE(M72,CHAR(160),""))),0),TRIM(SUBSTITUTE(U72,CHAR(160),""))="Devis 2",IFERROR(VALUE(TRIM(SUBSTITUTE(P72,CHAR(160),""))),0),TRIM(SUBSTITUTE(U72,CHAR(160),""))="Devis 3",IFERROR(VALUE(TRIM(SUBSTITUTE(S72,CHAR(160),""))),0),TRUE,0)*IFERROR(VALUE(TRIM(SUBSTITUTE(C72,CHAR(160),""))),0)),2)=0,IF(V72&lt;&gt;"",0,""),ROUND((_xlfn.IFS(TRIM(SUBSTITUTE(U72,CHAR(160),""))="Devis 1",IFERROR(VALUE(TRIM(SUBSTITUTE(M72,CHAR(160),""))),0),TRIM(SUBSTITUTE(U72,CHAR(160),""))="Devis 2",IFERROR(VALUE(TRIM(SUBSTITUTE(P72,CHAR(160),""))),0),TRIM(SUBSTITUTE(U72,CHAR(160),""))="Devis 3",IFERROR(VALUE(TRIM(SUBSTITUTE(S72,CHAR(160),""))),0),TRUE,0)*IFERROR(VALUE(TRIM(SUBSTITUTE(C72,CHAR(160),""))),0)),2))</f>
        <v/>
      </c>
      <c r="X72" s="197" t="str">
        <f t="shared" si="96"/>
        <v/>
      </c>
      <c r="Y72" s="55"/>
      <c r="Z72" s="198" t="str">
        <f t="shared" si="67"/>
        <v/>
      </c>
      <c r="AA72" s="199" t="str">
        <f t="shared" si="68"/>
        <v/>
      </c>
      <c r="AB72" s="200" t="str">
        <f t="shared" si="69"/>
        <v/>
      </c>
      <c r="AC72" s="200" t="str">
        <f t="shared" si="70"/>
        <v/>
      </c>
      <c r="AD72" s="200" t="str">
        <f t="shared" si="71"/>
        <v/>
      </c>
      <c r="AE72" s="200" t="str">
        <f t="shared" si="72"/>
        <v/>
      </c>
      <c r="AF72" s="200" t="str">
        <f t="shared" si="73"/>
        <v/>
      </c>
      <c r="AG72" s="201" t="str">
        <f t="shared" si="74"/>
        <v/>
      </c>
      <c r="AH72" s="200" t="str">
        <f t="shared" si="75"/>
        <v/>
      </c>
      <c r="AI72" s="202" t="str">
        <f t="shared" si="76"/>
        <v/>
      </c>
      <c r="AJ72" s="203" t="str">
        <f t="shared" si="77"/>
        <v/>
      </c>
      <c r="AK72" s="204" t="str">
        <f t="shared" si="78"/>
        <v/>
      </c>
      <c r="AL72" s="193" t="str">
        <f t="shared" si="87"/>
        <v/>
      </c>
      <c r="AM72" s="205" t="str">
        <f t="shared" si="79"/>
        <v/>
      </c>
      <c r="AN72" s="204" t="str">
        <f t="shared" si="80"/>
        <v/>
      </c>
      <c r="AO72" s="193" t="str">
        <f t="shared" si="88"/>
        <v/>
      </c>
      <c r="AP72" s="206" t="str">
        <f t="shared" si="81"/>
        <v/>
      </c>
      <c r="AQ72" s="204" t="str">
        <f t="shared" si="82"/>
        <v/>
      </c>
      <c r="AR72" s="207" t="str">
        <f t="shared" si="89"/>
        <v/>
      </c>
      <c r="AS72" s="198" t="str">
        <f t="shared" si="83"/>
        <v/>
      </c>
      <c r="AT72" s="212"/>
      <c r="AU72" s="208" t="str">
        <f t="shared" si="90"/>
        <v/>
      </c>
      <c r="AV72" s="208" t="str">
        <f t="shared" si="91"/>
        <v/>
      </c>
      <c r="AW72" s="208" t="str">
        <f t="shared" si="92"/>
        <v/>
      </c>
      <c r="AX72" s="209" t="str" cm="1">
        <f t="array" ref="AX72">IF($AA72="","",IF((IFERROR(_xlfn.IFS($AS72="Devis 1",(IFERROR(VALUE(TRIM(SUBSTITUTE(AJ72,CHAR(160),""))),0)),$AS72="Devis 2",(IFERROR(VALUE(TRIM(SUBSTITUTE(AM72,CHAR(160),""))),0)),$AS72="Devis 3",(IFERROR(VALUE(TRIM(SUBSTITUTE(AP72,CHAR(160),""))),0))),0))*(IFERROR(VALUE(TRIM(SUBSTITUTE($AA72,CHAR(160),""))),0))=0,"",(IFERROR(_xlfn.IFS($AS72="Devis 1",(IFERROR(VALUE(TRIM(SUBSTITUTE(AJ72,CHAR(160),""))),0)),$AS72="Devis 2",(IFERROR(VALUE(TRIM(SUBSTITUTE(AM72,CHAR(160),""))),0)),$AS72="Devis 3",(IFERROR(VALUE(TRIM(SUBSTITUTE(AP72,CHAR(160),""))),0))),0))*(IFERROR(VALUE(TRIM(SUBSTITUTE($AA72,CHAR(160),""))),0))))</f>
        <v/>
      </c>
      <c r="AY72" s="209" t="str" cm="1">
        <f t="array" ref="AY72">IF($AA72="","",IF(ROUND((IFERROR(_xlfn.IFS(TRIM(SUBSTITUTE($AS72,CHAR(160),""))="Devis 1",IFERROR(VALUE(TRIM(SUBSTITUTE(AK72,CHAR(160),""))),0),TRIM(SUBSTITUTE($AS72,CHAR(160),""))="Devis 2",IFERROR(VALUE(TRIM(SUBSTITUTE(AN72,CHAR(160),""))),0),TRIM(SUBSTITUTE($AS72,CHAR(160),""))="Devis 3",IFERROR(VALUE(TRIM(SUBSTITUTE(AQ72,CHAR(160),""))),0)),0))*(IFERROR(VALUE(TRIM(SUBSTITUTE($AA72,CHAR(160),""))),0)),2)=0,IF(AX72&lt;&gt;"",0,""),ROUND((IFERROR(_xlfn.IFS(TRIM(SUBSTITUTE($AS72,CHAR(160),""))="Devis 1",IFERROR(VALUE(TRIM(SUBSTITUTE(AK72,CHAR(160),""))),0),TRIM(SUBSTITUTE($AS72,CHAR(160),""))="Devis 2",IFERROR(VALUE(TRIM(SUBSTITUTE(AN72,CHAR(160),""))),0),TRIM(SUBSTITUTE($AS72,CHAR(160),""))="Devis 3",IFERROR(VALUE(TRIM(SUBSTITUTE(AQ72,CHAR(160),""))),0)),0))*(IFERROR(VALUE(TRIM(SUBSTITUTE($AA72,CHAR(160),""))),0)),2)))</f>
        <v/>
      </c>
      <c r="AZ72" s="209" t="str" cm="1">
        <f t="array" ref="AZ72">IF($AA72="","",IF(ROUND(IFERROR(_xlfn.IFS($AS72="Devis 1",ROUND(IFERROR(VALUE(TRIM(SUBSTITUTE(AL72,CHAR(160),""))),0),2),$AS72="Devis 2",ROUND(IFERROR(VALUE(TRIM(SUBSTITUTE(AO72,CHAR(160),""))),0),2),$AS72="Devis 3",ROUND(IFERROR(VALUE(TRIM(SUBSTITUTE(AR72,CHAR(160),""))),0),2)),0),2)*ROUND(IFERROR(VALUE(TRIM(SUBSTITUTE($AA72,CHAR(160),""))),0),2)=0,"",ROUND(IFERROR(_xlfn.IFS($AS72="Devis 1",ROUND(IFERROR(VALUE(TRIM(SUBSTITUTE(AL72,CHAR(160),""))),0),2),$AS72="Devis 2",ROUND(IFERROR(VALUE(TRIM(SUBSTITUTE(AO72,CHAR(160),""))),0),2),$AS72="Devis 3",ROUND(IFERROR(VALUE(TRIM(SUBSTITUTE(AR72,CHAR(160),""))),0),2)),0),2)*ROUND(IFERROR(VALUE(TRIM(SUBSTITUTE($AA72,CHAR(160),""))),0),2)))</f>
        <v/>
      </c>
      <c r="BA72" s="212"/>
      <c r="BB72" s="210" t="str" cm="1">
        <f t="array" ref="BB72">IF(OR(AZ72="",AW72="",AX72="",AU72="",AY72="",AV72=""),"",_xlfn.IFS((IFERROR(VALUE(TRIM(SUBSTITUTE(AZ72,CHAR(160),""))),0))&gt;(IFERROR(VALUE(TRIM(SUBSTITUTE(AW72,CHAR(160),""))),0)),"KO : Le montant retenu TTC est supérieur au montant raisonnable TTC. Merci de revoir la ligne de dépense ou plafonner son montant.",(IFERROR(VALUE(TRIM(SUBSTITUTE(AX72,CHAR(160),""))),0))&gt;(IFERROR(VALUE(TRIM(SUBSTITUTE(AU72,CHAR(160),""))),0)),"Attention : Le montant retenu HT est supérieur au montant HT raisonnable. Merci de revoir la ligne de dépense, plafonner son montant, ou justifier la reventillation HT / TVA.",(IFERROR(VALUE(TRIM(SUBSTITUTE(AY72,CHAR(160),""))),0))&gt;(IFERROR(VALUE(TRIM(SUBSTITUTE(AV72,CHAR(160),""))),0)),"Attention : Le montant TVA retenu est supérieur au montant TVA raisonnable. Merci de revoir la ligne de dépense, plafonner son montant, ou justifier la reventillation HT / TVA.",(IFERROR(VALUE(TRIM(SUBSTITUTE(AZ72,CHAR(160),""))),0))=0,"",(IFERROR(VALUE(TRIM(SUBSTITUTE(AW72,CHAR(160),""))),0))=(IFERROR(VALUE(TRIM(SUBSTITUTE(AZ72,CHAR(160),""))),0)),"OK",(IFERROR(VALUE(TRIM(SUBSTITUTE(AW72,CHAR(160),""))),0))&gt;(IFERROR(VALUE(TRIM(SUBSTITUTE(AZ72,CHAR(160),""))),0))," OK : Montant instruit inférieur au montant raisonnable.",TRUE,""))</f>
        <v/>
      </c>
      <c r="BC72" s="210" t="str" cm="1">
        <f t="array" ref="BC72">IF(OR(AZ72="",X72="",AX72="",V72="",AY72="",W72=""),"",_xlfn.IFS((IFERROR(VALUE(TRIM(SUBSTITUTE(AZ72,CHAR(160),""))),0))&gt;(IFERROR(VALUE(TRIM(SUBSTITUTE(X72,CHAR(160),""))),0)),"KO : Le montant retenu TTC est supérieur au montant présenté TTC. Merci de revoir la ligne de dépense ou plafonner son montant.",(IFERROR(VALUE(TRIM(SUBSTITUTE(AX72,CHAR(160),""))),0))&gt;(IFERROR(VALUE(TRIM(SUBSTITUTE(V72,CHAR(160),""))),0)),"Attention : Le montant retenu HT est supérieur au montant HT présenté. Merci de revoir la ligne de dépense, plafonner son montant, ou justifier la reventillation HT / TVA.",(IFERROR(VALUE(TRIM(SUBSTITUTE(AY72,CHAR(160),""))),0))&gt;(IFERROR(VALUE(TRIM(SUBSTITUTE(W72,CHAR(160),""))),0)),"Attention : Le montant TVA retenu est supérieur au montant TVA présenté. Merci de revoir la ligne de dépense, plafonner son montant, ou justifier la reventillation HT / TVA.",(IFERROR(VALUE(TRIM(SUBSTITUTE(X72,CHAR(160),""))),0))=0,"",(IFERROR(VALUE(TRIM(SUBSTITUTE(AZ72,CHAR(160),""))),0))=(IFERROR(VALUE(TRIM(SUBSTITUTE(X72,CHAR(160),""))),0)),"OK",(IFERROR(VALUE(TRIM(SUBSTITUTE(AZ72,CHAR(160),""))),0))&lt;(IFERROR(VALUE(TRIM(SUBSTITUTE(X72,CHAR(160),""))),0)),"Montant instruit inférieur au montant présenté.",TRUE,""))</f>
        <v/>
      </c>
      <c r="BD72" s="208" t="str">
        <f t="shared" si="93"/>
        <v/>
      </c>
      <c r="BE72" s="208" t="str">
        <f t="shared" si="94"/>
        <v/>
      </c>
      <c r="BF72" s="495" t="str">
        <f t="shared" si="95"/>
        <v/>
      </c>
    </row>
    <row r="73" spans="1:58" ht="15" customHeight="1">
      <c r="A73" s="473">
        <v>69</v>
      </c>
      <c r="B73" s="11"/>
      <c r="C73" s="42"/>
      <c r="D73" s="11"/>
      <c r="E73" s="11"/>
      <c r="F73" s="11"/>
      <c r="G73" s="11"/>
      <c r="H73" s="11"/>
      <c r="I73" s="61"/>
      <c r="J73" s="11"/>
      <c r="K73" s="62"/>
      <c r="L73" s="29"/>
      <c r="M73" s="15"/>
      <c r="N73" s="193" t="str">
        <f t="shared" si="84"/>
        <v/>
      </c>
      <c r="O73" s="32"/>
      <c r="P73" s="15"/>
      <c r="Q73" s="193" t="str">
        <f t="shared" si="85"/>
        <v/>
      </c>
      <c r="R73" s="35"/>
      <c r="S73" s="15"/>
      <c r="T73" s="194" t="str">
        <f t="shared" si="86"/>
        <v/>
      </c>
      <c r="U73" s="53"/>
      <c r="V73" s="195" t="str" cm="1">
        <f t="array" ref="V73">IF((_xlfn.IFS(TRIM(SUBSTITUTE(U73,CHAR(160),""))="Devis 1",IFERROR(VALUE(TRIM(SUBSTITUTE(L73,CHAR(160),""))),0),TRIM(SUBSTITUTE(U73,CHAR(160),""))="Devis 2",IFERROR(VALUE(TRIM(SUBSTITUTE(O73,CHAR(160),""))),0),TRIM(SUBSTITUTE(U73,CHAR(160),""))="Devis 3",IFERROR(VALUE(TRIM(SUBSTITUTE(R73,CHAR(160),""))),0),TRUE,0)*IFERROR(VALUE(TRIM(SUBSTITUTE(C73,CHAR(160),""))),0))=0,"",_xlfn.IFS(TRIM(SUBSTITUTE(U73,CHAR(160),""))="Devis 1",IFERROR(VALUE(TRIM(SUBSTITUTE(L73,CHAR(160),""))),0),TRIM(SUBSTITUTE(U73,CHAR(160),""))="Devis 2",IFERROR(VALUE(TRIM(SUBSTITUTE(O73,CHAR(160),""))),0),TRIM(SUBSTITUTE(U73,CHAR(160),""))="Devis 3",IFERROR(VALUE(TRIM(SUBSTITUTE(R73,CHAR(160),""))),0),TRUE,0)*IFERROR(VALUE(TRIM(SUBSTITUTE(C73,CHAR(160),""))),0))</f>
        <v/>
      </c>
      <c r="W73" s="196" t="str" cm="1">
        <f t="array" ref="W73">IF(ROUND((_xlfn.IFS(TRIM(SUBSTITUTE(U73,CHAR(160),""))="Devis 1",IFERROR(VALUE(TRIM(SUBSTITUTE(M73,CHAR(160),""))),0),TRIM(SUBSTITUTE(U73,CHAR(160),""))="Devis 2",IFERROR(VALUE(TRIM(SUBSTITUTE(P73,CHAR(160),""))),0),TRIM(SUBSTITUTE(U73,CHAR(160),""))="Devis 3",IFERROR(VALUE(TRIM(SUBSTITUTE(S73,CHAR(160),""))),0),TRUE,0)*IFERROR(VALUE(TRIM(SUBSTITUTE(C73,CHAR(160),""))),0)),2)=0,IF(V73&lt;&gt;"",0,""),ROUND((_xlfn.IFS(TRIM(SUBSTITUTE(U73,CHAR(160),""))="Devis 1",IFERROR(VALUE(TRIM(SUBSTITUTE(M73,CHAR(160),""))),0),TRIM(SUBSTITUTE(U73,CHAR(160),""))="Devis 2",IFERROR(VALUE(TRIM(SUBSTITUTE(P73,CHAR(160),""))),0),TRIM(SUBSTITUTE(U73,CHAR(160),""))="Devis 3",IFERROR(VALUE(TRIM(SUBSTITUTE(S73,CHAR(160),""))),0),TRUE,0)*IFERROR(VALUE(TRIM(SUBSTITUTE(C73,CHAR(160),""))),0)),2))</f>
        <v/>
      </c>
      <c r="X73" s="197" t="str">
        <f t="shared" si="96"/>
        <v/>
      </c>
      <c r="Y73" s="55"/>
      <c r="Z73" s="198" t="str">
        <f t="shared" si="67"/>
        <v/>
      </c>
      <c r="AA73" s="199" t="str">
        <f t="shared" si="68"/>
        <v/>
      </c>
      <c r="AB73" s="200" t="str">
        <f t="shared" si="69"/>
        <v/>
      </c>
      <c r="AC73" s="200" t="str">
        <f t="shared" si="70"/>
        <v/>
      </c>
      <c r="AD73" s="200" t="str">
        <f t="shared" si="71"/>
        <v/>
      </c>
      <c r="AE73" s="200" t="str">
        <f t="shared" si="72"/>
        <v/>
      </c>
      <c r="AF73" s="200" t="str">
        <f t="shared" si="73"/>
        <v/>
      </c>
      <c r="AG73" s="201" t="str">
        <f t="shared" si="74"/>
        <v/>
      </c>
      <c r="AH73" s="200" t="str">
        <f t="shared" si="75"/>
        <v/>
      </c>
      <c r="AI73" s="202" t="str">
        <f t="shared" si="76"/>
        <v/>
      </c>
      <c r="AJ73" s="203" t="str">
        <f t="shared" si="77"/>
        <v/>
      </c>
      <c r="AK73" s="204" t="str">
        <f t="shared" si="78"/>
        <v/>
      </c>
      <c r="AL73" s="193" t="str">
        <f t="shared" si="87"/>
        <v/>
      </c>
      <c r="AM73" s="205" t="str">
        <f t="shared" si="79"/>
        <v/>
      </c>
      <c r="AN73" s="204" t="str">
        <f t="shared" si="80"/>
        <v/>
      </c>
      <c r="AO73" s="193" t="str">
        <f t="shared" si="88"/>
        <v/>
      </c>
      <c r="AP73" s="206" t="str">
        <f t="shared" si="81"/>
        <v/>
      </c>
      <c r="AQ73" s="204" t="str">
        <f t="shared" si="82"/>
        <v/>
      </c>
      <c r="AR73" s="207" t="str">
        <f t="shared" si="89"/>
        <v/>
      </c>
      <c r="AS73" s="198" t="str">
        <f t="shared" si="83"/>
        <v/>
      </c>
      <c r="AT73" s="212"/>
      <c r="AU73" s="208" t="str">
        <f t="shared" si="90"/>
        <v/>
      </c>
      <c r="AV73" s="208" t="str">
        <f t="shared" si="91"/>
        <v/>
      </c>
      <c r="AW73" s="208" t="str">
        <f t="shared" si="92"/>
        <v/>
      </c>
      <c r="AX73" s="209" t="str" cm="1">
        <f t="array" ref="AX73">IF($AA73="","",IF((IFERROR(_xlfn.IFS($AS73="Devis 1",(IFERROR(VALUE(TRIM(SUBSTITUTE(AJ73,CHAR(160),""))),0)),$AS73="Devis 2",(IFERROR(VALUE(TRIM(SUBSTITUTE(AM73,CHAR(160),""))),0)),$AS73="Devis 3",(IFERROR(VALUE(TRIM(SUBSTITUTE(AP73,CHAR(160),""))),0))),0))*(IFERROR(VALUE(TRIM(SUBSTITUTE($AA73,CHAR(160),""))),0))=0,"",(IFERROR(_xlfn.IFS($AS73="Devis 1",(IFERROR(VALUE(TRIM(SUBSTITUTE(AJ73,CHAR(160),""))),0)),$AS73="Devis 2",(IFERROR(VALUE(TRIM(SUBSTITUTE(AM73,CHAR(160),""))),0)),$AS73="Devis 3",(IFERROR(VALUE(TRIM(SUBSTITUTE(AP73,CHAR(160),""))),0))),0))*(IFERROR(VALUE(TRIM(SUBSTITUTE($AA73,CHAR(160),""))),0))))</f>
        <v/>
      </c>
      <c r="AY73" s="209" t="str" cm="1">
        <f t="array" ref="AY73">IF($AA73="","",IF(ROUND((IFERROR(_xlfn.IFS(TRIM(SUBSTITUTE($AS73,CHAR(160),""))="Devis 1",IFERROR(VALUE(TRIM(SUBSTITUTE(AK73,CHAR(160),""))),0),TRIM(SUBSTITUTE($AS73,CHAR(160),""))="Devis 2",IFERROR(VALUE(TRIM(SUBSTITUTE(AN73,CHAR(160),""))),0),TRIM(SUBSTITUTE($AS73,CHAR(160),""))="Devis 3",IFERROR(VALUE(TRIM(SUBSTITUTE(AQ73,CHAR(160),""))),0)),0))*(IFERROR(VALUE(TRIM(SUBSTITUTE($AA73,CHAR(160),""))),0)),2)=0,IF(AX73&lt;&gt;"",0,""),ROUND((IFERROR(_xlfn.IFS(TRIM(SUBSTITUTE($AS73,CHAR(160),""))="Devis 1",IFERROR(VALUE(TRIM(SUBSTITUTE(AK73,CHAR(160),""))),0),TRIM(SUBSTITUTE($AS73,CHAR(160),""))="Devis 2",IFERROR(VALUE(TRIM(SUBSTITUTE(AN73,CHAR(160),""))),0),TRIM(SUBSTITUTE($AS73,CHAR(160),""))="Devis 3",IFERROR(VALUE(TRIM(SUBSTITUTE(AQ73,CHAR(160),""))),0)),0))*(IFERROR(VALUE(TRIM(SUBSTITUTE($AA73,CHAR(160),""))),0)),2)))</f>
        <v/>
      </c>
      <c r="AZ73" s="209" t="str" cm="1">
        <f t="array" ref="AZ73">IF($AA73="","",IF(ROUND(IFERROR(_xlfn.IFS($AS73="Devis 1",ROUND(IFERROR(VALUE(TRIM(SUBSTITUTE(AL73,CHAR(160),""))),0),2),$AS73="Devis 2",ROUND(IFERROR(VALUE(TRIM(SUBSTITUTE(AO73,CHAR(160),""))),0),2),$AS73="Devis 3",ROUND(IFERROR(VALUE(TRIM(SUBSTITUTE(AR73,CHAR(160),""))),0),2)),0),2)*ROUND(IFERROR(VALUE(TRIM(SUBSTITUTE($AA73,CHAR(160),""))),0),2)=0,"",ROUND(IFERROR(_xlfn.IFS($AS73="Devis 1",ROUND(IFERROR(VALUE(TRIM(SUBSTITUTE(AL73,CHAR(160),""))),0),2),$AS73="Devis 2",ROUND(IFERROR(VALUE(TRIM(SUBSTITUTE(AO73,CHAR(160),""))),0),2),$AS73="Devis 3",ROUND(IFERROR(VALUE(TRIM(SUBSTITUTE(AR73,CHAR(160),""))),0),2)),0),2)*ROUND(IFERROR(VALUE(TRIM(SUBSTITUTE($AA73,CHAR(160),""))),0),2)))</f>
        <v/>
      </c>
      <c r="BA73" s="212"/>
      <c r="BB73" s="210" t="str" cm="1">
        <f t="array" ref="BB73">IF(OR(AZ73="",AW73="",AX73="",AU73="",AY73="",AV73=""),"",_xlfn.IFS((IFERROR(VALUE(TRIM(SUBSTITUTE(AZ73,CHAR(160),""))),0))&gt;(IFERROR(VALUE(TRIM(SUBSTITUTE(AW73,CHAR(160),""))),0)),"KO : Le montant retenu TTC est supérieur au montant raisonnable TTC. Merci de revoir la ligne de dépense ou plafonner son montant.",(IFERROR(VALUE(TRIM(SUBSTITUTE(AX73,CHAR(160),""))),0))&gt;(IFERROR(VALUE(TRIM(SUBSTITUTE(AU73,CHAR(160),""))),0)),"Attention : Le montant retenu HT est supérieur au montant HT raisonnable. Merci de revoir la ligne de dépense, plafonner son montant, ou justifier la reventillation HT / TVA.",(IFERROR(VALUE(TRIM(SUBSTITUTE(AY73,CHAR(160),""))),0))&gt;(IFERROR(VALUE(TRIM(SUBSTITUTE(AV73,CHAR(160),""))),0)),"Attention : Le montant TVA retenu est supérieur au montant TVA raisonnable. Merci de revoir la ligne de dépense, plafonner son montant, ou justifier la reventillation HT / TVA.",(IFERROR(VALUE(TRIM(SUBSTITUTE(AZ73,CHAR(160),""))),0))=0,"",(IFERROR(VALUE(TRIM(SUBSTITUTE(AW73,CHAR(160),""))),0))=(IFERROR(VALUE(TRIM(SUBSTITUTE(AZ73,CHAR(160),""))),0)),"OK",(IFERROR(VALUE(TRIM(SUBSTITUTE(AW73,CHAR(160),""))),0))&gt;(IFERROR(VALUE(TRIM(SUBSTITUTE(AZ73,CHAR(160),""))),0))," OK : Montant instruit inférieur au montant raisonnable.",TRUE,""))</f>
        <v/>
      </c>
      <c r="BC73" s="210" t="str" cm="1">
        <f t="array" ref="BC73">IF(OR(AZ73="",X73="",AX73="",V73="",AY73="",W73=""),"",_xlfn.IFS((IFERROR(VALUE(TRIM(SUBSTITUTE(AZ73,CHAR(160),""))),0))&gt;(IFERROR(VALUE(TRIM(SUBSTITUTE(X73,CHAR(160),""))),0)),"KO : Le montant retenu TTC est supérieur au montant présenté TTC. Merci de revoir la ligne de dépense ou plafonner son montant.",(IFERROR(VALUE(TRIM(SUBSTITUTE(AX73,CHAR(160),""))),0))&gt;(IFERROR(VALUE(TRIM(SUBSTITUTE(V73,CHAR(160),""))),0)),"Attention : Le montant retenu HT est supérieur au montant HT présenté. Merci de revoir la ligne de dépense, plafonner son montant, ou justifier la reventillation HT / TVA.",(IFERROR(VALUE(TRIM(SUBSTITUTE(AY73,CHAR(160),""))),0))&gt;(IFERROR(VALUE(TRIM(SUBSTITUTE(W73,CHAR(160),""))),0)),"Attention : Le montant TVA retenu est supérieur au montant TVA présenté. Merci de revoir la ligne de dépense, plafonner son montant, ou justifier la reventillation HT / TVA.",(IFERROR(VALUE(TRIM(SUBSTITUTE(X73,CHAR(160),""))),0))=0,"",(IFERROR(VALUE(TRIM(SUBSTITUTE(AZ73,CHAR(160),""))),0))=(IFERROR(VALUE(TRIM(SUBSTITUTE(X73,CHAR(160),""))),0)),"OK",(IFERROR(VALUE(TRIM(SUBSTITUTE(AZ73,CHAR(160),""))),0))&lt;(IFERROR(VALUE(TRIM(SUBSTITUTE(X73,CHAR(160),""))),0)),"Montant instruit inférieur au montant présenté.",TRUE,""))</f>
        <v/>
      </c>
      <c r="BD73" s="208" t="str">
        <f t="shared" si="93"/>
        <v/>
      </c>
      <c r="BE73" s="208" t="str">
        <f t="shared" si="94"/>
        <v/>
      </c>
      <c r="BF73" s="495" t="str">
        <f t="shared" si="95"/>
        <v/>
      </c>
    </row>
    <row r="74" spans="1:58" ht="15" customHeight="1">
      <c r="A74" s="473">
        <v>70</v>
      </c>
      <c r="B74" s="11"/>
      <c r="C74" s="42"/>
      <c r="D74" s="11"/>
      <c r="E74" s="11"/>
      <c r="F74" s="11"/>
      <c r="G74" s="11"/>
      <c r="H74" s="11"/>
      <c r="I74" s="61"/>
      <c r="J74" s="11"/>
      <c r="K74" s="62"/>
      <c r="L74" s="29"/>
      <c r="M74" s="15"/>
      <c r="N74" s="193" t="str">
        <f t="shared" si="84"/>
        <v/>
      </c>
      <c r="O74" s="32"/>
      <c r="P74" s="15"/>
      <c r="Q74" s="193" t="str">
        <f t="shared" si="85"/>
        <v/>
      </c>
      <c r="R74" s="35"/>
      <c r="S74" s="15"/>
      <c r="T74" s="194" t="str">
        <f t="shared" si="86"/>
        <v/>
      </c>
      <c r="U74" s="53"/>
      <c r="V74" s="195" t="str" cm="1">
        <f t="array" ref="V74">IF((_xlfn.IFS(TRIM(SUBSTITUTE(U74,CHAR(160),""))="Devis 1",IFERROR(VALUE(TRIM(SUBSTITUTE(L74,CHAR(160),""))),0),TRIM(SUBSTITUTE(U74,CHAR(160),""))="Devis 2",IFERROR(VALUE(TRIM(SUBSTITUTE(O74,CHAR(160),""))),0),TRIM(SUBSTITUTE(U74,CHAR(160),""))="Devis 3",IFERROR(VALUE(TRIM(SUBSTITUTE(R74,CHAR(160),""))),0),TRUE,0)*IFERROR(VALUE(TRIM(SUBSTITUTE(C74,CHAR(160),""))),0))=0,"",_xlfn.IFS(TRIM(SUBSTITUTE(U74,CHAR(160),""))="Devis 1",IFERROR(VALUE(TRIM(SUBSTITUTE(L74,CHAR(160),""))),0),TRIM(SUBSTITUTE(U74,CHAR(160),""))="Devis 2",IFERROR(VALUE(TRIM(SUBSTITUTE(O74,CHAR(160),""))),0),TRIM(SUBSTITUTE(U74,CHAR(160),""))="Devis 3",IFERROR(VALUE(TRIM(SUBSTITUTE(R74,CHAR(160),""))),0),TRUE,0)*IFERROR(VALUE(TRIM(SUBSTITUTE(C74,CHAR(160),""))),0))</f>
        <v/>
      </c>
      <c r="W74" s="196" t="str" cm="1">
        <f t="array" ref="W74">IF(ROUND((_xlfn.IFS(TRIM(SUBSTITUTE(U74,CHAR(160),""))="Devis 1",IFERROR(VALUE(TRIM(SUBSTITUTE(M74,CHAR(160),""))),0),TRIM(SUBSTITUTE(U74,CHAR(160),""))="Devis 2",IFERROR(VALUE(TRIM(SUBSTITUTE(P74,CHAR(160),""))),0),TRIM(SUBSTITUTE(U74,CHAR(160),""))="Devis 3",IFERROR(VALUE(TRIM(SUBSTITUTE(S74,CHAR(160),""))),0),TRUE,0)*IFERROR(VALUE(TRIM(SUBSTITUTE(C74,CHAR(160),""))),0)),2)=0,IF(V74&lt;&gt;"",0,""),ROUND((_xlfn.IFS(TRIM(SUBSTITUTE(U74,CHAR(160),""))="Devis 1",IFERROR(VALUE(TRIM(SUBSTITUTE(M74,CHAR(160),""))),0),TRIM(SUBSTITUTE(U74,CHAR(160),""))="Devis 2",IFERROR(VALUE(TRIM(SUBSTITUTE(P74,CHAR(160),""))),0),TRIM(SUBSTITUTE(U74,CHAR(160),""))="Devis 3",IFERROR(VALUE(TRIM(SUBSTITUTE(S74,CHAR(160),""))),0),TRUE,0)*IFERROR(VALUE(TRIM(SUBSTITUTE(C74,CHAR(160),""))),0)),2))</f>
        <v/>
      </c>
      <c r="X74" s="197" t="str">
        <f t="shared" si="96"/>
        <v/>
      </c>
      <c r="Y74" s="55"/>
      <c r="Z74" s="198" t="str">
        <f t="shared" si="67"/>
        <v/>
      </c>
      <c r="AA74" s="199" t="str">
        <f t="shared" si="68"/>
        <v/>
      </c>
      <c r="AB74" s="200" t="str">
        <f t="shared" si="69"/>
        <v/>
      </c>
      <c r="AC74" s="200" t="str">
        <f t="shared" si="70"/>
        <v/>
      </c>
      <c r="AD74" s="200" t="str">
        <f t="shared" si="71"/>
        <v/>
      </c>
      <c r="AE74" s="200" t="str">
        <f t="shared" si="72"/>
        <v/>
      </c>
      <c r="AF74" s="200" t="str">
        <f t="shared" si="73"/>
        <v/>
      </c>
      <c r="AG74" s="201" t="str">
        <f t="shared" si="74"/>
        <v/>
      </c>
      <c r="AH74" s="200" t="str">
        <f t="shared" si="75"/>
        <v/>
      </c>
      <c r="AI74" s="202" t="str">
        <f t="shared" si="76"/>
        <v/>
      </c>
      <c r="AJ74" s="203" t="str">
        <f t="shared" si="77"/>
        <v/>
      </c>
      <c r="AK74" s="204" t="str">
        <f t="shared" si="78"/>
        <v/>
      </c>
      <c r="AL74" s="193" t="str">
        <f t="shared" si="87"/>
        <v/>
      </c>
      <c r="AM74" s="205" t="str">
        <f t="shared" si="79"/>
        <v/>
      </c>
      <c r="AN74" s="204" t="str">
        <f t="shared" si="80"/>
        <v/>
      </c>
      <c r="AO74" s="193" t="str">
        <f t="shared" si="88"/>
        <v/>
      </c>
      <c r="AP74" s="206" t="str">
        <f t="shared" si="81"/>
        <v/>
      </c>
      <c r="AQ74" s="204" t="str">
        <f t="shared" si="82"/>
        <v/>
      </c>
      <c r="AR74" s="207" t="str">
        <f t="shared" si="89"/>
        <v/>
      </c>
      <c r="AS74" s="198" t="str">
        <f t="shared" si="83"/>
        <v/>
      </c>
      <c r="AT74" s="212"/>
      <c r="AU74" s="208" t="str">
        <f t="shared" si="90"/>
        <v/>
      </c>
      <c r="AV74" s="208" t="str">
        <f t="shared" si="91"/>
        <v/>
      </c>
      <c r="AW74" s="208" t="str">
        <f t="shared" si="92"/>
        <v/>
      </c>
      <c r="AX74" s="209" t="str" cm="1">
        <f t="array" ref="AX74">IF($AA74="","",IF((IFERROR(_xlfn.IFS($AS74="Devis 1",(IFERROR(VALUE(TRIM(SUBSTITUTE(AJ74,CHAR(160),""))),0)),$AS74="Devis 2",(IFERROR(VALUE(TRIM(SUBSTITUTE(AM74,CHAR(160),""))),0)),$AS74="Devis 3",(IFERROR(VALUE(TRIM(SUBSTITUTE(AP74,CHAR(160),""))),0))),0))*(IFERROR(VALUE(TRIM(SUBSTITUTE($AA74,CHAR(160),""))),0))=0,"",(IFERROR(_xlfn.IFS($AS74="Devis 1",(IFERROR(VALUE(TRIM(SUBSTITUTE(AJ74,CHAR(160),""))),0)),$AS74="Devis 2",(IFERROR(VALUE(TRIM(SUBSTITUTE(AM74,CHAR(160),""))),0)),$AS74="Devis 3",(IFERROR(VALUE(TRIM(SUBSTITUTE(AP74,CHAR(160),""))),0))),0))*(IFERROR(VALUE(TRIM(SUBSTITUTE($AA74,CHAR(160),""))),0))))</f>
        <v/>
      </c>
      <c r="AY74" s="209" t="str" cm="1">
        <f t="array" ref="AY74">IF($AA74="","",IF(ROUND((IFERROR(_xlfn.IFS(TRIM(SUBSTITUTE($AS74,CHAR(160),""))="Devis 1",IFERROR(VALUE(TRIM(SUBSTITUTE(AK74,CHAR(160),""))),0),TRIM(SUBSTITUTE($AS74,CHAR(160),""))="Devis 2",IFERROR(VALUE(TRIM(SUBSTITUTE(AN74,CHAR(160),""))),0),TRIM(SUBSTITUTE($AS74,CHAR(160),""))="Devis 3",IFERROR(VALUE(TRIM(SUBSTITUTE(AQ74,CHAR(160),""))),0)),0))*(IFERROR(VALUE(TRIM(SUBSTITUTE($AA74,CHAR(160),""))),0)),2)=0,IF(AX74&lt;&gt;"",0,""),ROUND((IFERROR(_xlfn.IFS(TRIM(SUBSTITUTE($AS74,CHAR(160),""))="Devis 1",IFERROR(VALUE(TRIM(SUBSTITUTE(AK74,CHAR(160),""))),0),TRIM(SUBSTITUTE($AS74,CHAR(160),""))="Devis 2",IFERROR(VALUE(TRIM(SUBSTITUTE(AN74,CHAR(160),""))),0),TRIM(SUBSTITUTE($AS74,CHAR(160),""))="Devis 3",IFERROR(VALUE(TRIM(SUBSTITUTE(AQ74,CHAR(160),""))),0)),0))*(IFERROR(VALUE(TRIM(SUBSTITUTE($AA74,CHAR(160),""))),0)),2)))</f>
        <v/>
      </c>
      <c r="AZ74" s="209" t="str" cm="1">
        <f t="array" ref="AZ74">IF($AA74="","",IF(ROUND(IFERROR(_xlfn.IFS($AS74="Devis 1",ROUND(IFERROR(VALUE(TRIM(SUBSTITUTE(AL74,CHAR(160),""))),0),2),$AS74="Devis 2",ROUND(IFERROR(VALUE(TRIM(SUBSTITUTE(AO74,CHAR(160),""))),0),2),$AS74="Devis 3",ROUND(IFERROR(VALUE(TRIM(SUBSTITUTE(AR74,CHAR(160),""))),0),2)),0),2)*ROUND(IFERROR(VALUE(TRIM(SUBSTITUTE($AA74,CHAR(160),""))),0),2)=0,"",ROUND(IFERROR(_xlfn.IFS($AS74="Devis 1",ROUND(IFERROR(VALUE(TRIM(SUBSTITUTE(AL74,CHAR(160),""))),0),2),$AS74="Devis 2",ROUND(IFERROR(VALUE(TRIM(SUBSTITUTE(AO74,CHAR(160),""))),0),2),$AS74="Devis 3",ROUND(IFERROR(VALUE(TRIM(SUBSTITUTE(AR74,CHAR(160),""))),0),2)),0),2)*ROUND(IFERROR(VALUE(TRIM(SUBSTITUTE($AA74,CHAR(160),""))),0),2)))</f>
        <v/>
      </c>
      <c r="BA74" s="212"/>
      <c r="BB74" s="210" t="str" cm="1">
        <f t="array" ref="BB74">IF(OR(AZ74="",AW74="",AX74="",AU74="",AY74="",AV74=""),"",_xlfn.IFS((IFERROR(VALUE(TRIM(SUBSTITUTE(AZ74,CHAR(160),""))),0))&gt;(IFERROR(VALUE(TRIM(SUBSTITUTE(AW74,CHAR(160),""))),0)),"KO : Le montant retenu TTC est supérieur au montant raisonnable TTC. Merci de revoir la ligne de dépense ou plafonner son montant.",(IFERROR(VALUE(TRIM(SUBSTITUTE(AX74,CHAR(160),""))),0))&gt;(IFERROR(VALUE(TRIM(SUBSTITUTE(AU74,CHAR(160),""))),0)),"Attention : Le montant retenu HT est supérieur au montant HT raisonnable. Merci de revoir la ligne de dépense, plafonner son montant, ou justifier la reventillation HT / TVA.",(IFERROR(VALUE(TRIM(SUBSTITUTE(AY74,CHAR(160),""))),0))&gt;(IFERROR(VALUE(TRIM(SUBSTITUTE(AV74,CHAR(160),""))),0)),"Attention : Le montant TVA retenu est supérieur au montant TVA raisonnable. Merci de revoir la ligne de dépense, plafonner son montant, ou justifier la reventillation HT / TVA.",(IFERROR(VALUE(TRIM(SUBSTITUTE(AZ74,CHAR(160),""))),0))=0,"",(IFERROR(VALUE(TRIM(SUBSTITUTE(AW74,CHAR(160),""))),0))=(IFERROR(VALUE(TRIM(SUBSTITUTE(AZ74,CHAR(160),""))),0)),"OK",(IFERROR(VALUE(TRIM(SUBSTITUTE(AW74,CHAR(160),""))),0))&gt;(IFERROR(VALUE(TRIM(SUBSTITUTE(AZ74,CHAR(160),""))),0))," OK : Montant instruit inférieur au montant raisonnable.",TRUE,""))</f>
        <v/>
      </c>
      <c r="BC74" s="210" t="str" cm="1">
        <f t="array" ref="BC74">IF(OR(AZ74="",X74="",AX74="",V74="",AY74="",W74=""),"",_xlfn.IFS((IFERROR(VALUE(TRIM(SUBSTITUTE(AZ74,CHAR(160),""))),0))&gt;(IFERROR(VALUE(TRIM(SUBSTITUTE(X74,CHAR(160),""))),0)),"KO : Le montant retenu TTC est supérieur au montant présenté TTC. Merci de revoir la ligne de dépense ou plafonner son montant.",(IFERROR(VALUE(TRIM(SUBSTITUTE(AX74,CHAR(160),""))),0))&gt;(IFERROR(VALUE(TRIM(SUBSTITUTE(V74,CHAR(160),""))),0)),"Attention : Le montant retenu HT est supérieur au montant HT présenté. Merci de revoir la ligne de dépense, plafonner son montant, ou justifier la reventillation HT / TVA.",(IFERROR(VALUE(TRIM(SUBSTITUTE(AY74,CHAR(160),""))),0))&gt;(IFERROR(VALUE(TRIM(SUBSTITUTE(W74,CHAR(160),""))),0)),"Attention : Le montant TVA retenu est supérieur au montant TVA présenté. Merci de revoir la ligne de dépense, plafonner son montant, ou justifier la reventillation HT / TVA.",(IFERROR(VALUE(TRIM(SUBSTITUTE(X74,CHAR(160),""))),0))=0,"",(IFERROR(VALUE(TRIM(SUBSTITUTE(AZ74,CHAR(160),""))),0))=(IFERROR(VALUE(TRIM(SUBSTITUTE(X74,CHAR(160),""))),0)),"OK",(IFERROR(VALUE(TRIM(SUBSTITUTE(AZ74,CHAR(160),""))),0))&lt;(IFERROR(VALUE(TRIM(SUBSTITUTE(X74,CHAR(160),""))),0)),"Montant instruit inférieur au montant présenté.",TRUE,""))</f>
        <v/>
      </c>
      <c r="BD74" s="208" t="str">
        <f t="shared" si="93"/>
        <v/>
      </c>
      <c r="BE74" s="208" t="str">
        <f t="shared" si="94"/>
        <v/>
      </c>
      <c r="BF74" s="495" t="str">
        <f t="shared" si="95"/>
        <v/>
      </c>
    </row>
    <row r="75" spans="1:58" ht="15" customHeight="1">
      <c r="A75" s="473">
        <v>71</v>
      </c>
      <c r="B75" s="11"/>
      <c r="C75" s="42"/>
      <c r="D75" s="11"/>
      <c r="E75" s="11"/>
      <c r="F75" s="11"/>
      <c r="G75" s="11"/>
      <c r="H75" s="11"/>
      <c r="I75" s="61"/>
      <c r="J75" s="11"/>
      <c r="K75" s="62"/>
      <c r="L75" s="29"/>
      <c r="M75" s="15"/>
      <c r="N75" s="193" t="str">
        <f t="shared" si="84"/>
        <v/>
      </c>
      <c r="O75" s="32"/>
      <c r="P75" s="15"/>
      <c r="Q75" s="193" t="str">
        <f t="shared" si="85"/>
        <v/>
      </c>
      <c r="R75" s="35"/>
      <c r="S75" s="15"/>
      <c r="T75" s="194" t="str">
        <f t="shared" si="86"/>
        <v/>
      </c>
      <c r="U75" s="53"/>
      <c r="V75" s="195" t="str" cm="1">
        <f t="array" ref="V75">IF((_xlfn.IFS(TRIM(SUBSTITUTE(U75,CHAR(160),""))="Devis 1",IFERROR(VALUE(TRIM(SUBSTITUTE(L75,CHAR(160),""))),0),TRIM(SUBSTITUTE(U75,CHAR(160),""))="Devis 2",IFERROR(VALUE(TRIM(SUBSTITUTE(O75,CHAR(160),""))),0),TRIM(SUBSTITUTE(U75,CHAR(160),""))="Devis 3",IFERROR(VALUE(TRIM(SUBSTITUTE(R75,CHAR(160),""))),0),TRUE,0)*IFERROR(VALUE(TRIM(SUBSTITUTE(C75,CHAR(160),""))),0))=0,"",_xlfn.IFS(TRIM(SUBSTITUTE(U75,CHAR(160),""))="Devis 1",IFERROR(VALUE(TRIM(SUBSTITUTE(L75,CHAR(160),""))),0),TRIM(SUBSTITUTE(U75,CHAR(160),""))="Devis 2",IFERROR(VALUE(TRIM(SUBSTITUTE(O75,CHAR(160),""))),0),TRIM(SUBSTITUTE(U75,CHAR(160),""))="Devis 3",IFERROR(VALUE(TRIM(SUBSTITUTE(R75,CHAR(160),""))),0),TRUE,0)*IFERROR(VALUE(TRIM(SUBSTITUTE(C75,CHAR(160),""))),0))</f>
        <v/>
      </c>
      <c r="W75" s="196" t="str" cm="1">
        <f t="array" ref="W75">IF(ROUND((_xlfn.IFS(TRIM(SUBSTITUTE(U75,CHAR(160),""))="Devis 1",IFERROR(VALUE(TRIM(SUBSTITUTE(M75,CHAR(160),""))),0),TRIM(SUBSTITUTE(U75,CHAR(160),""))="Devis 2",IFERROR(VALUE(TRIM(SUBSTITUTE(P75,CHAR(160),""))),0),TRIM(SUBSTITUTE(U75,CHAR(160),""))="Devis 3",IFERROR(VALUE(TRIM(SUBSTITUTE(S75,CHAR(160),""))),0),TRUE,0)*IFERROR(VALUE(TRIM(SUBSTITUTE(C75,CHAR(160),""))),0)),2)=0,IF(V75&lt;&gt;"",0,""),ROUND((_xlfn.IFS(TRIM(SUBSTITUTE(U75,CHAR(160),""))="Devis 1",IFERROR(VALUE(TRIM(SUBSTITUTE(M75,CHAR(160),""))),0),TRIM(SUBSTITUTE(U75,CHAR(160),""))="Devis 2",IFERROR(VALUE(TRIM(SUBSTITUTE(P75,CHAR(160),""))),0),TRIM(SUBSTITUTE(U75,CHAR(160),""))="Devis 3",IFERROR(VALUE(TRIM(SUBSTITUTE(S75,CHAR(160),""))),0),TRUE,0)*IFERROR(VALUE(TRIM(SUBSTITUTE(C75,CHAR(160),""))),0)),2))</f>
        <v/>
      </c>
      <c r="X75" s="197" t="str">
        <f t="shared" si="96"/>
        <v/>
      </c>
      <c r="Y75" s="55"/>
      <c r="Z75" s="198" t="str">
        <f t="shared" si="67"/>
        <v/>
      </c>
      <c r="AA75" s="199" t="str">
        <f t="shared" si="68"/>
        <v/>
      </c>
      <c r="AB75" s="200" t="str">
        <f t="shared" si="69"/>
        <v/>
      </c>
      <c r="AC75" s="200" t="str">
        <f t="shared" si="70"/>
        <v/>
      </c>
      <c r="AD75" s="200" t="str">
        <f t="shared" si="71"/>
        <v/>
      </c>
      <c r="AE75" s="200" t="str">
        <f t="shared" si="72"/>
        <v/>
      </c>
      <c r="AF75" s="200" t="str">
        <f t="shared" si="73"/>
        <v/>
      </c>
      <c r="AG75" s="201" t="str">
        <f t="shared" si="74"/>
        <v/>
      </c>
      <c r="AH75" s="200" t="str">
        <f t="shared" si="75"/>
        <v/>
      </c>
      <c r="AI75" s="202" t="str">
        <f t="shared" si="76"/>
        <v/>
      </c>
      <c r="AJ75" s="203" t="str">
        <f t="shared" si="77"/>
        <v/>
      </c>
      <c r="AK75" s="204" t="str">
        <f t="shared" si="78"/>
        <v/>
      </c>
      <c r="AL75" s="193" t="str">
        <f t="shared" si="87"/>
        <v/>
      </c>
      <c r="AM75" s="205" t="str">
        <f t="shared" si="79"/>
        <v/>
      </c>
      <c r="AN75" s="204" t="str">
        <f t="shared" si="80"/>
        <v/>
      </c>
      <c r="AO75" s="193" t="str">
        <f t="shared" si="88"/>
        <v/>
      </c>
      <c r="AP75" s="206" t="str">
        <f t="shared" si="81"/>
        <v/>
      </c>
      <c r="AQ75" s="204" t="str">
        <f t="shared" si="82"/>
        <v/>
      </c>
      <c r="AR75" s="207" t="str">
        <f t="shared" si="89"/>
        <v/>
      </c>
      <c r="AS75" s="198" t="str">
        <f t="shared" si="83"/>
        <v/>
      </c>
      <c r="AT75" s="212"/>
      <c r="AU75" s="208" t="str">
        <f t="shared" si="90"/>
        <v/>
      </c>
      <c r="AV75" s="208" t="str">
        <f t="shared" si="91"/>
        <v/>
      </c>
      <c r="AW75" s="208" t="str">
        <f t="shared" si="92"/>
        <v/>
      </c>
      <c r="AX75" s="209" t="str" cm="1">
        <f t="array" ref="AX75">IF($AA75="","",IF((IFERROR(_xlfn.IFS($AS75="Devis 1",(IFERROR(VALUE(TRIM(SUBSTITUTE(AJ75,CHAR(160),""))),0)),$AS75="Devis 2",(IFERROR(VALUE(TRIM(SUBSTITUTE(AM75,CHAR(160),""))),0)),$AS75="Devis 3",(IFERROR(VALUE(TRIM(SUBSTITUTE(AP75,CHAR(160),""))),0))),0))*(IFERROR(VALUE(TRIM(SUBSTITUTE($AA75,CHAR(160),""))),0))=0,"",(IFERROR(_xlfn.IFS($AS75="Devis 1",(IFERROR(VALUE(TRIM(SUBSTITUTE(AJ75,CHAR(160),""))),0)),$AS75="Devis 2",(IFERROR(VALUE(TRIM(SUBSTITUTE(AM75,CHAR(160),""))),0)),$AS75="Devis 3",(IFERROR(VALUE(TRIM(SUBSTITUTE(AP75,CHAR(160),""))),0))),0))*(IFERROR(VALUE(TRIM(SUBSTITUTE($AA75,CHAR(160),""))),0))))</f>
        <v/>
      </c>
      <c r="AY75" s="209" t="str" cm="1">
        <f t="array" ref="AY75">IF($AA75="","",IF(ROUND((IFERROR(_xlfn.IFS(TRIM(SUBSTITUTE($AS75,CHAR(160),""))="Devis 1",IFERROR(VALUE(TRIM(SUBSTITUTE(AK75,CHAR(160),""))),0),TRIM(SUBSTITUTE($AS75,CHAR(160),""))="Devis 2",IFERROR(VALUE(TRIM(SUBSTITUTE(AN75,CHAR(160),""))),0),TRIM(SUBSTITUTE($AS75,CHAR(160),""))="Devis 3",IFERROR(VALUE(TRIM(SUBSTITUTE(AQ75,CHAR(160),""))),0)),0))*(IFERROR(VALUE(TRIM(SUBSTITUTE($AA75,CHAR(160),""))),0)),2)=0,IF(AX75&lt;&gt;"",0,""),ROUND((IFERROR(_xlfn.IFS(TRIM(SUBSTITUTE($AS75,CHAR(160),""))="Devis 1",IFERROR(VALUE(TRIM(SUBSTITUTE(AK75,CHAR(160),""))),0),TRIM(SUBSTITUTE($AS75,CHAR(160),""))="Devis 2",IFERROR(VALUE(TRIM(SUBSTITUTE(AN75,CHAR(160),""))),0),TRIM(SUBSTITUTE($AS75,CHAR(160),""))="Devis 3",IFERROR(VALUE(TRIM(SUBSTITUTE(AQ75,CHAR(160),""))),0)),0))*(IFERROR(VALUE(TRIM(SUBSTITUTE($AA75,CHAR(160),""))),0)),2)))</f>
        <v/>
      </c>
      <c r="AZ75" s="209" t="str" cm="1">
        <f t="array" ref="AZ75">IF($AA75="","",IF(ROUND(IFERROR(_xlfn.IFS($AS75="Devis 1",ROUND(IFERROR(VALUE(TRIM(SUBSTITUTE(AL75,CHAR(160),""))),0),2),$AS75="Devis 2",ROUND(IFERROR(VALUE(TRIM(SUBSTITUTE(AO75,CHAR(160),""))),0),2),$AS75="Devis 3",ROUND(IFERROR(VALUE(TRIM(SUBSTITUTE(AR75,CHAR(160),""))),0),2)),0),2)*ROUND(IFERROR(VALUE(TRIM(SUBSTITUTE($AA75,CHAR(160),""))),0),2)=0,"",ROUND(IFERROR(_xlfn.IFS($AS75="Devis 1",ROUND(IFERROR(VALUE(TRIM(SUBSTITUTE(AL75,CHAR(160),""))),0),2),$AS75="Devis 2",ROUND(IFERROR(VALUE(TRIM(SUBSTITUTE(AO75,CHAR(160),""))),0),2),$AS75="Devis 3",ROUND(IFERROR(VALUE(TRIM(SUBSTITUTE(AR75,CHAR(160),""))),0),2)),0),2)*ROUND(IFERROR(VALUE(TRIM(SUBSTITUTE($AA75,CHAR(160),""))),0),2)))</f>
        <v/>
      </c>
      <c r="BA75" s="212"/>
      <c r="BB75" s="210" t="str" cm="1">
        <f t="array" ref="BB75">IF(OR(AZ75="",AW75="",AX75="",AU75="",AY75="",AV75=""),"",_xlfn.IFS((IFERROR(VALUE(TRIM(SUBSTITUTE(AZ75,CHAR(160),""))),0))&gt;(IFERROR(VALUE(TRIM(SUBSTITUTE(AW75,CHAR(160),""))),0)),"KO : Le montant retenu TTC est supérieur au montant raisonnable TTC. Merci de revoir la ligne de dépense ou plafonner son montant.",(IFERROR(VALUE(TRIM(SUBSTITUTE(AX75,CHAR(160),""))),0))&gt;(IFERROR(VALUE(TRIM(SUBSTITUTE(AU75,CHAR(160),""))),0)),"Attention : Le montant retenu HT est supérieur au montant HT raisonnable. Merci de revoir la ligne de dépense, plafonner son montant, ou justifier la reventillation HT / TVA.",(IFERROR(VALUE(TRIM(SUBSTITUTE(AY75,CHAR(160),""))),0))&gt;(IFERROR(VALUE(TRIM(SUBSTITUTE(AV75,CHAR(160),""))),0)),"Attention : Le montant TVA retenu est supérieur au montant TVA raisonnable. Merci de revoir la ligne de dépense, plafonner son montant, ou justifier la reventillation HT / TVA.",(IFERROR(VALUE(TRIM(SUBSTITUTE(AZ75,CHAR(160),""))),0))=0,"",(IFERROR(VALUE(TRIM(SUBSTITUTE(AW75,CHAR(160),""))),0))=(IFERROR(VALUE(TRIM(SUBSTITUTE(AZ75,CHAR(160),""))),0)),"OK",(IFERROR(VALUE(TRIM(SUBSTITUTE(AW75,CHAR(160),""))),0))&gt;(IFERROR(VALUE(TRIM(SUBSTITUTE(AZ75,CHAR(160),""))),0))," OK : Montant instruit inférieur au montant raisonnable.",TRUE,""))</f>
        <v/>
      </c>
      <c r="BC75" s="210" t="str" cm="1">
        <f t="array" ref="BC75">IF(OR(AZ75="",X75="",AX75="",V75="",AY75="",W75=""),"",_xlfn.IFS((IFERROR(VALUE(TRIM(SUBSTITUTE(AZ75,CHAR(160),""))),0))&gt;(IFERROR(VALUE(TRIM(SUBSTITUTE(X75,CHAR(160),""))),0)),"KO : Le montant retenu TTC est supérieur au montant présenté TTC. Merci de revoir la ligne de dépense ou plafonner son montant.",(IFERROR(VALUE(TRIM(SUBSTITUTE(AX75,CHAR(160),""))),0))&gt;(IFERROR(VALUE(TRIM(SUBSTITUTE(V75,CHAR(160),""))),0)),"Attention : Le montant retenu HT est supérieur au montant HT présenté. Merci de revoir la ligne de dépense, plafonner son montant, ou justifier la reventillation HT / TVA.",(IFERROR(VALUE(TRIM(SUBSTITUTE(AY75,CHAR(160),""))),0))&gt;(IFERROR(VALUE(TRIM(SUBSTITUTE(W75,CHAR(160),""))),0)),"Attention : Le montant TVA retenu est supérieur au montant TVA présenté. Merci de revoir la ligne de dépense, plafonner son montant, ou justifier la reventillation HT / TVA.",(IFERROR(VALUE(TRIM(SUBSTITUTE(X75,CHAR(160),""))),0))=0,"",(IFERROR(VALUE(TRIM(SUBSTITUTE(AZ75,CHAR(160),""))),0))=(IFERROR(VALUE(TRIM(SUBSTITUTE(X75,CHAR(160),""))),0)),"OK",(IFERROR(VALUE(TRIM(SUBSTITUTE(AZ75,CHAR(160),""))),0))&lt;(IFERROR(VALUE(TRIM(SUBSTITUTE(X75,CHAR(160),""))),0)),"Montant instruit inférieur au montant présenté.",TRUE,""))</f>
        <v/>
      </c>
      <c r="BD75" s="208" t="str">
        <f t="shared" si="93"/>
        <v/>
      </c>
      <c r="BE75" s="208" t="str">
        <f t="shared" si="94"/>
        <v/>
      </c>
      <c r="BF75" s="495" t="str">
        <f t="shared" si="95"/>
        <v/>
      </c>
    </row>
    <row r="76" spans="1:58" ht="15" customHeight="1">
      <c r="A76" s="473">
        <v>72</v>
      </c>
      <c r="B76" s="11"/>
      <c r="C76" s="42"/>
      <c r="D76" s="11"/>
      <c r="E76" s="11"/>
      <c r="F76" s="11"/>
      <c r="G76" s="11"/>
      <c r="H76" s="11"/>
      <c r="I76" s="61"/>
      <c r="J76" s="11"/>
      <c r="K76" s="62"/>
      <c r="L76" s="29"/>
      <c r="M76" s="15"/>
      <c r="N76" s="193" t="str">
        <f t="shared" si="84"/>
        <v/>
      </c>
      <c r="O76" s="32"/>
      <c r="P76" s="15"/>
      <c r="Q76" s="193" t="str">
        <f t="shared" si="85"/>
        <v/>
      </c>
      <c r="R76" s="35"/>
      <c r="S76" s="15"/>
      <c r="T76" s="194" t="str">
        <f t="shared" si="86"/>
        <v/>
      </c>
      <c r="U76" s="53"/>
      <c r="V76" s="195" t="str" cm="1">
        <f t="array" ref="V76">IF((_xlfn.IFS(TRIM(SUBSTITUTE(U76,CHAR(160),""))="Devis 1",IFERROR(VALUE(TRIM(SUBSTITUTE(L76,CHAR(160),""))),0),TRIM(SUBSTITUTE(U76,CHAR(160),""))="Devis 2",IFERROR(VALUE(TRIM(SUBSTITUTE(O76,CHAR(160),""))),0),TRIM(SUBSTITUTE(U76,CHAR(160),""))="Devis 3",IFERROR(VALUE(TRIM(SUBSTITUTE(R76,CHAR(160),""))),0),TRUE,0)*IFERROR(VALUE(TRIM(SUBSTITUTE(C76,CHAR(160),""))),0))=0,"",_xlfn.IFS(TRIM(SUBSTITUTE(U76,CHAR(160),""))="Devis 1",IFERROR(VALUE(TRIM(SUBSTITUTE(L76,CHAR(160),""))),0),TRIM(SUBSTITUTE(U76,CHAR(160),""))="Devis 2",IFERROR(VALUE(TRIM(SUBSTITUTE(O76,CHAR(160),""))),0),TRIM(SUBSTITUTE(U76,CHAR(160),""))="Devis 3",IFERROR(VALUE(TRIM(SUBSTITUTE(R76,CHAR(160),""))),0),TRUE,0)*IFERROR(VALUE(TRIM(SUBSTITUTE(C76,CHAR(160),""))),0))</f>
        <v/>
      </c>
      <c r="W76" s="196" t="str" cm="1">
        <f t="array" ref="W76">IF(ROUND((_xlfn.IFS(TRIM(SUBSTITUTE(U76,CHAR(160),""))="Devis 1",IFERROR(VALUE(TRIM(SUBSTITUTE(M76,CHAR(160),""))),0),TRIM(SUBSTITUTE(U76,CHAR(160),""))="Devis 2",IFERROR(VALUE(TRIM(SUBSTITUTE(P76,CHAR(160),""))),0),TRIM(SUBSTITUTE(U76,CHAR(160),""))="Devis 3",IFERROR(VALUE(TRIM(SUBSTITUTE(S76,CHAR(160),""))),0),TRUE,0)*IFERROR(VALUE(TRIM(SUBSTITUTE(C76,CHAR(160),""))),0)),2)=0,IF(V76&lt;&gt;"",0,""),ROUND((_xlfn.IFS(TRIM(SUBSTITUTE(U76,CHAR(160),""))="Devis 1",IFERROR(VALUE(TRIM(SUBSTITUTE(M76,CHAR(160),""))),0),TRIM(SUBSTITUTE(U76,CHAR(160),""))="Devis 2",IFERROR(VALUE(TRIM(SUBSTITUTE(P76,CHAR(160),""))),0),TRIM(SUBSTITUTE(U76,CHAR(160),""))="Devis 3",IFERROR(VALUE(TRIM(SUBSTITUTE(S76,CHAR(160),""))),0),TRUE,0)*IFERROR(VALUE(TRIM(SUBSTITUTE(C76,CHAR(160),""))),0)),2))</f>
        <v/>
      </c>
      <c r="X76" s="197" t="str">
        <f t="shared" si="96"/>
        <v/>
      </c>
      <c r="Y76" s="55"/>
      <c r="Z76" s="198" t="str">
        <f t="shared" si="67"/>
        <v/>
      </c>
      <c r="AA76" s="199" t="str">
        <f t="shared" si="68"/>
        <v/>
      </c>
      <c r="AB76" s="200" t="str">
        <f t="shared" si="69"/>
        <v/>
      </c>
      <c r="AC76" s="200" t="str">
        <f t="shared" si="70"/>
        <v/>
      </c>
      <c r="AD76" s="200" t="str">
        <f t="shared" si="71"/>
        <v/>
      </c>
      <c r="AE76" s="200" t="str">
        <f t="shared" si="72"/>
        <v/>
      </c>
      <c r="AF76" s="200" t="str">
        <f t="shared" si="73"/>
        <v/>
      </c>
      <c r="AG76" s="201" t="str">
        <f t="shared" si="74"/>
        <v/>
      </c>
      <c r="AH76" s="200" t="str">
        <f t="shared" si="75"/>
        <v/>
      </c>
      <c r="AI76" s="202" t="str">
        <f t="shared" si="76"/>
        <v/>
      </c>
      <c r="AJ76" s="203" t="str">
        <f t="shared" si="77"/>
        <v/>
      </c>
      <c r="AK76" s="204" t="str">
        <f t="shared" si="78"/>
        <v/>
      </c>
      <c r="AL76" s="193" t="str">
        <f t="shared" si="87"/>
        <v/>
      </c>
      <c r="AM76" s="205" t="str">
        <f t="shared" si="79"/>
        <v/>
      </c>
      <c r="AN76" s="204" t="str">
        <f t="shared" si="80"/>
        <v/>
      </c>
      <c r="AO76" s="193" t="str">
        <f t="shared" si="88"/>
        <v/>
      </c>
      <c r="AP76" s="206" t="str">
        <f t="shared" si="81"/>
        <v/>
      </c>
      <c r="AQ76" s="204" t="str">
        <f t="shared" si="82"/>
        <v/>
      </c>
      <c r="AR76" s="207" t="str">
        <f t="shared" si="89"/>
        <v/>
      </c>
      <c r="AS76" s="198" t="str">
        <f t="shared" si="83"/>
        <v/>
      </c>
      <c r="AT76" s="212"/>
      <c r="AU76" s="208" t="str">
        <f t="shared" si="90"/>
        <v/>
      </c>
      <c r="AV76" s="208" t="str">
        <f t="shared" si="91"/>
        <v/>
      </c>
      <c r="AW76" s="208" t="str">
        <f t="shared" si="92"/>
        <v/>
      </c>
      <c r="AX76" s="209" t="str" cm="1">
        <f t="array" ref="AX76">IF($AA76="","",IF((IFERROR(_xlfn.IFS($AS76="Devis 1",(IFERROR(VALUE(TRIM(SUBSTITUTE(AJ76,CHAR(160),""))),0)),$AS76="Devis 2",(IFERROR(VALUE(TRIM(SUBSTITUTE(AM76,CHAR(160),""))),0)),$AS76="Devis 3",(IFERROR(VALUE(TRIM(SUBSTITUTE(AP76,CHAR(160),""))),0))),0))*(IFERROR(VALUE(TRIM(SUBSTITUTE($AA76,CHAR(160),""))),0))=0,"",(IFERROR(_xlfn.IFS($AS76="Devis 1",(IFERROR(VALUE(TRIM(SUBSTITUTE(AJ76,CHAR(160),""))),0)),$AS76="Devis 2",(IFERROR(VALUE(TRIM(SUBSTITUTE(AM76,CHAR(160),""))),0)),$AS76="Devis 3",(IFERROR(VALUE(TRIM(SUBSTITUTE(AP76,CHAR(160),""))),0))),0))*(IFERROR(VALUE(TRIM(SUBSTITUTE($AA76,CHAR(160),""))),0))))</f>
        <v/>
      </c>
      <c r="AY76" s="209" t="str" cm="1">
        <f t="array" ref="AY76">IF($AA76="","",IF(ROUND((IFERROR(_xlfn.IFS(TRIM(SUBSTITUTE($AS76,CHAR(160),""))="Devis 1",IFERROR(VALUE(TRIM(SUBSTITUTE(AK76,CHAR(160),""))),0),TRIM(SUBSTITUTE($AS76,CHAR(160),""))="Devis 2",IFERROR(VALUE(TRIM(SUBSTITUTE(AN76,CHAR(160),""))),0),TRIM(SUBSTITUTE($AS76,CHAR(160),""))="Devis 3",IFERROR(VALUE(TRIM(SUBSTITUTE(AQ76,CHAR(160),""))),0)),0))*(IFERROR(VALUE(TRIM(SUBSTITUTE($AA76,CHAR(160),""))),0)),2)=0,IF(AX76&lt;&gt;"",0,""),ROUND((IFERROR(_xlfn.IFS(TRIM(SUBSTITUTE($AS76,CHAR(160),""))="Devis 1",IFERROR(VALUE(TRIM(SUBSTITUTE(AK76,CHAR(160),""))),0),TRIM(SUBSTITUTE($AS76,CHAR(160),""))="Devis 2",IFERROR(VALUE(TRIM(SUBSTITUTE(AN76,CHAR(160),""))),0),TRIM(SUBSTITUTE($AS76,CHAR(160),""))="Devis 3",IFERROR(VALUE(TRIM(SUBSTITUTE(AQ76,CHAR(160),""))),0)),0))*(IFERROR(VALUE(TRIM(SUBSTITUTE($AA76,CHAR(160),""))),0)),2)))</f>
        <v/>
      </c>
      <c r="AZ76" s="209" t="str" cm="1">
        <f t="array" ref="AZ76">IF($AA76="","",IF(ROUND(IFERROR(_xlfn.IFS($AS76="Devis 1",ROUND(IFERROR(VALUE(TRIM(SUBSTITUTE(AL76,CHAR(160),""))),0),2),$AS76="Devis 2",ROUND(IFERROR(VALUE(TRIM(SUBSTITUTE(AO76,CHAR(160),""))),0),2),$AS76="Devis 3",ROUND(IFERROR(VALUE(TRIM(SUBSTITUTE(AR76,CHAR(160),""))),0),2)),0),2)*ROUND(IFERROR(VALUE(TRIM(SUBSTITUTE($AA76,CHAR(160),""))),0),2)=0,"",ROUND(IFERROR(_xlfn.IFS($AS76="Devis 1",ROUND(IFERROR(VALUE(TRIM(SUBSTITUTE(AL76,CHAR(160),""))),0),2),$AS76="Devis 2",ROUND(IFERROR(VALUE(TRIM(SUBSTITUTE(AO76,CHAR(160),""))),0),2),$AS76="Devis 3",ROUND(IFERROR(VALUE(TRIM(SUBSTITUTE(AR76,CHAR(160),""))),0),2)),0),2)*ROUND(IFERROR(VALUE(TRIM(SUBSTITUTE($AA76,CHAR(160),""))),0),2)))</f>
        <v/>
      </c>
      <c r="BA76" s="212"/>
      <c r="BB76" s="210" t="str" cm="1">
        <f t="array" ref="BB76">IF(OR(AZ76="",AW76="",AX76="",AU76="",AY76="",AV76=""),"",_xlfn.IFS((IFERROR(VALUE(TRIM(SUBSTITUTE(AZ76,CHAR(160),""))),0))&gt;(IFERROR(VALUE(TRIM(SUBSTITUTE(AW76,CHAR(160),""))),0)),"KO : Le montant retenu TTC est supérieur au montant raisonnable TTC. Merci de revoir la ligne de dépense ou plafonner son montant.",(IFERROR(VALUE(TRIM(SUBSTITUTE(AX76,CHAR(160),""))),0))&gt;(IFERROR(VALUE(TRIM(SUBSTITUTE(AU76,CHAR(160),""))),0)),"Attention : Le montant retenu HT est supérieur au montant HT raisonnable. Merci de revoir la ligne de dépense, plafonner son montant, ou justifier la reventillation HT / TVA.",(IFERROR(VALUE(TRIM(SUBSTITUTE(AY76,CHAR(160),""))),0))&gt;(IFERROR(VALUE(TRIM(SUBSTITUTE(AV76,CHAR(160),""))),0)),"Attention : Le montant TVA retenu est supérieur au montant TVA raisonnable. Merci de revoir la ligne de dépense, plafonner son montant, ou justifier la reventillation HT / TVA.",(IFERROR(VALUE(TRIM(SUBSTITUTE(AZ76,CHAR(160),""))),0))=0,"",(IFERROR(VALUE(TRIM(SUBSTITUTE(AW76,CHAR(160),""))),0))=(IFERROR(VALUE(TRIM(SUBSTITUTE(AZ76,CHAR(160),""))),0)),"OK",(IFERROR(VALUE(TRIM(SUBSTITUTE(AW76,CHAR(160),""))),0))&gt;(IFERROR(VALUE(TRIM(SUBSTITUTE(AZ76,CHAR(160),""))),0))," OK : Montant instruit inférieur au montant raisonnable.",TRUE,""))</f>
        <v/>
      </c>
      <c r="BC76" s="210" t="str" cm="1">
        <f t="array" ref="BC76">IF(OR(AZ76="",X76="",AX76="",V76="",AY76="",W76=""),"",_xlfn.IFS((IFERROR(VALUE(TRIM(SUBSTITUTE(AZ76,CHAR(160),""))),0))&gt;(IFERROR(VALUE(TRIM(SUBSTITUTE(X76,CHAR(160),""))),0)),"KO : Le montant retenu TTC est supérieur au montant présenté TTC. Merci de revoir la ligne de dépense ou plafonner son montant.",(IFERROR(VALUE(TRIM(SUBSTITUTE(AX76,CHAR(160),""))),0))&gt;(IFERROR(VALUE(TRIM(SUBSTITUTE(V76,CHAR(160),""))),0)),"Attention : Le montant retenu HT est supérieur au montant HT présenté. Merci de revoir la ligne de dépense, plafonner son montant, ou justifier la reventillation HT / TVA.",(IFERROR(VALUE(TRIM(SUBSTITUTE(AY76,CHAR(160),""))),0))&gt;(IFERROR(VALUE(TRIM(SUBSTITUTE(W76,CHAR(160),""))),0)),"Attention : Le montant TVA retenu est supérieur au montant TVA présenté. Merci de revoir la ligne de dépense, plafonner son montant, ou justifier la reventillation HT / TVA.",(IFERROR(VALUE(TRIM(SUBSTITUTE(X76,CHAR(160),""))),0))=0,"",(IFERROR(VALUE(TRIM(SUBSTITUTE(AZ76,CHAR(160),""))),0))=(IFERROR(VALUE(TRIM(SUBSTITUTE(X76,CHAR(160),""))),0)),"OK",(IFERROR(VALUE(TRIM(SUBSTITUTE(AZ76,CHAR(160),""))),0))&lt;(IFERROR(VALUE(TRIM(SUBSTITUTE(X76,CHAR(160),""))),0)),"Montant instruit inférieur au montant présenté.",TRUE,""))</f>
        <v/>
      </c>
      <c r="BD76" s="208" t="str">
        <f t="shared" si="93"/>
        <v/>
      </c>
      <c r="BE76" s="208" t="str">
        <f t="shared" si="94"/>
        <v/>
      </c>
      <c r="BF76" s="495" t="str">
        <f t="shared" si="95"/>
        <v/>
      </c>
    </row>
    <row r="77" spans="1:58" ht="15" customHeight="1">
      <c r="A77" s="473">
        <v>73</v>
      </c>
      <c r="B77" s="11"/>
      <c r="C77" s="42"/>
      <c r="D77" s="11"/>
      <c r="E77" s="11"/>
      <c r="F77" s="11"/>
      <c r="G77" s="11"/>
      <c r="H77" s="11"/>
      <c r="I77" s="61"/>
      <c r="J77" s="11"/>
      <c r="K77" s="62"/>
      <c r="L77" s="29"/>
      <c r="M77" s="15"/>
      <c r="N77" s="193" t="str">
        <f t="shared" si="84"/>
        <v/>
      </c>
      <c r="O77" s="32"/>
      <c r="P77" s="15"/>
      <c r="Q77" s="193" t="str">
        <f t="shared" si="85"/>
        <v/>
      </c>
      <c r="R77" s="35"/>
      <c r="S77" s="15"/>
      <c r="T77" s="194" t="str">
        <f t="shared" si="86"/>
        <v/>
      </c>
      <c r="U77" s="53"/>
      <c r="V77" s="195" t="str" cm="1">
        <f t="array" ref="V77">IF((_xlfn.IFS(TRIM(SUBSTITUTE(U77,CHAR(160),""))="Devis 1",IFERROR(VALUE(TRIM(SUBSTITUTE(L77,CHAR(160),""))),0),TRIM(SUBSTITUTE(U77,CHAR(160),""))="Devis 2",IFERROR(VALUE(TRIM(SUBSTITUTE(O77,CHAR(160),""))),0),TRIM(SUBSTITUTE(U77,CHAR(160),""))="Devis 3",IFERROR(VALUE(TRIM(SUBSTITUTE(R77,CHAR(160),""))),0),TRUE,0)*IFERROR(VALUE(TRIM(SUBSTITUTE(C77,CHAR(160),""))),0))=0,"",_xlfn.IFS(TRIM(SUBSTITUTE(U77,CHAR(160),""))="Devis 1",IFERROR(VALUE(TRIM(SUBSTITUTE(L77,CHAR(160),""))),0),TRIM(SUBSTITUTE(U77,CHAR(160),""))="Devis 2",IFERROR(VALUE(TRIM(SUBSTITUTE(O77,CHAR(160),""))),0),TRIM(SUBSTITUTE(U77,CHAR(160),""))="Devis 3",IFERROR(VALUE(TRIM(SUBSTITUTE(R77,CHAR(160),""))),0),TRUE,0)*IFERROR(VALUE(TRIM(SUBSTITUTE(C77,CHAR(160),""))),0))</f>
        <v/>
      </c>
      <c r="W77" s="196" t="str" cm="1">
        <f t="array" ref="W77">IF(ROUND((_xlfn.IFS(TRIM(SUBSTITUTE(U77,CHAR(160),""))="Devis 1",IFERROR(VALUE(TRIM(SUBSTITUTE(M77,CHAR(160),""))),0),TRIM(SUBSTITUTE(U77,CHAR(160),""))="Devis 2",IFERROR(VALUE(TRIM(SUBSTITUTE(P77,CHAR(160),""))),0),TRIM(SUBSTITUTE(U77,CHAR(160),""))="Devis 3",IFERROR(VALUE(TRIM(SUBSTITUTE(S77,CHAR(160),""))),0),TRUE,0)*IFERROR(VALUE(TRIM(SUBSTITUTE(C77,CHAR(160),""))),0)),2)=0,IF(V77&lt;&gt;"",0,""),ROUND((_xlfn.IFS(TRIM(SUBSTITUTE(U77,CHAR(160),""))="Devis 1",IFERROR(VALUE(TRIM(SUBSTITUTE(M77,CHAR(160),""))),0),TRIM(SUBSTITUTE(U77,CHAR(160),""))="Devis 2",IFERROR(VALUE(TRIM(SUBSTITUTE(P77,CHAR(160),""))),0),TRIM(SUBSTITUTE(U77,CHAR(160),""))="Devis 3",IFERROR(VALUE(TRIM(SUBSTITUTE(S77,CHAR(160),""))),0),TRUE,0)*IFERROR(VALUE(TRIM(SUBSTITUTE(C77,CHAR(160),""))),0)),2))</f>
        <v/>
      </c>
      <c r="X77" s="197" t="str">
        <f t="shared" si="96"/>
        <v/>
      </c>
      <c r="Y77" s="55"/>
      <c r="Z77" s="198" t="str">
        <f t="shared" si="67"/>
        <v/>
      </c>
      <c r="AA77" s="199" t="str">
        <f t="shared" si="68"/>
        <v/>
      </c>
      <c r="AB77" s="200" t="str">
        <f t="shared" si="69"/>
        <v/>
      </c>
      <c r="AC77" s="200" t="str">
        <f t="shared" si="70"/>
        <v/>
      </c>
      <c r="AD77" s="200" t="str">
        <f t="shared" si="71"/>
        <v/>
      </c>
      <c r="AE77" s="200" t="str">
        <f t="shared" si="72"/>
        <v/>
      </c>
      <c r="AF77" s="200" t="str">
        <f t="shared" si="73"/>
        <v/>
      </c>
      <c r="AG77" s="201" t="str">
        <f t="shared" si="74"/>
        <v/>
      </c>
      <c r="AH77" s="200" t="str">
        <f t="shared" si="75"/>
        <v/>
      </c>
      <c r="AI77" s="202" t="str">
        <f t="shared" si="76"/>
        <v/>
      </c>
      <c r="AJ77" s="203" t="str">
        <f t="shared" si="77"/>
        <v/>
      </c>
      <c r="AK77" s="204" t="str">
        <f t="shared" si="78"/>
        <v/>
      </c>
      <c r="AL77" s="193" t="str">
        <f t="shared" si="87"/>
        <v/>
      </c>
      <c r="AM77" s="205" t="str">
        <f t="shared" si="79"/>
        <v/>
      </c>
      <c r="AN77" s="204" t="str">
        <f t="shared" si="80"/>
        <v/>
      </c>
      <c r="AO77" s="193" t="str">
        <f t="shared" si="88"/>
        <v/>
      </c>
      <c r="AP77" s="206" t="str">
        <f t="shared" si="81"/>
        <v/>
      </c>
      <c r="AQ77" s="204" t="str">
        <f t="shared" si="82"/>
        <v/>
      </c>
      <c r="AR77" s="207" t="str">
        <f t="shared" si="89"/>
        <v/>
      </c>
      <c r="AS77" s="198" t="str">
        <f t="shared" si="83"/>
        <v/>
      </c>
      <c r="AT77" s="212"/>
      <c r="AU77" s="208" t="str">
        <f t="shared" si="90"/>
        <v/>
      </c>
      <c r="AV77" s="208" t="str">
        <f t="shared" si="91"/>
        <v/>
      </c>
      <c r="AW77" s="208" t="str">
        <f t="shared" si="92"/>
        <v/>
      </c>
      <c r="AX77" s="209" t="str" cm="1">
        <f t="array" ref="AX77">IF($AA77="","",IF((IFERROR(_xlfn.IFS($AS77="Devis 1",(IFERROR(VALUE(TRIM(SUBSTITUTE(AJ77,CHAR(160),""))),0)),$AS77="Devis 2",(IFERROR(VALUE(TRIM(SUBSTITUTE(AM77,CHAR(160),""))),0)),$AS77="Devis 3",(IFERROR(VALUE(TRIM(SUBSTITUTE(AP77,CHAR(160),""))),0))),0))*(IFERROR(VALUE(TRIM(SUBSTITUTE($AA77,CHAR(160),""))),0))=0,"",(IFERROR(_xlfn.IFS($AS77="Devis 1",(IFERROR(VALUE(TRIM(SUBSTITUTE(AJ77,CHAR(160),""))),0)),$AS77="Devis 2",(IFERROR(VALUE(TRIM(SUBSTITUTE(AM77,CHAR(160),""))),0)),$AS77="Devis 3",(IFERROR(VALUE(TRIM(SUBSTITUTE(AP77,CHAR(160),""))),0))),0))*(IFERROR(VALUE(TRIM(SUBSTITUTE($AA77,CHAR(160),""))),0))))</f>
        <v/>
      </c>
      <c r="AY77" s="209" t="str" cm="1">
        <f t="array" ref="AY77">IF($AA77="","",IF(ROUND((IFERROR(_xlfn.IFS(TRIM(SUBSTITUTE($AS77,CHAR(160),""))="Devis 1",IFERROR(VALUE(TRIM(SUBSTITUTE(AK77,CHAR(160),""))),0),TRIM(SUBSTITUTE($AS77,CHAR(160),""))="Devis 2",IFERROR(VALUE(TRIM(SUBSTITUTE(AN77,CHAR(160),""))),0),TRIM(SUBSTITUTE($AS77,CHAR(160),""))="Devis 3",IFERROR(VALUE(TRIM(SUBSTITUTE(AQ77,CHAR(160),""))),0)),0))*(IFERROR(VALUE(TRIM(SUBSTITUTE($AA77,CHAR(160),""))),0)),2)=0,IF(AX77&lt;&gt;"",0,""),ROUND((IFERROR(_xlfn.IFS(TRIM(SUBSTITUTE($AS77,CHAR(160),""))="Devis 1",IFERROR(VALUE(TRIM(SUBSTITUTE(AK77,CHAR(160),""))),0),TRIM(SUBSTITUTE($AS77,CHAR(160),""))="Devis 2",IFERROR(VALUE(TRIM(SUBSTITUTE(AN77,CHAR(160),""))),0),TRIM(SUBSTITUTE($AS77,CHAR(160),""))="Devis 3",IFERROR(VALUE(TRIM(SUBSTITUTE(AQ77,CHAR(160),""))),0)),0))*(IFERROR(VALUE(TRIM(SUBSTITUTE($AA77,CHAR(160),""))),0)),2)))</f>
        <v/>
      </c>
      <c r="AZ77" s="209" t="str" cm="1">
        <f t="array" ref="AZ77">IF($AA77="","",IF(ROUND(IFERROR(_xlfn.IFS($AS77="Devis 1",ROUND(IFERROR(VALUE(TRIM(SUBSTITUTE(AL77,CHAR(160),""))),0),2),$AS77="Devis 2",ROUND(IFERROR(VALUE(TRIM(SUBSTITUTE(AO77,CHAR(160),""))),0),2),$AS77="Devis 3",ROUND(IFERROR(VALUE(TRIM(SUBSTITUTE(AR77,CHAR(160),""))),0),2)),0),2)*ROUND(IFERROR(VALUE(TRIM(SUBSTITUTE($AA77,CHAR(160),""))),0),2)=0,"",ROUND(IFERROR(_xlfn.IFS($AS77="Devis 1",ROUND(IFERROR(VALUE(TRIM(SUBSTITUTE(AL77,CHAR(160),""))),0),2),$AS77="Devis 2",ROUND(IFERROR(VALUE(TRIM(SUBSTITUTE(AO77,CHAR(160),""))),0),2),$AS77="Devis 3",ROUND(IFERROR(VALUE(TRIM(SUBSTITUTE(AR77,CHAR(160),""))),0),2)),0),2)*ROUND(IFERROR(VALUE(TRIM(SUBSTITUTE($AA77,CHAR(160),""))),0),2)))</f>
        <v/>
      </c>
      <c r="BA77" s="212"/>
      <c r="BB77" s="210" t="str" cm="1">
        <f t="array" ref="BB77">IF(OR(AZ77="",AW77="",AX77="",AU77="",AY77="",AV77=""),"",_xlfn.IFS((IFERROR(VALUE(TRIM(SUBSTITUTE(AZ77,CHAR(160),""))),0))&gt;(IFERROR(VALUE(TRIM(SUBSTITUTE(AW77,CHAR(160),""))),0)),"KO : Le montant retenu TTC est supérieur au montant raisonnable TTC. Merci de revoir la ligne de dépense ou plafonner son montant.",(IFERROR(VALUE(TRIM(SUBSTITUTE(AX77,CHAR(160),""))),0))&gt;(IFERROR(VALUE(TRIM(SUBSTITUTE(AU77,CHAR(160),""))),0)),"Attention : Le montant retenu HT est supérieur au montant HT raisonnable. Merci de revoir la ligne de dépense, plafonner son montant, ou justifier la reventillation HT / TVA.",(IFERROR(VALUE(TRIM(SUBSTITUTE(AY77,CHAR(160),""))),0))&gt;(IFERROR(VALUE(TRIM(SUBSTITUTE(AV77,CHAR(160),""))),0)),"Attention : Le montant TVA retenu est supérieur au montant TVA raisonnable. Merci de revoir la ligne de dépense, plafonner son montant, ou justifier la reventillation HT / TVA.",(IFERROR(VALUE(TRIM(SUBSTITUTE(AZ77,CHAR(160),""))),0))=0,"",(IFERROR(VALUE(TRIM(SUBSTITUTE(AW77,CHAR(160),""))),0))=(IFERROR(VALUE(TRIM(SUBSTITUTE(AZ77,CHAR(160),""))),0)),"OK",(IFERROR(VALUE(TRIM(SUBSTITUTE(AW77,CHAR(160),""))),0))&gt;(IFERROR(VALUE(TRIM(SUBSTITUTE(AZ77,CHAR(160),""))),0))," OK : Montant instruit inférieur au montant raisonnable.",TRUE,""))</f>
        <v/>
      </c>
      <c r="BC77" s="210" t="str" cm="1">
        <f t="array" ref="BC77">IF(OR(AZ77="",X77="",AX77="",V77="",AY77="",W77=""),"",_xlfn.IFS((IFERROR(VALUE(TRIM(SUBSTITUTE(AZ77,CHAR(160),""))),0))&gt;(IFERROR(VALUE(TRIM(SUBSTITUTE(X77,CHAR(160),""))),0)),"KO : Le montant retenu TTC est supérieur au montant présenté TTC. Merci de revoir la ligne de dépense ou plafonner son montant.",(IFERROR(VALUE(TRIM(SUBSTITUTE(AX77,CHAR(160),""))),0))&gt;(IFERROR(VALUE(TRIM(SUBSTITUTE(V77,CHAR(160),""))),0)),"Attention : Le montant retenu HT est supérieur au montant HT présenté. Merci de revoir la ligne de dépense, plafonner son montant, ou justifier la reventillation HT / TVA.",(IFERROR(VALUE(TRIM(SUBSTITUTE(AY77,CHAR(160),""))),0))&gt;(IFERROR(VALUE(TRIM(SUBSTITUTE(W77,CHAR(160),""))),0)),"Attention : Le montant TVA retenu est supérieur au montant TVA présenté. Merci de revoir la ligne de dépense, plafonner son montant, ou justifier la reventillation HT / TVA.",(IFERROR(VALUE(TRIM(SUBSTITUTE(X77,CHAR(160),""))),0))=0,"",(IFERROR(VALUE(TRIM(SUBSTITUTE(AZ77,CHAR(160),""))),0))=(IFERROR(VALUE(TRIM(SUBSTITUTE(X77,CHAR(160),""))),0)),"OK",(IFERROR(VALUE(TRIM(SUBSTITUTE(AZ77,CHAR(160),""))),0))&lt;(IFERROR(VALUE(TRIM(SUBSTITUTE(X77,CHAR(160),""))),0)),"Montant instruit inférieur au montant présenté.",TRUE,""))</f>
        <v/>
      </c>
      <c r="BD77" s="208" t="str">
        <f t="shared" si="93"/>
        <v/>
      </c>
      <c r="BE77" s="208" t="str">
        <f t="shared" si="94"/>
        <v/>
      </c>
      <c r="BF77" s="495" t="str">
        <f t="shared" si="95"/>
        <v/>
      </c>
    </row>
    <row r="78" spans="1:58" ht="15" customHeight="1">
      <c r="A78" s="473">
        <v>74</v>
      </c>
      <c r="B78" s="11"/>
      <c r="C78" s="42"/>
      <c r="D78" s="11"/>
      <c r="E78" s="11"/>
      <c r="F78" s="11"/>
      <c r="G78" s="11"/>
      <c r="H78" s="11"/>
      <c r="I78" s="61"/>
      <c r="J78" s="11"/>
      <c r="K78" s="62"/>
      <c r="L78" s="29"/>
      <c r="M78" s="15"/>
      <c r="N78" s="193" t="str">
        <f t="shared" si="84"/>
        <v/>
      </c>
      <c r="O78" s="32"/>
      <c r="P78" s="15"/>
      <c r="Q78" s="193" t="str">
        <f t="shared" si="85"/>
        <v/>
      </c>
      <c r="R78" s="35"/>
      <c r="S78" s="15"/>
      <c r="T78" s="194" t="str">
        <f t="shared" si="86"/>
        <v/>
      </c>
      <c r="U78" s="53"/>
      <c r="V78" s="195" t="str" cm="1">
        <f t="array" ref="V78">IF((_xlfn.IFS(TRIM(SUBSTITUTE(U78,CHAR(160),""))="Devis 1",IFERROR(VALUE(TRIM(SUBSTITUTE(L78,CHAR(160),""))),0),TRIM(SUBSTITUTE(U78,CHAR(160),""))="Devis 2",IFERROR(VALUE(TRIM(SUBSTITUTE(O78,CHAR(160),""))),0),TRIM(SUBSTITUTE(U78,CHAR(160),""))="Devis 3",IFERROR(VALUE(TRIM(SUBSTITUTE(R78,CHAR(160),""))),0),TRUE,0)*IFERROR(VALUE(TRIM(SUBSTITUTE(C78,CHAR(160),""))),0))=0,"",_xlfn.IFS(TRIM(SUBSTITUTE(U78,CHAR(160),""))="Devis 1",IFERROR(VALUE(TRIM(SUBSTITUTE(L78,CHAR(160),""))),0),TRIM(SUBSTITUTE(U78,CHAR(160),""))="Devis 2",IFERROR(VALUE(TRIM(SUBSTITUTE(O78,CHAR(160),""))),0),TRIM(SUBSTITUTE(U78,CHAR(160),""))="Devis 3",IFERROR(VALUE(TRIM(SUBSTITUTE(R78,CHAR(160),""))),0),TRUE,0)*IFERROR(VALUE(TRIM(SUBSTITUTE(C78,CHAR(160),""))),0))</f>
        <v/>
      </c>
      <c r="W78" s="196" t="str" cm="1">
        <f t="array" ref="W78">IF(ROUND((_xlfn.IFS(TRIM(SUBSTITUTE(U78,CHAR(160),""))="Devis 1",IFERROR(VALUE(TRIM(SUBSTITUTE(M78,CHAR(160),""))),0),TRIM(SUBSTITUTE(U78,CHAR(160),""))="Devis 2",IFERROR(VALUE(TRIM(SUBSTITUTE(P78,CHAR(160),""))),0),TRIM(SUBSTITUTE(U78,CHAR(160),""))="Devis 3",IFERROR(VALUE(TRIM(SUBSTITUTE(S78,CHAR(160),""))),0),TRUE,0)*IFERROR(VALUE(TRIM(SUBSTITUTE(C78,CHAR(160),""))),0)),2)=0,IF(V78&lt;&gt;"",0,""),ROUND((_xlfn.IFS(TRIM(SUBSTITUTE(U78,CHAR(160),""))="Devis 1",IFERROR(VALUE(TRIM(SUBSTITUTE(M78,CHAR(160),""))),0),TRIM(SUBSTITUTE(U78,CHAR(160),""))="Devis 2",IFERROR(VALUE(TRIM(SUBSTITUTE(P78,CHAR(160),""))),0),TRIM(SUBSTITUTE(U78,CHAR(160),""))="Devis 3",IFERROR(VALUE(TRIM(SUBSTITUTE(S78,CHAR(160),""))),0),TRUE,0)*IFERROR(VALUE(TRIM(SUBSTITUTE(C78,CHAR(160),""))),0)),2))</f>
        <v/>
      </c>
      <c r="X78" s="197" t="str">
        <f t="shared" si="96"/>
        <v/>
      </c>
      <c r="Y78" s="55"/>
      <c r="Z78" s="198" t="str">
        <f t="shared" si="67"/>
        <v/>
      </c>
      <c r="AA78" s="199" t="str">
        <f t="shared" si="68"/>
        <v/>
      </c>
      <c r="AB78" s="200" t="str">
        <f t="shared" si="69"/>
        <v/>
      </c>
      <c r="AC78" s="200" t="str">
        <f t="shared" si="70"/>
        <v/>
      </c>
      <c r="AD78" s="200" t="str">
        <f t="shared" si="71"/>
        <v/>
      </c>
      <c r="AE78" s="200" t="str">
        <f t="shared" si="72"/>
        <v/>
      </c>
      <c r="AF78" s="200" t="str">
        <f t="shared" si="73"/>
        <v/>
      </c>
      <c r="AG78" s="201" t="str">
        <f t="shared" si="74"/>
        <v/>
      </c>
      <c r="AH78" s="200" t="str">
        <f t="shared" si="75"/>
        <v/>
      </c>
      <c r="AI78" s="202" t="str">
        <f t="shared" si="76"/>
        <v/>
      </c>
      <c r="AJ78" s="203" t="str">
        <f t="shared" si="77"/>
        <v/>
      </c>
      <c r="AK78" s="204" t="str">
        <f t="shared" si="78"/>
        <v/>
      </c>
      <c r="AL78" s="193" t="str">
        <f t="shared" si="87"/>
        <v/>
      </c>
      <c r="AM78" s="205" t="str">
        <f t="shared" si="79"/>
        <v/>
      </c>
      <c r="AN78" s="204" t="str">
        <f t="shared" si="80"/>
        <v/>
      </c>
      <c r="AO78" s="193" t="str">
        <f t="shared" si="88"/>
        <v/>
      </c>
      <c r="AP78" s="206" t="str">
        <f t="shared" si="81"/>
        <v/>
      </c>
      <c r="AQ78" s="204" t="str">
        <f t="shared" si="82"/>
        <v/>
      </c>
      <c r="AR78" s="207" t="str">
        <f t="shared" si="89"/>
        <v/>
      </c>
      <c r="AS78" s="198" t="str">
        <f t="shared" si="83"/>
        <v/>
      </c>
      <c r="AT78" s="212"/>
      <c r="AU78" s="208" t="str">
        <f t="shared" si="90"/>
        <v/>
      </c>
      <c r="AV78" s="208" t="str">
        <f t="shared" si="91"/>
        <v/>
      </c>
      <c r="AW78" s="208" t="str">
        <f t="shared" si="92"/>
        <v/>
      </c>
      <c r="AX78" s="209" t="str" cm="1">
        <f t="array" ref="AX78">IF($AA78="","",IF((IFERROR(_xlfn.IFS($AS78="Devis 1",(IFERROR(VALUE(TRIM(SUBSTITUTE(AJ78,CHAR(160),""))),0)),$AS78="Devis 2",(IFERROR(VALUE(TRIM(SUBSTITUTE(AM78,CHAR(160),""))),0)),$AS78="Devis 3",(IFERROR(VALUE(TRIM(SUBSTITUTE(AP78,CHAR(160),""))),0))),0))*(IFERROR(VALUE(TRIM(SUBSTITUTE($AA78,CHAR(160),""))),0))=0,"",(IFERROR(_xlfn.IFS($AS78="Devis 1",(IFERROR(VALUE(TRIM(SUBSTITUTE(AJ78,CHAR(160),""))),0)),$AS78="Devis 2",(IFERROR(VALUE(TRIM(SUBSTITUTE(AM78,CHAR(160),""))),0)),$AS78="Devis 3",(IFERROR(VALUE(TRIM(SUBSTITUTE(AP78,CHAR(160),""))),0))),0))*(IFERROR(VALUE(TRIM(SUBSTITUTE($AA78,CHAR(160),""))),0))))</f>
        <v/>
      </c>
      <c r="AY78" s="209" t="str" cm="1">
        <f t="array" ref="AY78">IF($AA78="","",IF(ROUND((IFERROR(_xlfn.IFS(TRIM(SUBSTITUTE($AS78,CHAR(160),""))="Devis 1",IFERROR(VALUE(TRIM(SUBSTITUTE(AK78,CHAR(160),""))),0),TRIM(SUBSTITUTE($AS78,CHAR(160),""))="Devis 2",IFERROR(VALUE(TRIM(SUBSTITUTE(AN78,CHAR(160),""))),0),TRIM(SUBSTITUTE($AS78,CHAR(160),""))="Devis 3",IFERROR(VALUE(TRIM(SUBSTITUTE(AQ78,CHAR(160),""))),0)),0))*(IFERROR(VALUE(TRIM(SUBSTITUTE($AA78,CHAR(160),""))),0)),2)=0,IF(AX78&lt;&gt;"",0,""),ROUND((IFERROR(_xlfn.IFS(TRIM(SUBSTITUTE($AS78,CHAR(160),""))="Devis 1",IFERROR(VALUE(TRIM(SUBSTITUTE(AK78,CHAR(160),""))),0),TRIM(SUBSTITUTE($AS78,CHAR(160),""))="Devis 2",IFERROR(VALUE(TRIM(SUBSTITUTE(AN78,CHAR(160),""))),0),TRIM(SUBSTITUTE($AS78,CHAR(160),""))="Devis 3",IFERROR(VALUE(TRIM(SUBSTITUTE(AQ78,CHAR(160),""))),0)),0))*(IFERROR(VALUE(TRIM(SUBSTITUTE($AA78,CHAR(160),""))),0)),2)))</f>
        <v/>
      </c>
      <c r="AZ78" s="209" t="str" cm="1">
        <f t="array" ref="AZ78">IF($AA78="","",IF(ROUND(IFERROR(_xlfn.IFS($AS78="Devis 1",ROUND(IFERROR(VALUE(TRIM(SUBSTITUTE(AL78,CHAR(160),""))),0),2),$AS78="Devis 2",ROUND(IFERROR(VALUE(TRIM(SUBSTITUTE(AO78,CHAR(160),""))),0),2),$AS78="Devis 3",ROUND(IFERROR(VALUE(TRIM(SUBSTITUTE(AR78,CHAR(160),""))),0),2)),0),2)*ROUND(IFERROR(VALUE(TRIM(SUBSTITUTE($AA78,CHAR(160),""))),0),2)=0,"",ROUND(IFERROR(_xlfn.IFS($AS78="Devis 1",ROUND(IFERROR(VALUE(TRIM(SUBSTITUTE(AL78,CHAR(160),""))),0),2),$AS78="Devis 2",ROUND(IFERROR(VALUE(TRIM(SUBSTITUTE(AO78,CHAR(160),""))),0),2),$AS78="Devis 3",ROUND(IFERROR(VALUE(TRIM(SUBSTITUTE(AR78,CHAR(160),""))),0),2)),0),2)*ROUND(IFERROR(VALUE(TRIM(SUBSTITUTE($AA78,CHAR(160),""))),0),2)))</f>
        <v/>
      </c>
      <c r="BA78" s="212"/>
      <c r="BB78" s="210" t="str" cm="1">
        <f t="array" ref="BB78">IF(OR(AZ78="",AW78="",AX78="",AU78="",AY78="",AV78=""),"",_xlfn.IFS((IFERROR(VALUE(TRIM(SUBSTITUTE(AZ78,CHAR(160),""))),0))&gt;(IFERROR(VALUE(TRIM(SUBSTITUTE(AW78,CHAR(160),""))),0)),"KO : Le montant retenu TTC est supérieur au montant raisonnable TTC. Merci de revoir la ligne de dépense ou plafonner son montant.",(IFERROR(VALUE(TRIM(SUBSTITUTE(AX78,CHAR(160),""))),0))&gt;(IFERROR(VALUE(TRIM(SUBSTITUTE(AU78,CHAR(160),""))),0)),"Attention : Le montant retenu HT est supérieur au montant HT raisonnable. Merci de revoir la ligne de dépense, plafonner son montant, ou justifier la reventillation HT / TVA.",(IFERROR(VALUE(TRIM(SUBSTITUTE(AY78,CHAR(160),""))),0))&gt;(IFERROR(VALUE(TRIM(SUBSTITUTE(AV78,CHAR(160),""))),0)),"Attention : Le montant TVA retenu est supérieur au montant TVA raisonnable. Merci de revoir la ligne de dépense, plafonner son montant, ou justifier la reventillation HT / TVA.",(IFERROR(VALUE(TRIM(SUBSTITUTE(AZ78,CHAR(160),""))),0))=0,"",(IFERROR(VALUE(TRIM(SUBSTITUTE(AW78,CHAR(160),""))),0))=(IFERROR(VALUE(TRIM(SUBSTITUTE(AZ78,CHAR(160),""))),0)),"OK",(IFERROR(VALUE(TRIM(SUBSTITUTE(AW78,CHAR(160),""))),0))&gt;(IFERROR(VALUE(TRIM(SUBSTITUTE(AZ78,CHAR(160),""))),0))," OK : Montant instruit inférieur au montant raisonnable.",TRUE,""))</f>
        <v/>
      </c>
      <c r="BC78" s="210" t="str" cm="1">
        <f t="array" ref="BC78">IF(OR(AZ78="",X78="",AX78="",V78="",AY78="",W78=""),"",_xlfn.IFS((IFERROR(VALUE(TRIM(SUBSTITUTE(AZ78,CHAR(160),""))),0))&gt;(IFERROR(VALUE(TRIM(SUBSTITUTE(X78,CHAR(160),""))),0)),"KO : Le montant retenu TTC est supérieur au montant présenté TTC. Merci de revoir la ligne de dépense ou plafonner son montant.",(IFERROR(VALUE(TRIM(SUBSTITUTE(AX78,CHAR(160),""))),0))&gt;(IFERROR(VALUE(TRIM(SUBSTITUTE(V78,CHAR(160),""))),0)),"Attention : Le montant retenu HT est supérieur au montant HT présenté. Merci de revoir la ligne de dépense, plafonner son montant, ou justifier la reventillation HT / TVA.",(IFERROR(VALUE(TRIM(SUBSTITUTE(AY78,CHAR(160),""))),0))&gt;(IFERROR(VALUE(TRIM(SUBSTITUTE(W78,CHAR(160),""))),0)),"Attention : Le montant TVA retenu est supérieur au montant TVA présenté. Merci de revoir la ligne de dépense, plafonner son montant, ou justifier la reventillation HT / TVA.",(IFERROR(VALUE(TRIM(SUBSTITUTE(X78,CHAR(160),""))),0))=0,"",(IFERROR(VALUE(TRIM(SUBSTITUTE(AZ78,CHAR(160),""))),0))=(IFERROR(VALUE(TRIM(SUBSTITUTE(X78,CHAR(160),""))),0)),"OK",(IFERROR(VALUE(TRIM(SUBSTITUTE(AZ78,CHAR(160),""))),0))&lt;(IFERROR(VALUE(TRIM(SUBSTITUTE(X78,CHAR(160),""))),0)),"Montant instruit inférieur au montant présenté.",TRUE,""))</f>
        <v/>
      </c>
      <c r="BD78" s="208" t="str">
        <f t="shared" si="93"/>
        <v/>
      </c>
      <c r="BE78" s="208" t="str">
        <f t="shared" si="94"/>
        <v/>
      </c>
      <c r="BF78" s="495" t="str">
        <f t="shared" si="95"/>
        <v/>
      </c>
    </row>
    <row r="79" spans="1:58" ht="15" customHeight="1">
      <c r="A79" s="473">
        <v>75</v>
      </c>
      <c r="B79" s="11"/>
      <c r="C79" s="42"/>
      <c r="D79" s="11"/>
      <c r="E79" s="11"/>
      <c r="F79" s="11"/>
      <c r="G79" s="11"/>
      <c r="H79" s="11"/>
      <c r="I79" s="61"/>
      <c r="J79" s="11"/>
      <c r="K79" s="62"/>
      <c r="L79" s="29"/>
      <c r="M79" s="15"/>
      <c r="N79" s="193" t="str">
        <f t="shared" si="84"/>
        <v/>
      </c>
      <c r="O79" s="32"/>
      <c r="P79" s="15"/>
      <c r="Q79" s="193" t="str">
        <f t="shared" si="85"/>
        <v/>
      </c>
      <c r="R79" s="35"/>
      <c r="S79" s="15"/>
      <c r="T79" s="194" t="str">
        <f t="shared" si="86"/>
        <v/>
      </c>
      <c r="U79" s="53"/>
      <c r="V79" s="195" t="str" cm="1">
        <f t="array" ref="V79">IF((_xlfn.IFS(TRIM(SUBSTITUTE(U79,CHAR(160),""))="Devis 1",IFERROR(VALUE(TRIM(SUBSTITUTE(L79,CHAR(160),""))),0),TRIM(SUBSTITUTE(U79,CHAR(160),""))="Devis 2",IFERROR(VALUE(TRIM(SUBSTITUTE(O79,CHAR(160),""))),0),TRIM(SUBSTITUTE(U79,CHAR(160),""))="Devis 3",IFERROR(VALUE(TRIM(SUBSTITUTE(R79,CHAR(160),""))),0),TRUE,0)*IFERROR(VALUE(TRIM(SUBSTITUTE(C79,CHAR(160),""))),0))=0,"",_xlfn.IFS(TRIM(SUBSTITUTE(U79,CHAR(160),""))="Devis 1",IFERROR(VALUE(TRIM(SUBSTITUTE(L79,CHAR(160),""))),0),TRIM(SUBSTITUTE(U79,CHAR(160),""))="Devis 2",IFERROR(VALUE(TRIM(SUBSTITUTE(O79,CHAR(160),""))),0),TRIM(SUBSTITUTE(U79,CHAR(160),""))="Devis 3",IFERROR(VALUE(TRIM(SUBSTITUTE(R79,CHAR(160),""))),0),TRUE,0)*IFERROR(VALUE(TRIM(SUBSTITUTE(C79,CHAR(160),""))),0))</f>
        <v/>
      </c>
      <c r="W79" s="196" t="str" cm="1">
        <f t="array" ref="W79">IF(ROUND((_xlfn.IFS(TRIM(SUBSTITUTE(U79,CHAR(160),""))="Devis 1",IFERROR(VALUE(TRIM(SUBSTITUTE(M79,CHAR(160),""))),0),TRIM(SUBSTITUTE(U79,CHAR(160),""))="Devis 2",IFERROR(VALUE(TRIM(SUBSTITUTE(P79,CHAR(160),""))),0),TRIM(SUBSTITUTE(U79,CHAR(160),""))="Devis 3",IFERROR(VALUE(TRIM(SUBSTITUTE(S79,CHAR(160),""))),0),TRUE,0)*IFERROR(VALUE(TRIM(SUBSTITUTE(C79,CHAR(160),""))),0)),2)=0,IF(V79&lt;&gt;"",0,""),ROUND((_xlfn.IFS(TRIM(SUBSTITUTE(U79,CHAR(160),""))="Devis 1",IFERROR(VALUE(TRIM(SUBSTITUTE(M79,CHAR(160),""))),0),TRIM(SUBSTITUTE(U79,CHAR(160),""))="Devis 2",IFERROR(VALUE(TRIM(SUBSTITUTE(P79,CHAR(160),""))),0),TRIM(SUBSTITUTE(U79,CHAR(160),""))="Devis 3",IFERROR(VALUE(TRIM(SUBSTITUTE(S79,CHAR(160),""))),0),TRUE,0)*IFERROR(VALUE(TRIM(SUBSTITUTE(C79,CHAR(160),""))),0)),2))</f>
        <v/>
      </c>
      <c r="X79" s="197" t="str">
        <f t="shared" si="96"/>
        <v/>
      </c>
      <c r="Y79" s="55"/>
      <c r="Z79" s="198" t="str">
        <f t="shared" si="67"/>
        <v/>
      </c>
      <c r="AA79" s="199" t="str">
        <f t="shared" si="68"/>
        <v/>
      </c>
      <c r="AB79" s="200" t="str">
        <f t="shared" si="69"/>
        <v/>
      </c>
      <c r="AC79" s="200" t="str">
        <f t="shared" si="70"/>
        <v/>
      </c>
      <c r="AD79" s="200" t="str">
        <f t="shared" si="71"/>
        <v/>
      </c>
      <c r="AE79" s="200" t="str">
        <f t="shared" si="72"/>
        <v/>
      </c>
      <c r="AF79" s="200" t="str">
        <f t="shared" si="73"/>
        <v/>
      </c>
      <c r="AG79" s="201" t="str">
        <f t="shared" si="74"/>
        <v/>
      </c>
      <c r="AH79" s="200" t="str">
        <f t="shared" si="75"/>
        <v/>
      </c>
      <c r="AI79" s="202" t="str">
        <f t="shared" si="76"/>
        <v/>
      </c>
      <c r="AJ79" s="203" t="str">
        <f t="shared" si="77"/>
        <v/>
      </c>
      <c r="AK79" s="204" t="str">
        <f t="shared" si="78"/>
        <v/>
      </c>
      <c r="AL79" s="193" t="str">
        <f t="shared" si="87"/>
        <v/>
      </c>
      <c r="AM79" s="205" t="str">
        <f t="shared" si="79"/>
        <v/>
      </c>
      <c r="AN79" s="204" t="str">
        <f t="shared" si="80"/>
        <v/>
      </c>
      <c r="AO79" s="193" t="str">
        <f t="shared" si="88"/>
        <v/>
      </c>
      <c r="AP79" s="206" t="str">
        <f t="shared" si="81"/>
        <v/>
      </c>
      <c r="AQ79" s="204" t="str">
        <f t="shared" si="82"/>
        <v/>
      </c>
      <c r="AR79" s="207" t="str">
        <f t="shared" si="89"/>
        <v/>
      </c>
      <c r="AS79" s="198" t="str">
        <f t="shared" si="83"/>
        <v/>
      </c>
      <c r="AT79" s="212"/>
      <c r="AU79" s="208" t="str">
        <f t="shared" si="90"/>
        <v/>
      </c>
      <c r="AV79" s="208" t="str">
        <f t="shared" si="91"/>
        <v/>
      </c>
      <c r="AW79" s="208" t="str">
        <f t="shared" si="92"/>
        <v/>
      </c>
      <c r="AX79" s="209" t="str" cm="1">
        <f t="array" ref="AX79">IF($AA79="","",IF((IFERROR(_xlfn.IFS($AS79="Devis 1",(IFERROR(VALUE(TRIM(SUBSTITUTE(AJ79,CHAR(160),""))),0)),$AS79="Devis 2",(IFERROR(VALUE(TRIM(SUBSTITUTE(AM79,CHAR(160),""))),0)),$AS79="Devis 3",(IFERROR(VALUE(TRIM(SUBSTITUTE(AP79,CHAR(160),""))),0))),0))*(IFERROR(VALUE(TRIM(SUBSTITUTE($AA79,CHAR(160),""))),0))=0,"",(IFERROR(_xlfn.IFS($AS79="Devis 1",(IFERROR(VALUE(TRIM(SUBSTITUTE(AJ79,CHAR(160),""))),0)),$AS79="Devis 2",(IFERROR(VALUE(TRIM(SUBSTITUTE(AM79,CHAR(160),""))),0)),$AS79="Devis 3",(IFERROR(VALUE(TRIM(SUBSTITUTE(AP79,CHAR(160),""))),0))),0))*(IFERROR(VALUE(TRIM(SUBSTITUTE($AA79,CHAR(160),""))),0))))</f>
        <v/>
      </c>
      <c r="AY79" s="209" t="str" cm="1">
        <f t="array" ref="AY79">IF($AA79="","",IF(ROUND((IFERROR(_xlfn.IFS(TRIM(SUBSTITUTE($AS79,CHAR(160),""))="Devis 1",IFERROR(VALUE(TRIM(SUBSTITUTE(AK79,CHAR(160),""))),0),TRIM(SUBSTITUTE($AS79,CHAR(160),""))="Devis 2",IFERROR(VALUE(TRIM(SUBSTITUTE(AN79,CHAR(160),""))),0),TRIM(SUBSTITUTE($AS79,CHAR(160),""))="Devis 3",IFERROR(VALUE(TRIM(SUBSTITUTE(AQ79,CHAR(160),""))),0)),0))*(IFERROR(VALUE(TRIM(SUBSTITUTE($AA79,CHAR(160),""))),0)),2)=0,IF(AX79&lt;&gt;"",0,""),ROUND((IFERROR(_xlfn.IFS(TRIM(SUBSTITUTE($AS79,CHAR(160),""))="Devis 1",IFERROR(VALUE(TRIM(SUBSTITUTE(AK79,CHAR(160),""))),0),TRIM(SUBSTITUTE($AS79,CHAR(160),""))="Devis 2",IFERROR(VALUE(TRIM(SUBSTITUTE(AN79,CHAR(160),""))),0),TRIM(SUBSTITUTE($AS79,CHAR(160),""))="Devis 3",IFERROR(VALUE(TRIM(SUBSTITUTE(AQ79,CHAR(160),""))),0)),0))*(IFERROR(VALUE(TRIM(SUBSTITUTE($AA79,CHAR(160),""))),0)),2)))</f>
        <v/>
      </c>
      <c r="AZ79" s="209" t="str" cm="1">
        <f t="array" ref="AZ79">IF($AA79="","",IF(ROUND(IFERROR(_xlfn.IFS($AS79="Devis 1",ROUND(IFERROR(VALUE(TRIM(SUBSTITUTE(AL79,CHAR(160),""))),0),2),$AS79="Devis 2",ROUND(IFERROR(VALUE(TRIM(SUBSTITUTE(AO79,CHAR(160),""))),0),2),$AS79="Devis 3",ROUND(IFERROR(VALUE(TRIM(SUBSTITUTE(AR79,CHAR(160),""))),0),2)),0),2)*ROUND(IFERROR(VALUE(TRIM(SUBSTITUTE($AA79,CHAR(160),""))),0),2)=0,"",ROUND(IFERROR(_xlfn.IFS($AS79="Devis 1",ROUND(IFERROR(VALUE(TRIM(SUBSTITUTE(AL79,CHAR(160),""))),0),2),$AS79="Devis 2",ROUND(IFERROR(VALUE(TRIM(SUBSTITUTE(AO79,CHAR(160),""))),0),2),$AS79="Devis 3",ROUND(IFERROR(VALUE(TRIM(SUBSTITUTE(AR79,CHAR(160),""))),0),2)),0),2)*ROUND(IFERROR(VALUE(TRIM(SUBSTITUTE($AA79,CHAR(160),""))),0),2)))</f>
        <v/>
      </c>
      <c r="BA79" s="212"/>
      <c r="BB79" s="210" t="str" cm="1">
        <f t="array" ref="BB79">IF(OR(AZ79="",AW79="",AX79="",AU79="",AY79="",AV79=""),"",_xlfn.IFS((IFERROR(VALUE(TRIM(SUBSTITUTE(AZ79,CHAR(160),""))),0))&gt;(IFERROR(VALUE(TRIM(SUBSTITUTE(AW79,CHAR(160),""))),0)),"KO : Le montant retenu TTC est supérieur au montant raisonnable TTC. Merci de revoir la ligne de dépense ou plafonner son montant.",(IFERROR(VALUE(TRIM(SUBSTITUTE(AX79,CHAR(160),""))),0))&gt;(IFERROR(VALUE(TRIM(SUBSTITUTE(AU79,CHAR(160),""))),0)),"Attention : Le montant retenu HT est supérieur au montant HT raisonnable. Merci de revoir la ligne de dépense, plafonner son montant, ou justifier la reventillation HT / TVA.",(IFERROR(VALUE(TRIM(SUBSTITUTE(AY79,CHAR(160),""))),0))&gt;(IFERROR(VALUE(TRIM(SUBSTITUTE(AV79,CHAR(160),""))),0)),"Attention : Le montant TVA retenu est supérieur au montant TVA raisonnable. Merci de revoir la ligne de dépense, plafonner son montant, ou justifier la reventillation HT / TVA.",(IFERROR(VALUE(TRIM(SUBSTITUTE(AZ79,CHAR(160),""))),0))=0,"",(IFERROR(VALUE(TRIM(SUBSTITUTE(AW79,CHAR(160),""))),0))=(IFERROR(VALUE(TRIM(SUBSTITUTE(AZ79,CHAR(160),""))),0)),"OK",(IFERROR(VALUE(TRIM(SUBSTITUTE(AW79,CHAR(160),""))),0))&gt;(IFERROR(VALUE(TRIM(SUBSTITUTE(AZ79,CHAR(160),""))),0))," OK : Montant instruit inférieur au montant raisonnable.",TRUE,""))</f>
        <v/>
      </c>
      <c r="BC79" s="210" t="str" cm="1">
        <f t="array" ref="BC79">IF(OR(AZ79="",X79="",AX79="",V79="",AY79="",W79=""),"",_xlfn.IFS((IFERROR(VALUE(TRIM(SUBSTITUTE(AZ79,CHAR(160),""))),0))&gt;(IFERROR(VALUE(TRIM(SUBSTITUTE(X79,CHAR(160),""))),0)),"KO : Le montant retenu TTC est supérieur au montant présenté TTC. Merci de revoir la ligne de dépense ou plafonner son montant.",(IFERROR(VALUE(TRIM(SUBSTITUTE(AX79,CHAR(160),""))),0))&gt;(IFERROR(VALUE(TRIM(SUBSTITUTE(V79,CHAR(160),""))),0)),"Attention : Le montant retenu HT est supérieur au montant HT présenté. Merci de revoir la ligne de dépense, plafonner son montant, ou justifier la reventillation HT / TVA.",(IFERROR(VALUE(TRIM(SUBSTITUTE(AY79,CHAR(160),""))),0))&gt;(IFERROR(VALUE(TRIM(SUBSTITUTE(W79,CHAR(160),""))),0)),"Attention : Le montant TVA retenu est supérieur au montant TVA présenté. Merci de revoir la ligne de dépense, plafonner son montant, ou justifier la reventillation HT / TVA.",(IFERROR(VALUE(TRIM(SUBSTITUTE(X79,CHAR(160),""))),0))=0,"",(IFERROR(VALUE(TRIM(SUBSTITUTE(AZ79,CHAR(160),""))),0))=(IFERROR(VALUE(TRIM(SUBSTITUTE(X79,CHAR(160),""))),0)),"OK",(IFERROR(VALUE(TRIM(SUBSTITUTE(AZ79,CHAR(160),""))),0))&lt;(IFERROR(VALUE(TRIM(SUBSTITUTE(X79,CHAR(160),""))),0)),"Montant instruit inférieur au montant présenté.",TRUE,""))</f>
        <v/>
      </c>
      <c r="BD79" s="208" t="str">
        <f t="shared" si="93"/>
        <v/>
      </c>
      <c r="BE79" s="208" t="str">
        <f t="shared" si="94"/>
        <v/>
      </c>
      <c r="BF79" s="495" t="str">
        <f t="shared" si="95"/>
        <v/>
      </c>
    </row>
    <row r="80" spans="1:58" ht="15" customHeight="1">
      <c r="A80" s="473">
        <v>76</v>
      </c>
      <c r="B80" s="11"/>
      <c r="C80" s="42"/>
      <c r="D80" s="11"/>
      <c r="E80" s="11"/>
      <c r="F80" s="11"/>
      <c r="G80" s="11"/>
      <c r="H80" s="11"/>
      <c r="I80" s="61"/>
      <c r="J80" s="11"/>
      <c r="K80" s="62"/>
      <c r="L80" s="29"/>
      <c r="M80" s="15"/>
      <c r="N80" s="193" t="str">
        <f t="shared" si="84"/>
        <v/>
      </c>
      <c r="O80" s="32"/>
      <c r="P80" s="15"/>
      <c r="Q80" s="193" t="str">
        <f t="shared" si="85"/>
        <v/>
      </c>
      <c r="R80" s="35"/>
      <c r="S80" s="15"/>
      <c r="T80" s="194" t="str">
        <f t="shared" si="86"/>
        <v/>
      </c>
      <c r="U80" s="53"/>
      <c r="V80" s="195" t="str" cm="1">
        <f t="array" ref="V80">IF((_xlfn.IFS(TRIM(SUBSTITUTE(U80,CHAR(160),""))="Devis 1",IFERROR(VALUE(TRIM(SUBSTITUTE(L80,CHAR(160),""))),0),TRIM(SUBSTITUTE(U80,CHAR(160),""))="Devis 2",IFERROR(VALUE(TRIM(SUBSTITUTE(O80,CHAR(160),""))),0),TRIM(SUBSTITUTE(U80,CHAR(160),""))="Devis 3",IFERROR(VALUE(TRIM(SUBSTITUTE(R80,CHAR(160),""))),0),TRUE,0)*IFERROR(VALUE(TRIM(SUBSTITUTE(C80,CHAR(160),""))),0))=0,"",_xlfn.IFS(TRIM(SUBSTITUTE(U80,CHAR(160),""))="Devis 1",IFERROR(VALUE(TRIM(SUBSTITUTE(L80,CHAR(160),""))),0),TRIM(SUBSTITUTE(U80,CHAR(160),""))="Devis 2",IFERROR(VALUE(TRIM(SUBSTITUTE(O80,CHAR(160),""))),0),TRIM(SUBSTITUTE(U80,CHAR(160),""))="Devis 3",IFERROR(VALUE(TRIM(SUBSTITUTE(R80,CHAR(160),""))),0),TRUE,0)*IFERROR(VALUE(TRIM(SUBSTITUTE(C80,CHAR(160),""))),0))</f>
        <v/>
      </c>
      <c r="W80" s="196" t="str" cm="1">
        <f t="array" ref="W80">IF(ROUND((_xlfn.IFS(TRIM(SUBSTITUTE(U80,CHAR(160),""))="Devis 1",IFERROR(VALUE(TRIM(SUBSTITUTE(M80,CHAR(160),""))),0),TRIM(SUBSTITUTE(U80,CHAR(160),""))="Devis 2",IFERROR(VALUE(TRIM(SUBSTITUTE(P80,CHAR(160),""))),0),TRIM(SUBSTITUTE(U80,CHAR(160),""))="Devis 3",IFERROR(VALUE(TRIM(SUBSTITUTE(S80,CHAR(160),""))),0),TRUE,0)*IFERROR(VALUE(TRIM(SUBSTITUTE(C80,CHAR(160),""))),0)),2)=0,IF(V80&lt;&gt;"",0,""),ROUND((_xlfn.IFS(TRIM(SUBSTITUTE(U80,CHAR(160),""))="Devis 1",IFERROR(VALUE(TRIM(SUBSTITUTE(M80,CHAR(160),""))),0),TRIM(SUBSTITUTE(U80,CHAR(160),""))="Devis 2",IFERROR(VALUE(TRIM(SUBSTITUTE(P80,CHAR(160),""))),0),TRIM(SUBSTITUTE(U80,CHAR(160),""))="Devis 3",IFERROR(VALUE(TRIM(SUBSTITUTE(S80,CHAR(160),""))),0),TRUE,0)*IFERROR(VALUE(TRIM(SUBSTITUTE(C80,CHAR(160),""))),0)),2))</f>
        <v/>
      </c>
      <c r="X80" s="197" t="str">
        <f t="shared" si="96"/>
        <v/>
      </c>
      <c r="Y80" s="55"/>
      <c r="Z80" s="198" t="str">
        <f t="shared" si="67"/>
        <v/>
      </c>
      <c r="AA80" s="199" t="str">
        <f t="shared" si="68"/>
        <v/>
      </c>
      <c r="AB80" s="200" t="str">
        <f t="shared" si="69"/>
        <v/>
      </c>
      <c r="AC80" s="200" t="str">
        <f t="shared" si="70"/>
        <v/>
      </c>
      <c r="AD80" s="200" t="str">
        <f t="shared" si="71"/>
        <v/>
      </c>
      <c r="AE80" s="200" t="str">
        <f t="shared" si="72"/>
        <v/>
      </c>
      <c r="AF80" s="200" t="str">
        <f t="shared" si="73"/>
        <v/>
      </c>
      <c r="AG80" s="201" t="str">
        <f t="shared" si="74"/>
        <v/>
      </c>
      <c r="AH80" s="200" t="str">
        <f t="shared" si="75"/>
        <v/>
      </c>
      <c r="AI80" s="202" t="str">
        <f t="shared" si="76"/>
        <v/>
      </c>
      <c r="AJ80" s="203" t="str">
        <f t="shared" si="77"/>
        <v/>
      </c>
      <c r="AK80" s="204" t="str">
        <f t="shared" si="78"/>
        <v/>
      </c>
      <c r="AL80" s="193" t="str">
        <f t="shared" si="87"/>
        <v/>
      </c>
      <c r="AM80" s="205" t="str">
        <f t="shared" si="79"/>
        <v/>
      </c>
      <c r="AN80" s="204" t="str">
        <f t="shared" si="80"/>
        <v/>
      </c>
      <c r="AO80" s="193" t="str">
        <f t="shared" si="88"/>
        <v/>
      </c>
      <c r="AP80" s="206" t="str">
        <f t="shared" si="81"/>
        <v/>
      </c>
      <c r="AQ80" s="204" t="str">
        <f t="shared" si="82"/>
        <v/>
      </c>
      <c r="AR80" s="207" t="str">
        <f t="shared" si="89"/>
        <v/>
      </c>
      <c r="AS80" s="198" t="str">
        <f t="shared" si="83"/>
        <v/>
      </c>
      <c r="AT80" s="212"/>
      <c r="AU80" s="208" t="str">
        <f t="shared" si="90"/>
        <v/>
      </c>
      <c r="AV80" s="208" t="str">
        <f t="shared" si="91"/>
        <v/>
      </c>
      <c r="AW80" s="208" t="str">
        <f t="shared" si="92"/>
        <v/>
      </c>
      <c r="AX80" s="209" t="str" cm="1">
        <f t="array" ref="AX80">IF($AA80="","",IF((IFERROR(_xlfn.IFS($AS80="Devis 1",(IFERROR(VALUE(TRIM(SUBSTITUTE(AJ80,CHAR(160),""))),0)),$AS80="Devis 2",(IFERROR(VALUE(TRIM(SUBSTITUTE(AM80,CHAR(160),""))),0)),$AS80="Devis 3",(IFERROR(VALUE(TRIM(SUBSTITUTE(AP80,CHAR(160),""))),0))),0))*(IFERROR(VALUE(TRIM(SUBSTITUTE($AA80,CHAR(160),""))),0))=0,"",(IFERROR(_xlfn.IFS($AS80="Devis 1",(IFERROR(VALUE(TRIM(SUBSTITUTE(AJ80,CHAR(160),""))),0)),$AS80="Devis 2",(IFERROR(VALUE(TRIM(SUBSTITUTE(AM80,CHAR(160),""))),0)),$AS80="Devis 3",(IFERROR(VALUE(TRIM(SUBSTITUTE(AP80,CHAR(160),""))),0))),0))*(IFERROR(VALUE(TRIM(SUBSTITUTE($AA80,CHAR(160),""))),0))))</f>
        <v/>
      </c>
      <c r="AY80" s="209" t="str" cm="1">
        <f t="array" ref="AY80">IF($AA80="","",IF(ROUND((IFERROR(_xlfn.IFS(TRIM(SUBSTITUTE($AS80,CHAR(160),""))="Devis 1",IFERROR(VALUE(TRIM(SUBSTITUTE(AK80,CHAR(160),""))),0),TRIM(SUBSTITUTE($AS80,CHAR(160),""))="Devis 2",IFERROR(VALUE(TRIM(SUBSTITUTE(AN80,CHAR(160),""))),0),TRIM(SUBSTITUTE($AS80,CHAR(160),""))="Devis 3",IFERROR(VALUE(TRIM(SUBSTITUTE(AQ80,CHAR(160),""))),0)),0))*(IFERROR(VALUE(TRIM(SUBSTITUTE($AA80,CHAR(160),""))),0)),2)=0,IF(AX80&lt;&gt;"",0,""),ROUND((IFERROR(_xlfn.IFS(TRIM(SUBSTITUTE($AS80,CHAR(160),""))="Devis 1",IFERROR(VALUE(TRIM(SUBSTITUTE(AK80,CHAR(160),""))),0),TRIM(SUBSTITUTE($AS80,CHAR(160),""))="Devis 2",IFERROR(VALUE(TRIM(SUBSTITUTE(AN80,CHAR(160),""))),0),TRIM(SUBSTITUTE($AS80,CHAR(160),""))="Devis 3",IFERROR(VALUE(TRIM(SUBSTITUTE(AQ80,CHAR(160),""))),0)),0))*(IFERROR(VALUE(TRIM(SUBSTITUTE($AA80,CHAR(160),""))),0)),2)))</f>
        <v/>
      </c>
      <c r="AZ80" s="209" t="str" cm="1">
        <f t="array" ref="AZ80">IF($AA80="","",IF(ROUND(IFERROR(_xlfn.IFS($AS80="Devis 1",ROUND(IFERROR(VALUE(TRIM(SUBSTITUTE(AL80,CHAR(160),""))),0),2),$AS80="Devis 2",ROUND(IFERROR(VALUE(TRIM(SUBSTITUTE(AO80,CHAR(160),""))),0),2),$AS80="Devis 3",ROUND(IFERROR(VALUE(TRIM(SUBSTITUTE(AR80,CHAR(160),""))),0),2)),0),2)*ROUND(IFERROR(VALUE(TRIM(SUBSTITUTE($AA80,CHAR(160),""))),0),2)=0,"",ROUND(IFERROR(_xlfn.IFS($AS80="Devis 1",ROUND(IFERROR(VALUE(TRIM(SUBSTITUTE(AL80,CHAR(160),""))),0),2),$AS80="Devis 2",ROUND(IFERROR(VALUE(TRIM(SUBSTITUTE(AO80,CHAR(160),""))),0),2),$AS80="Devis 3",ROUND(IFERROR(VALUE(TRIM(SUBSTITUTE(AR80,CHAR(160),""))),0),2)),0),2)*ROUND(IFERROR(VALUE(TRIM(SUBSTITUTE($AA80,CHAR(160),""))),0),2)))</f>
        <v/>
      </c>
      <c r="BA80" s="212"/>
      <c r="BB80" s="210" t="str" cm="1">
        <f t="array" ref="BB80">IF(OR(AZ80="",AW80="",AX80="",AU80="",AY80="",AV80=""),"",_xlfn.IFS((IFERROR(VALUE(TRIM(SUBSTITUTE(AZ80,CHAR(160),""))),0))&gt;(IFERROR(VALUE(TRIM(SUBSTITUTE(AW80,CHAR(160),""))),0)),"KO : Le montant retenu TTC est supérieur au montant raisonnable TTC. Merci de revoir la ligne de dépense ou plafonner son montant.",(IFERROR(VALUE(TRIM(SUBSTITUTE(AX80,CHAR(160),""))),0))&gt;(IFERROR(VALUE(TRIM(SUBSTITUTE(AU80,CHAR(160),""))),0)),"Attention : Le montant retenu HT est supérieur au montant HT raisonnable. Merci de revoir la ligne de dépense, plafonner son montant, ou justifier la reventillation HT / TVA.",(IFERROR(VALUE(TRIM(SUBSTITUTE(AY80,CHAR(160),""))),0))&gt;(IFERROR(VALUE(TRIM(SUBSTITUTE(AV80,CHAR(160),""))),0)),"Attention : Le montant TVA retenu est supérieur au montant TVA raisonnable. Merci de revoir la ligne de dépense, plafonner son montant, ou justifier la reventillation HT / TVA.",(IFERROR(VALUE(TRIM(SUBSTITUTE(AZ80,CHAR(160),""))),0))=0,"",(IFERROR(VALUE(TRIM(SUBSTITUTE(AW80,CHAR(160),""))),0))=(IFERROR(VALUE(TRIM(SUBSTITUTE(AZ80,CHAR(160),""))),0)),"OK",(IFERROR(VALUE(TRIM(SUBSTITUTE(AW80,CHAR(160),""))),0))&gt;(IFERROR(VALUE(TRIM(SUBSTITUTE(AZ80,CHAR(160),""))),0))," OK : Montant instruit inférieur au montant raisonnable.",TRUE,""))</f>
        <v/>
      </c>
      <c r="BC80" s="210" t="str" cm="1">
        <f t="array" ref="BC80">IF(OR(AZ80="",X80="",AX80="",V80="",AY80="",W80=""),"",_xlfn.IFS((IFERROR(VALUE(TRIM(SUBSTITUTE(AZ80,CHAR(160),""))),0))&gt;(IFERROR(VALUE(TRIM(SUBSTITUTE(X80,CHAR(160),""))),0)),"KO : Le montant retenu TTC est supérieur au montant présenté TTC. Merci de revoir la ligne de dépense ou plafonner son montant.",(IFERROR(VALUE(TRIM(SUBSTITUTE(AX80,CHAR(160),""))),0))&gt;(IFERROR(VALUE(TRIM(SUBSTITUTE(V80,CHAR(160),""))),0)),"Attention : Le montant retenu HT est supérieur au montant HT présenté. Merci de revoir la ligne de dépense, plafonner son montant, ou justifier la reventillation HT / TVA.",(IFERROR(VALUE(TRIM(SUBSTITUTE(AY80,CHAR(160),""))),0))&gt;(IFERROR(VALUE(TRIM(SUBSTITUTE(W80,CHAR(160),""))),0)),"Attention : Le montant TVA retenu est supérieur au montant TVA présenté. Merci de revoir la ligne de dépense, plafonner son montant, ou justifier la reventillation HT / TVA.",(IFERROR(VALUE(TRIM(SUBSTITUTE(X80,CHAR(160),""))),0))=0,"",(IFERROR(VALUE(TRIM(SUBSTITUTE(AZ80,CHAR(160),""))),0))=(IFERROR(VALUE(TRIM(SUBSTITUTE(X80,CHAR(160),""))),0)),"OK",(IFERROR(VALUE(TRIM(SUBSTITUTE(AZ80,CHAR(160),""))),0))&lt;(IFERROR(VALUE(TRIM(SUBSTITUTE(X80,CHAR(160),""))),0)),"Montant instruit inférieur au montant présenté.",TRUE,""))</f>
        <v/>
      </c>
      <c r="BD80" s="208" t="str">
        <f t="shared" si="93"/>
        <v/>
      </c>
      <c r="BE80" s="208" t="str">
        <f t="shared" si="94"/>
        <v/>
      </c>
      <c r="BF80" s="495" t="str">
        <f t="shared" si="95"/>
        <v/>
      </c>
    </row>
    <row r="81" spans="1:58" ht="15" customHeight="1">
      <c r="A81" s="473">
        <v>77</v>
      </c>
      <c r="B81" s="11"/>
      <c r="C81" s="42"/>
      <c r="D81" s="11"/>
      <c r="E81" s="11"/>
      <c r="F81" s="11"/>
      <c r="G81" s="11"/>
      <c r="H81" s="11"/>
      <c r="I81" s="61"/>
      <c r="J81" s="11"/>
      <c r="K81" s="62"/>
      <c r="L81" s="29"/>
      <c r="M81" s="15"/>
      <c r="N81" s="193" t="str">
        <f t="shared" si="84"/>
        <v/>
      </c>
      <c r="O81" s="32"/>
      <c r="P81" s="15"/>
      <c r="Q81" s="193" t="str">
        <f t="shared" si="85"/>
        <v/>
      </c>
      <c r="R81" s="35"/>
      <c r="S81" s="15"/>
      <c r="T81" s="194" t="str">
        <f t="shared" si="86"/>
        <v/>
      </c>
      <c r="U81" s="53"/>
      <c r="V81" s="195" t="str" cm="1">
        <f t="array" ref="V81">IF((_xlfn.IFS(TRIM(SUBSTITUTE(U81,CHAR(160),""))="Devis 1",IFERROR(VALUE(TRIM(SUBSTITUTE(L81,CHAR(160),""))),0),TRIM(SUBSTITUTE(U81,CHAR(160),""))="Devis 2",IFERROR(VALUE(TRIM(SUBSTITUTE(O81,CHAR(160),""))),0),TRIM(SUBSTITUTE(U81,CHAR(160),""))="Devis 3",IFERROR(VALUE(TRIM(SUBSTITUTE(R81,CHAR(160),""))),0),TRUE,0)*IFERROR(VALUE(TRIM(SUBSTITUTE(C81,CHAR(160),""))),0))=0,"",_xlfn.IFS(TRIM(SUBSTITUTE(U81,CHAR(160),""))="Devis 1",IFERROR(VALUE(TRIM(SUBSTITUTE(L81,CHAR(160),""))),0),TRIM(SUBSTITUTE(U81,CHAR(160),""))="Devis 2",IFERROR(VALUE(TRIM(SUBSTITUTE(O81,CHAR(160),""))),0),TRIM(SUBSTITUTE(U81,CHAR(160),""))="Devis 3",IFERROR(VALUE(TRIM(SUBSTITUTE(R81,CHAR(160),""))),0),TRUE,0)*IFERROR(VALUE(TRIM(SUBSTITUTE(C81,CHAR(160),""))),0))</f>
        <v/>
      </c>
      <c r="W81" s="196" t="str" cm="1">
        <f t="array" ref="W81">IF(ROUND((_xlfn.IFS(TRIM(SUBSTITUTE(U81,CHAR(160),""))="Devis 1",IFERROR(VALUE(TRIM(SUBSTITUTE(M81,CHAR(160),""))),0),TRIM(SUBSTITUTE(U81,CHAR(160),""))="Devis 2",IFERROR(VALUE(TRIM(SUBSTITUTE(P81,CHAR(160),""))),0),TRIM(SUBSTITUTE(U81,CHAR(160),""))="Devis 3",IFERROR(VALUE(TRIM(SUBSTITUTE(S81,CHAR(160),""))),0),TRUE,0)*IFERROR(VALUE(TRIM(SUBSTITUTE(C81,CHAR(160),""))),0)),2)=0,IF(V81&lt;&gt;"",0,""),ROUND((_xlfn.IFS(TRIM(SUBSTITUTE(U81,CHAR(160),""))="Devis 1",IFERROR(VALUE(TRIM(SUBSTITUTE(M81,CHAR(160),""))),0),TRIM(SUBSTITUTE(U81,CHAR(160),""))="Devis 2",IFERROR(VALUE(TRIM(SUBSTITUTE(P81,CHAR(160),""))),0),TRIM(SUBSTITUTE(U81,CHAR(160),""))="Devis 3",IFERROR(VALUE(TRIM(SUBSTITUTE(S81,CHAR(160),""))),0),TRUE,0)*IFERROR(VALUE(TRIM(SUBSTITUTE(C81,CHAR(160),""))),0)),2))</f>
        <v/>
      </c>
      <c r="X81" s="197" t="str">
        <f t="shared" si="96"/>
        <v/>
      </c>
      <c r="Y81" s="55"/>
      <c r="Z81" s="198" t="str">
        <f t="shared" si="67"/>
        <v/>
      </c>
      <c r="AA81" s="199" t="str">
        <f t="shared" si="68"/>
        <v/>
      </c>
      <c r="AB81" s="200" t="str">
        <f t="shared" si="69"/>
        <v/>
      </c>
      <c r="AC81" s="200" t="str">
        <f t="shared" si="70"/>
        <v/>
      </c>
      <c r="AD81" s="200" t="str">
        <f t="shared" si="71"/>
        <v/>
      </c>
      <c r="AE81" s="200" t="str">
        <f t="shared" si="72"/>
        <v/>
      </c>
      <c r="AF81" s="200" t="str">
        <f t="shared" si="73"/>
        <v/>
      </c>
      <c r="AG81" s="201" t="str">
        <f t="shared" si="74"/>
        <v/>
      </c>
      <c r="AH81" s="200" t="str">
        <f t="shared" si="75"/>
        <v/>
      </c>
      <c r="AI81" s="202" t="str">
        <f t="shared" si="76"/>
        <v/>
      </c>
      <c r="AJ81" s="203" t="str">
        <f t="shared" si="77"/>
        <v/>
      </c>
      <c r="AK81" s="204" t="str">
        <f t="shared" si="78"/>
        <v/>
      </c>
      <c r="AL81" s="193" t="str">
        <f t="shared" si="87"/>
        <v/>
      </c>
      <c r="AM81" s="205" t="str">
        <f t="shared" si="79"/>
        <v/>
      </c>
      <c r="AN81" s="204" t="str">
        <f t="shared" si="80"/>
        <v/>
      </c>
      <c r="AO81" s="193" t="str">
        <f t="shared" si="88"/>
        <v/>
      </c>
      <c r="AP81" s="206" t="str">
        <f t="shared" si="81"/>
        <v/>
      </c>
      <c r="AQ81" s="204" t="str">
        <f t="shared" si="82"/>
        <v/>
      </c>
      <c r="AR81" s="207" t="str">
        <f t="shared" si="89"/>
        <v/>
      </c>
      <c r="AS81" s="198" t="str">
        <f t="shared" si="83"/>
        <v/>
      </c>
      <c r="AT81" s="212"/>
      <c r="AU81" s="208" t="str">
        <f t="shared" si="90"/>
        <v/>
      </c>
      <c r="AV81" s="208" t="str">
        <f t="shared" si="91"/>
        <v/>
      </c>
      <c r="AW81" s="208" t="str">
        <f t="shared" si="92"/>
        <v/>
      </c>
      <c r="AX81" s="209" t="str" cm="1">
        <f t="array" ref="AX81">IF($AA81="","",IF((IFERROR(_xlfn.IFS($AS81="Devis 1",(IFERROR(VALUE(TRIM(SUBSTITUTE(AJ81,CHAR(160),""))),0)),$AS81="Devis 2",(IFERROR(VALUE(TRIM(SUBSTITUTE(AM81,CHAR(160),""))),0)),$AS81="Devis 3",(IFERROR(VALUE(TRIM(SUBSTITUTE(AP81,CHAR(160),""))),0))),0))*(IFERROR(VALUE(TRIM(SUBSTITUTE($AA81,CHAR(160),""))),0))=0,"",(IFERROR(_xlfn.IFS($AS81="Devis 1",(IFERROR(VALUE(TRIM(SUBSTITUTE(AJ81,CHAR(160),""))),0)),$AS81="Devis 2",(IFERROR(VALUE(TRIM(SUBSTITUTE(AM81,CHAR(160),""))),0)),$AS81="Devis 3",(IFERROR(VALUE(TRIM(SUBSTITUTE(AP81,CHAR(160),""))),0))),0))*(IFERROR(VALUE(TRIM(SUBSTITUTE($AA81,CHAR(160),""))),0))))</f>
        <v/>
      </c>
      <c r="AY81" s="209" t="str" cm="1">
        <f t="array" ref="AY81">IF($AA81="","",IF(ROUND((IFERROR(_xlfn.IFS(TRIM(SUBSTITUTE($AS81,CHAR(160),""))="Devis 1",IFERROR(VALUE(TRIM(SUBSTITUTE(AK81,CHAR(160),""))),0),TRIM(SUBSTITUTE($AS81,CHAR(160),""))="Devis 2",IFERROR(VALUE(TRIM(SUBSTITUTE(AN81,CHAR(160),""))),0),TRIM(SUBSTITUTE($AS81,CHAR(160),""))="Devis 3",IFERROR(VALUE(TRIM(SUBSTITUTE(AQ81,CHAR(160),""))),0)),0))*(IFERROR(VALUE(TRIM(SUBSTITUTE($AA81,CHAR(160),""))),0)),2)=0,IF(AX81&lt;&gt;"",0,""),ROUND((IFERROR(_xlfn.IFS(TRIM(SUBSTITUTE($AS81,CHAR(160),""))="Devis 1",IFERROR(VALUE(TRIM(SUBSTITUTE(AK81,CHAR(160),""))),0),TRIM(SUBSTITUTE($AS81,CHAR(160),""))="Devis 2",IFERROR(VALUE(TRIM(SUBSTITUTE(AN81,CHAR(160),""))),0),TRIM(SUBSTITUTE($AS81,CHAR(160),""))="Devis 3",IFERROR(VALUE(TRIM(SUBSTITUTE(AQ81,CHAR(160),""))),0)),0))*(IFERROR(VALUE(TRIM(SUBSTITUTE($AA81,CHAR(160),""))),0)),2)))</f>
        <v/>
      </c>
      <c r="AZ81" s="209" t="str" cm="1">
        <f t="array" ref="AZ81">IF($AA81="","",IF(ROUND(IFERROR(_xlfn.IFS($AS81="Devis 1",ROUND(IFERROR(VALUE(TRIM(SUBSTITUTE(AL81,CHAR(160),""))),0),2),$AS81="Devis 2",ROUND(IFERROR(VALUE(TRIM(SUBSTITUTE(AO81,CHAR(160),""))),0),2),$AS81="Devis 3",ROUND(IFERROR(VALUE(TRIM(SUBSTITUTE(AR81,CHAR(160),""))),0),2)),0),2)*ROUND(IFERROR(VALUE(TRIM(SUBSTITUTE($AA81,CHAR(160),""))),0),2)=0,"",ROUND(IFERROR(_xlfn.IFS($AS81="Devis 1",ROUND(IFERROR(VALUE(TRIM(SUBSTITUTE(AL81,CHAR(160),""))),0),2),$AS81="Devis 2",ROUND(IFERROR(VALUE(TRIM(SUBSTITUTE(AO81,CHAR(160),""))),0),2),$AS81="Devis 3",ROUND(IFERROR(VALUE(TRIM(SUBSTITUTE(AR81,CHAR(160),""))),0),2)),0),2)*ROUND(IFERROR(VALUE(TRIM(SUBSTITUTE($AA81,CHAR(160),""))),0),2)))</f>
        <v/>
      </c>
      <c r="BA81" s="212"/>
      <c r="BB81" s="210" t="str" cm="1">
        <f t="array" ref="BB81">IF(OR(AZ81="",AW81="",AX81="",AU81="",AY81="",AV81=""),"",_xlfn.IFS((IFERROR(VALUE(TRIM(SUBSTITUTE(AZ81,CHAR(160),""))),0))&gt;(IFERROR(VALUE(TRIM(SUBSTITUTE(AW81,CHAR(160),""))),0)),"KO : Le montant retenu TTC est supérieur au montant raisonnable TTC. Merci de revoir la ligne de dépense ou plafonner son montant.",(IFERROR(VALUE(TRIM(SUBSTITUTE(AX81,CHAR(160),""))),0))&gt;(IFERROR(VALUE(TRIM(SUBSTITUTE(AU81,CHAR(160),""))),0)),"Attention : Le montant retenu HT est supérieur au montant HT raisonnable. Merci de revoir la ligne de dépense, plafonner son montant, ou justifier la reventillation HT / TVA.",(IFERROR(VALUE(TRIM(SUBSTITUTE(AY81,CHAR(160),""))),0))&gt;(IFERROR(VALUE(TRIM(SUBSTITUTE(AV81,CHAR(160),""))),0)),"Attention : Le montant TVA retenu est supérieur au montant TVA raisonnable. Merci de revoir la ligne de dépense, plafonner son montant, ou justifier la reventillation HT / TVA.",(IFERROR(VALUE(TRIM(SUBSTITUTE(AZ81,CHAR(160),""))),0))=0,"",(IFERROR(VALUE(TRIM(SUBSTITUTE(AW81,CHAR(160),""))),0))=(IFERROR(VALUE(TRIM(SUBSTITUTE(AZ81,CHAR(160),""))),0)),"OK",(IFERROR(VALUE(TRIM(SUBSTITUTE(AW81,CHAR(160),""))),0))&gt;(IFERROR(VALUE(TRIM(SUBSTITUTE(AZ81,CHAR(160),""))),0))," OK : Montant instruit inférieur au montant raisonnable.",TRUE,""))</f>
        <v/>
      </c>
      <c r="BC81" s="210" t="str" cm="1">
        <f t="array" ref="BC81">IF(OR(AZ81="",X81="",AX81="",V81="",AY81="",W81=""),"",_xlfn.IFS((IFERROR(VALUE(TRIM(SUBSTITUTE(AZ81,CHAR(160),""))),0))&gt;(IFERROR(VALUE(TRIM(SUBSTITUTE(X81,CHAR(160),""))),0)),"KO : Le montant retenu TTC est supérieur au montant présenté TTC. Merci de revoir la ligne de dépense ou plafonner son montant.",(IFERROR(VALUE(TRIM(SUBSTITUTE(AX81,CHAR(160),""))),0))&gt;(IFERROR(VALUE(TRIM(SUBSTITUTE(V81,CHAR(160),""))),0)),"Attention : Le montant retenu HT est supérieur au montant HT présenté. Merci de revoir la ligne de dépense, plafonner son montant, ou justifier la reventillation HT / TVA.",(IFERROR(VALUE(TRIM(SUBSTITUTE(AY81,CHAR(160),""))),0))&gt;(IFERROR(VALUE(TRIM(SUBSTITUTE(W81,CHAR(160),""))),0)),"Attention : Le montant TVA retenu est supérieur au montant TVA présenté. Merci de revoir la ligne de dépense, plafonner son montant, ou justifier la reventillation HT / TVA.",(IFERROR(VALUE(TRIM(SUBSTITUTE(X81,CHAR(160),""))),0))=0,"",(IFERROR(VALUE(TRIM(SUBSTITUTE(AZ81,CHAR(160),""))),0))=(IFERROR(VALUE(TRIM(SUBSTITUTE(X81,CHAR(160),""))),0)),"OK",(IFERROR(VALUE(TRIM(SUBSTITUTE(AZ81,CHAR(160),""))),0))&lt;(IFERROR(VALUE(TRIM(SUBSTITUTE(X81,CHAR(160),""))),0)),"Montant instruit inférieur au montant présenté.",TRUE,""))</f>
        <v/>
      </c>
      <c r="BD81" s="208" t="str">
        <f t="shared" si="93"/>
        <v/>
      </c>
      <c r="BE81" s="208" t="str">
        <f t="shared" si="94"/>
        <v/>
      </c>
      <c r="BF81" s="495" t="str">
        <f t="shared" si="95"/>
        <v/>
      </c>
    </row>
    <row r="82" spans="1:58" ht="15" customHeight="1">
      <c r="A82" s="473">
        <v>78</v>
      </c>
      <c r="B82" s="11"/>
      <c r="C82" s="42"/>
      <c r="D82" s="11"/>
      <c r="E82" s="11"/>
      <c r="F82" s="11"/>
      <c r="G82" s="11"/>
      <c r="H82" s="11"/>
      <c r="I82" s="61"/>
      <c r="J82" s="11"/>
      <c r="K82" s="62"/>
      <c r="L82" s="29"/>
      <c r="M82" s="15"/>
      <c r="N82" s="193" t="str">
        <f t="shared" si="84"/>
        <v/>
      </c>
      <c r="O82" s="32"/>
      <c r="P82" s="15"/>
      <c r="Q82" s="193" t="str">
        <f t="shared" si="85"/>
        <v/>
      </c>
      <c r="R82" s="35"/>
      <c r="S82" s="15"/>
      <c r="T82" s="194" t="str">
        <f t="shared" si="86"/>
        <v/>
      </c>
      <c r="U82" s="53"/>
      <c r="V82" s="195" t="str" cm="1">
        <f t="array" ref="V82">IF((_xlfn.IFS(TRIM(SUBSTITUTE(U82,CHAR(160),""))="Devis 1",IFERROR(VALUE(TRIM(SUBSTITUTE(L82,CHAR(160),""))),0),TRIM(SUBSTITUTE(U82,CHAR(160),""))="Devis 2",IFERROR(VALUE(TRIM(SUBSTITUTE(O82,CHAR(160),""))),0),TRIM(SUBSTITUTE(U82,CHAR(160),""))="Devis 3",IFERROR(VALUE(TRIM(SUBSTITUTE(R82,CHAR(160),""))),0),TRUE,0)*IFERROR(VALUE(TRIM(SUBSTITUTE(C82,CHAR(160),""))),0))=0,"",_xlfn.IFS(TRIM(SUBSTITUTE(U82,CHAR(160),""))="Devis 1",IFERROR(VALUE(TRIM(SUBSTITUTE(L82,CHAR(160),""))),0),TRIM(SUBSTITUTE(U82,CHAR(160),""))="Devis 2",IFERROR(VALUE(TRIM(SUBSTITUTE(O82,CHAR(160),""))),0),TRIM(SUBSTITUTE(U82,CHAR(160),""))="Devis 3",IFERROR(VALUE(TRIM(SUBSTITUTE(R82,CHAR(160),""))),0),TRUE,0)*IFERROR(VALUE(TRIM(SUBSTITUTE(C82,CHAR(160),""))),0))</f>
        <v/>
      </c>
      <c r="W82" s="196" t="str" cm="1">
        <f t="array" ref="W82">IF(ROUND((_xlfn.IFS(TRIM(SUBSTITUTE(U82,CHAR(160),""))="Devis 1",IFERROR(VALUE(TRIM(SUBSTITUTE(M82,CHAR(160),""))),0),TRIM(SUBSTITUTE(U82,CHAR(160),""))="Devis 2",IFERROR(VALUE(TRIM(SUBSTITUTE(P82,CHAR(160),""))),0),TRIM(SUBSTITUTE(U82,CHAR(160),""))="Devis 3",IFERROR(VALUE(TRIM(SUBSTITUTE(S82,CHAR(160),""))),0),TRUE,0)*IFERROR(VALUE(TRIM(SUBSTITUTE(C82,CHAR(160),""))),0)),2)=0,IF(V82&lt;&gt;"",0,""),ROUND((_xlfn.IFS(TRIM(SUBSTITUTE(U82,CHAR(160),""))="Devis 1",IFERROR(VALUE(TRIM(SUBSTITUTE(M82,CHAR(160),""))),0),TRIM(SUBSTITUTE(U82,CHAR(160),""))="Devis 2",IFERROR(VALUE(TRIM(SUBSTITUTE(P82,CHAR(160),""))),0),TRIM(SUBSTITUTE(U82,CHAR(160),""))="Devis 3",IFERROR(VALUE(TRIM(SUBSTITUTE(S82,CHAR(160),""))),0),TRUE,0)*IFERROR(VALUE(TRIM(SUBSTITUTE(C82,CHAR(160),""))),0)),2))</f>
        <v/>
      </c>
      <c r="X82" s="197" t="str">
        <f t="shared" si="96"/>
        <v/>
      </c>
      <c r="Y82" s="55"/>
      <c r="Z82" s="198" t="str">
        <f t="shared" si="67"/>
        <v/>
      </c>
      <c r="AA82" s="199" t="str">
        <f t="shared" si="68"/>
        <v/>
      </c>
      <c r="AB82" s="200" t="str">
        <f t="shared" si="69"/>
        <v/>
      </c>
      <c r="AC82" s="200" t="str">
        <f t="shared" si="70"/>
        <v/>
      </c>
      <c r="AD82" s="200" t="str">
        <f t="shared" si="71"/>
        <v/>
      </c>
      <c r="AE82" s="200" t="str">
        <f t="shared" si="72"/>
        <v/>
      </c>
      <c r="AF82" s="200" t="str">
        <f t="shared" si="73"/>
        <v/>
      </c>
      <c r="AG82" s="201" t="str">
        <f t="shared" si="74"/>
        <v/>
      </c>
      <c r="AH82" s="200" t="str">
        <f t="shared" si="75"/>
        <v/>
      </c>
      <c r="AI82" s="202" t="str">
        <f t="shared" si="76"/>
        <v/>
      </c>
      <c r="AJ82" s="203" t="str">
        <f t="shared" si="77"/>
        <v/>
      </c>
      <c r="AK82" s="204" t="str">
        <f t="shared" si="78"/>
        <v/>
      </c>
      <c r="AL82" s="193" t="str">
        <f t="shared" si="87"/>
        <v/>
      </c>
      <c r="AM82" s="205" t="str">
        <f t="shared" si="79"/>
        <v/>
      </c>
      <c r="AN82" s="204" t="str">
        <f t="shared" si="80"/>
        <v/>
      </c>
      <c r="AO82" s="193" t="str">
        <f t="shared" si="88"/>
        <v/>
      </c>
      <c r="AP82" s="206" t="str">
        <f t="shared" si="81"/>
        <v/>
      </c>
      <c r="AQ82" s="204" t="str">
        <f t="shared" si="82"/>
        <v/>
      </c>
      <c r="AR82" s="207" t="str">
        <f t="shared" si="89"/>
        <v/>
      </c>
      <c r="AS82" s="198" t="str">
        <f t="shared" si="83"/>
        <v/>
      </c>
      <c r="AT82" s="212"/>
      <c r="AU82" s="208" t="str">
        <f t="shared" si="90"/>
        <v/>
      </c>
      <c r="AV82" s="208" t="str">
        <f t="shared" si="91"/>
        <v/>
      </c>
      <c r="AW82" s="208" t="str">
        <f t="shared" si="92"/>
        <v/>
      </c>
      <c r="AX82" s="209" t="str" cm="1">
        <f t="array" ref="AX82">IF($AA82="","",IF((IFERROR(_xlfn.IFS($AS82="Devis 1",(IFERROR(VALUE(TRIM(SUBSTITUTE(AJ82,CHAR(160),""))),0)),$AS82="Devis 2",(IFERROR(VALUE(TRIM(SUBSTITUTE(AM82,CHAR(160),""))),0)),$AS82="Devis 3",(IFERROR(VALUE(TRIM(SUBSTITUTE(AP82,CHAR(160),""))),0))),0))*(IFERROR(VALUE(TRIM(SUBSTITUTE($AA82,CHAR(160),""))),0))=0,"",(IFERROR(_xlfn.IFS($AS82="Devis 1",(IFERROR(VALUE(TRIM(SUBSTITUTE(AJ82,CHAR(160),""))),0)),$AS82="Devis 2",(IFERROR(VALUE(TRIM(SUBSTITUTE(AM82,CHAR(160),""))),0)),$AS82="Devis 3",(IFERROR(VALUE(TRIM(SUBSTITUTE(AP82,CHAR(160),""))),0))),0))*(IFERROR(VALUE(TRIM(SUBSTITUTE($AA82,CHAR(160),""))),0))))</f>
        <v/>
      </c>
      <c r="AY82" s="209" t="str" cm="1">
        <f t="array" ref="AY82">IF($AA82="","",IF(ROUND((IFERROR(_xlfn.IFS(TRIM(SUBSTITUTE($AS82,CHAR(160),""))="Devis 1",IFERROR(VALUE(TRIM(SUBSTITUTE(AK82,CHAR(160),""))),0),TRIM(SUBSTITUTE($AS82,CHAR(160),""))="Devis 2",IFERROR(VALUE(TRIM(SUBSTITUTE(AN82,CHAR(160),""))),0),TRIM(SUBSTITUTE($AS82,CHAR(160),""))="Devis 3",IFERROR(VALUE(TRIM(SUBSTITUTE(AQ82,CHAR(160),""))),0)),0))*(IFERROR(VALUE(TRIM(SUBSTITUTE($AA82,CHAR(160),""))),0)),2)=0,IF(AX82&lt;&gt;"",0,""),ROUND((IFERROR(_xlfn.IFS(TRIM(SUBSTITUTE($AS82,CHAR(160),""))="Devis 1",IFERROR(VALUE(TRIM(SUBSTITUTE(AK82,CHAR(160),""))),0),TRIM(SUBSTITUTE($AS82,CHAR(160),""))="Devis 2",IFERROR(VALUE(TRIM(SUBSTITUTE(AN82,CHAR(160),""))),0),TRIM(SUBSTITUTE($AS82,CHAR(160),""))="Devis 3",IFERROR(VALUE(TRIM(SUBSTITUTE(AQ82,CHAR(160),""))),0)),0))*(IFERROR(VALUE(TRIM(SUBSTITUTE($AA82,CHAR(160),""))),0)),2)))</f>
        <v/>
      </c>
      <c r="AZ82" s="209" t="str" cm="1">
        <f t="array" ref="AZ82">IF($AA82="","",IF(ROUND(IFERROR(_xlfn.IFS($AS82="Devis 1",ROUND(IFERROR(VALUE(TRIM(SUBSTITUTE(AL82,CHAR(160),""))),0),2),$AS82="Devis 2",ROUND(IFERROR(VALUE(TRIM(SUBSTITUTE(AO82,CHAR(160),""))),0),2),$AS82="Devis 3",ROUND(IFERROR(VALUE(TRIM(SUBSTITUTE(AR82,CHAR(160),""))),0),2)),0),2)*ROUND(IFERROR(VALUE(TRIM(SUBSTITUTE($AA82,CHAR(160),""))),0),2)=0,"",ROUND(IFERROR(_xlfn.IFS($AS82="Devis 1",ROUND(IFERROR(VALUE(TRIM(SUBSTITUTE(AL82,CHAR(160),""))),0),2),$AS82="Devis 2",ROUND(IFERROR(VALUE(TRIM(SUBSTITUTE(AO82,CHAR(160),""))),0),2),$AS82="Devis 3",ROUND(IFERROR(VALUE(TRIM(SUBSTITUTE(AR82,CHAR(160),""))),0),2)),0),2)*ROUND(IFERROR(VALUE(TRIM(SUBSTITUTE($AA82,CHAR(160),""))),0),2)))</f>
        <v/>
      </c>
      <c r="BA82" s="212"/>
      <c r="BB82" s="210" t="str" cm="1">
        <f t="array" ref="BB82">IF(OR(AZ82="",AW82="",AX82="",AU82="",AY82="",AV82=""),"",_xlfn.IFS((IFERROR(VALUE(TRIM(SUBSTITUTE(AZ82,CHAR(160),""))),0))&gt;(IFERROR(VALUE(TRIM(SUBSTITUTE(AW82,CHAR(160),""))),0)),"KO : Le montant retenu TTC est supérieur au montant raisonnable TTC. Merci de revoir la ligne de dépense ou plafonner son montant.",(IFERROR(VALUE(TRIM(SUBSTITUTE(AX82,CHAR(160),""))),0))&gt;(IFERROR(VALUE(TRIM(SUBSTITUTE(AU82,CHAR(160),""))),0)),"Attention : Le montant retenu HT est supérieur au montant HT raisonnable. Merci de revoir la ligne de dépense, plafonner son montant, ou justifier la reventillation HT / TVA.",(IFERROR(VALUE(TRIM(SUBSTITUTE(AY82,CHAR(160),""))),0))&gt;(IFERROR(VALUE(TRIM(SUBSTITUTE(AV82,CHAR(160),""))),0)),"Attention : Le montant TVA retenu est supérieur au montant TVA raisonnable. Merci de revoir la ligne de dépense, plafonner son montant, ou justifier la reventillation HT / TVA.",(IFERROR(VALUE(TRIM(SUBSTITUTE(AZ82,CHAR(160),""))),0))=0,"",(IFERROR(VALUE(TRIM(SUBSTITUTE(AW82,CHAR(160),""))),0))=(IFERROR(VALUE(TRIM(SUBSTITUTE(AZ82,CHAR(160),""))),0)),"OK",(IFERROR(VALUE(TRIM(SUBSTITUTE(AW82,CHAR(160),""))),0))&gt;(IFERROR(VALUE(TRIM(SUBSTITUTE(AZ82,CHAR(160),""))),0))," OK : Montant instruit inférieur au montant raisonnable.",TRUE,""))</f>
        <v/>
      </c>
      <c r="BC82" s="210" t="str" cm="1">
        <f t="array" ref="BC82">IF(OR(AZ82="",X82="",AX82="",V82="",AY82="",W82=""),"",_xlfn.IFS((IFERROR(VALUE(TRIM(SUBSTITUTE(AZ82,CHAR(160),""))),0))&gt;(IFERROR(VALUE(TRIM(SUBSTITUTE(X82,CHAR(160),""))),0)),"KO : Le montant retenu TTC est supérieur au montant présenté TTC. Merci de revoir la ligne de dépense ou plafonner son montant.",(IFERROR(VALUE(TRIM(SUBSTITUTE(AX82,CHAR(160),""))),0))&gt;(IFERROR(VALUE(TRIM(SUBSTITUTE(V82,CHAR(160),""))),0)),"Attention : Le montant retenu HT est supérieur au montant HT présenté. Merci de revoir la ligne de dépense, plafonner son montant, ou justifier la reventillation HT / TVA.",(IFERROR(VALUE(TRIM(SUBSTITUTE(AY82,CHAR(160),""))),0))&gt;(IFERROR(VALUE(TRIM(SUBSTITUTE(W82,CHAR(160),""))),0)),"Attention : Le montant TVA retenu est supérieur au montant TVA présenté. Merci de revoir la ligne de dépense, plafonner son montant, ou justifier la reventillation HT / TVA.",(IFERROR(VALUE(TRIM(SUBSTITUTE(X82,CHAR(160),""))),0))=0,"",(IFERROR(VALUE(TRIM(SUBSTITUTE(AZ82,CHAR(160),""))),0))=(IFERROR(VALUE(TRIM(SUBSTITUTE(X82,CHAR(160),""))),0)),"OK",(IFERROR(VALUE(TRIM(SUBSTITUTE(AZ82,CHAR(160),""))),0))&lt;(IFERROR(VALUE(TRIM(SUBSTITUTE(X82,CHAR(160),""))),0)),"Montant instruit inférieur au montant présenté.",TRUE,""))</f>
        <v/>
      </c>
      <c r="BD82" s="208" t="str">
        <f t="shared" si="93"/>
        <v/>
      </c>
      <c r="BE82" s="208" t="str">
        <f t="shared" si="94"/>
        <v/>
      </c>
      <c r="BF82" s="495" t="str">
        <f t="shared" si="95"/>
        <v/>
      </c>
    </row>
    <row r="83" spans="1:58" ht="15" customHeight="1">
      <c r="A83" s="473">
        <v>79</v>
      </c>
      <c r="B83" s="11"/>
      <c r="C83" s="42"/>
      <c r="D83" s="11"/>
      <c r="E83" s="11"/>
      <c r="F83" s="11"/>
      <c r="G83" s="11"/>
      <c r="H83" s="11"/>
      <c r="I83" s="61"/>
      <c r="J83" s="11"/>
      <c r="K83" s="62"/>
      <c r="L83" s="29"/>
      <c r="M83" s="15"/>
      <c r="N83" s="193" t="str">
        <f t="shared" si="84"/>
        <v/>
      </c>
      <c r="O83" s="32"/>
      <c r="P83" s="15"/>
      <c r="Q83" s="193" t="str">
        <f t="shared" si="85"/>
        <v/>
      </c>
      <c r="R83" s="35"/>
      <c r="S83" s="15"/>
      <c r="T83" s="194" t="str">
        <f t="shared" si="86"/>
        <v/>
      </c>
      <c r="U83" s="53"/>
      <c r="V83" s="195" t="str" cm="1">
        <f t="array" ref="V83">IF((_xlfn.IFS(TRIM(SUBSTITUTE(U83,CHAR(160),""))="Devis 1",IFERROR(VALUE(TRIM(SUBSTITUTE(L83,CHAR(160),""))),0),TRIM(SUBSTITUTE(U83,CHAR(160),""))="Devis 2",IFERROR(VALUE(TRIM(SUBSTITUTE(O83,CHAR(160),""))),0),TRIM(SUBSTITUTE(U83,CHAR(160),""))="Devis 3",IFERROR(VALUE(TRIM(SUBSTITUTE(R83,CHAR(160),""))),0),TRUE,0)*IFERROR(VALUE(TRIM(SUBSTITUTE(C83,CHAR(160),""))),0))=0,"",_xlfn.IFS(TRIM(SUBSTITUTE(U83,CHAR(160),""))="Devis 1",IFERROR(VALUE(TRIM(SUBSTITUTE(L83,CHAR(160),""))),0),TRIM(SUBSTITUTE(U83,CHAR(160),""))="Devis 2",IFERROR(VALUE(TRIM(SUBSTITUTE(O83,CHAR(160),""))),0),TRIM(SUBSTITUTE(U83,CHAR(160),""))="Devis 3",IFERROR(VALUE(TRIM(SUBSTITUTE(R83,CHAR(160),""))),0),TRUE,0)*IFERROR(VALUE(TRIM(SUBSTITUTE(C83,CHAR(160),""))),0))</f>
        <v/>
      </c>
      <c r="W83" s="196" t="str" cm="1">
        <f t="array" ref="W83">IF(ROUND((_xlfn.IFS(TRIM(SUBSTITUTE(U83,CHAR(160),""))="Devis 1",IFERROR(VALUE(TRIM(SUBSTITUTE(M83,CHAR(160),""))),0),TRIM(SUBSTITUTE(U83,CHAR(160),""))="Devis 2",IFERROR(VALUE(TRIM(SUBSTITUTE(P83,CHAR(160),""))),0),TRIM(SUBSTITUTE(U83,CHAR(160),""))="Devis 3",IFERROR(VALUE(TRIM(SUBSTITUTE(S83,CHAR(160),""))),0),TRUE,0)*IFERROR(VALUE(TRIM(SUBSTITUTE(C83,CHAR(160),""))),0)),2)=0,IF(V83&lt;&gt;"",0,""),ROUND((_xlfn.IFS(TRIM(SUBSTITUTE(U83,CHAR(160),""))="Devis 1",IFERROR(VALUE(TRIM(SUBSTITUTE(M83,CHAR(160),""))),0),TRIM(SUBSTITUTE(U83,CHAR(160),""))="Devis 2",IFERROR(VALUE(TRIM(SUBSTITUTE(P83,CHAR(160),""))),0),TRIM(SUBSTITUTE(U83,CHAR(160),""))="Devis 3",IFERROR(VALUE(TRIM(SUBSTITUTE(S83,CHAR(160),""))),0),TRUE,0)*IFERROR(VALUE(TRIM(SUBSTITUTE(C83,CHAR(160),""))),0)),2))</f>
        <v/>
      </c>
      <c r="X83" s="197" t="str">
        <f t="shared" si="96"/>
        <v/>
      </c>
      <c r="Y83" s="55"/>
      <c r="Z83" s="198" t="str">
        <f t="shared" si="67"/>
        <v/>
      </c>
      <c r="AA83" s="199" t="str">
        <f t="shared" si="68"/>
        <v/>
      </c>
      <c r="AB83" s="200" t="str">
        <f t="shared" si="69"/>
        <v/>
      </c>
      <c r="AC83" s="200" t="str">
        <f t="shared" si="70"/>
        <v/>
      </c>
      <c r="AD83" s="200" t="str">
        <f t="shared" si="71"/>
        <v/>
      </c>
      <c r="AE83" s="200" t="str">
        <f t="shared" si="72"/>
        <v/>
      </c>
      <c r="AF83" s="200" t="str">
        <f t="shared" si="73"/>
        <v/>
      </c>
      <c r="AG83" s="201" t="str">
        <f t="shared" si="74"/>
        <v/>
      </c>
      <c r="AH83" s="200" t="str">
        <f t="shared" si="75"/>
        <v/>
      </c>
      <c r="AI83" s="202" t="str">
        <f t="shared" si="76"/>
        <v/>
      </c>
      <c r="AJ83" s="203" t="str">
        <f t="shared" si="77"/>
        <v/>
      </c>
      <c r="AK83" s="204" t="str">
        <f t="shared" si="78"/>
        <v/>
      </c>
      <c r="AL83" s="193" t="str">
        <f t="shared" si="87"/>
        <v/>
      </c>
      <c r="AM83" s="205" t="str">
        <f t="shared" si="79"/>
        <v/>
      </c>
      <c r="AN83" s="204" t="str">
        <f t="shared" si="80"/>
        <v/>
      </c>
      <c r="AO83" s="193" t="str">
        <f t="shared" si="88"/>
        <v/>
      </c>
      <c r="AP83" s="206" t="str">
        <f t="shared" si="81"/>
        <v/>
      </c>
      <c r="AQ83" s="204" t="str">
        <f t="shared" si="82"/>
        <v/>
      </c>
      <c r="AR83" s="207" t="str">
        <f t="shared" si="89"/>
        <v/>
      </c>
      <c r="AS83" s="198" t="str">
        <f t="shared" si="83"/>
        <v/>
      </c>
      <c r="AT83" s="212"/>
      <c r="AU83" s="208" t="str">
        <f t="shared" si="90"/>
        <v/>
      </c>
      <c r="AV83" s="208" t="str">
        <f t="shared" si="91"/>
        <v/>
      </c>
      <c r="AW83" s="208" t="str">
        <f t="shared" si="92"/>
        <v/>
      </c>
      <c r="AX83" s="209" t="str" cm="1">
        <f t="array" ref="AX83">IF($AA83="","",IF((IFERROR(_xlfn.IFS($AS83="Devis 1",(IFERROR(VALUE(TRIM(SUBSTITUTE(AJ83,CHAR(160),""))),0)),$AS83="Devis 2",(IFERROR(VALUE(TRIM(SUBSTITUTE(AM83,CHAR(160),""))),0)),$AS83="Devis 3",(IFERROR(VALUE(TRIM(SUBSTITUTE(AP83,CHAR(160),""))),0))),0))*(IFERROR(VALUE(TRIM(SUBSTITUTE($AA83,CHAR(160),""))),0))=0,"",(IFERROR(_xlfn.IFS($AS83="Devis 1",(IFERROR(VALUE(TRIM(SUBSTITUTE(AJ83,CHAR(160),""))),0)),$AS83="Devis 2",(IFERROR(VALUE(TRIM(SUBSTITUTE(AM83,CHAR(160),""))),0)),$AS83="Devis 3",(IFERROR(VALUE(TRIM(SUBSTITUTE(AP83,CHAR(160),""))),0))),0))*(IFERROR(VALUE(TRIM(SUBSTITUTE($AA83,CHAR(160),""))),0))))</f>
        <v/>
      </c>
      <c r="AY83" s="209" t="str" cm="1">
        <f t="array" ref="AY83">IF($AA83="","",IF(ROUND((IFERROR(_xlfn.IFS(TRIM(SUBSTITUTE($AS83,CHAR(160),""))="Devis 1",IFERROR(VALUE(TRIM(SUBSTITUTE(AK83,CHAR(160),""))),0),TRIM(SUBSTITUTE($AS83,CHAR(160),""))="Devis 2",IFERROR(VALUE(TRIM(SUBSTITUTE(AN83,CHAR(160),""))),0),TRIM(SUBSTITUTE($AS83,CHAR(160),""))="Devis 3",IFERROR(VALUE(TRIM(SUBSTITUTE(AQ83,CHAR(160),""))),0)),0))*(IFERROR(VALUE(TRIM(SUBSTITUTE($AA83,CHAR(160),""))),0)),2)=0,IF(AX83&lt;&gt;"",0,""),ROUND((IFERROR(_xlfn.IFS(TRIM(SUBSTITUTE($AS83,CHAR(160),""))="Devis 1",IFERROR(VALUE(TRIM(SUBSTITUTE(AK83,CHAR(160),""))),0),TRIM(SUBSTITUTE($AS83,CHAR(160),""))="Devis 2",IFERROR(VALUE(TRIM(SUBSTITUTE(AN83,CHAR(160),""))),0),TRIM(SUBSTITUTE($AS83,CHAR(160),""))="Devis 3",IFERROR(VALUE(TRIM(SUBSTITUTE(AQ83,CHAR(160),""))),0)),0))*(IFERROR(VALUE(TRIM(SUBSTITUTE($AA83,CHAR(160),""))),0)),2)))</f>
        <v/>
      </c>
      <c r="AZ83" s="209" t="str" cm="1">
        <f t="array" ref="AZ83">IF($AA83="","",IF(ROUND(IFERROR(_xlfn.IFS($AS83="Devis 1",ROUND(IFERROR(VALUE(TRIM(SUBSTITUTE(AL83,CHAR(160),""))),0),2),$AS83="Devis 2",ROUND(IFERROR(VALUE(TRIM(SUBSTITUTE(AO83,CHAR(160),""))),0),2),$AS83="Devis 3",ROUND(IFERROR(VALUE(TRIM(SUBSTITUTE(AR83,CHAR(160),""))),0),2)),0),2)*ROUND(IFERROR(VALUE(TRIM(SUBSTITUTE($AA83,CHAR(160),""))),0),2)=0,"",ROUND(IFERROR(_xlfn.IFS($AS83="Devis 1",ROUND(IFERROR(VALUE(TRIM(SUBSTITUTE(AL83,CHAR(160),""))),0),2),$AS83="Devis 2",ROUND(IFERROR(VALUE(TRIM(SUBSTITUTE(AO83,CHAR(160),""))),0),2),$AS83="Devis 3",ROUND(IFERROR(VALUE(TRIM(SUBSTITUTE(AR83,CHAR(160),""))),0),2)),0),2)*ROUND(IFERROR(VALUE(TRIM(SUBSTITUTE($AA83,CHAR(160),""))),0),2)))</f>
        <v/>
      </c>
      <c r="BA83" s="212"/>
      <c r="BB83" s="210" t="str" cm="1">
        <f t="array" ref="BB83">IF(OR(AZ83="",AW83="",AX83="",AU83="",AY83="",AV83=""),"",_xlfn.IFS((IFERROR(VALUE(TRIM(SUBSTITUTE(AZ83,CHAR(160),""))),0))&gt;(IFERROR(VALUE(TRIM(SUBSTITUTE(AW83,CHAR(160),""))),0)),"KO : Le montant retenu TTC est supérieur au montant raisonnable TTC. Merci de revoir la ligne de dépense ou plafonner son montant.",(IFERROR(VALUE(TRIM(SUBSTITUTE(AX83,CHAR(160),""))),0))&gt;(IFERROR(VALUE(TRIM(SUBSTITUTE(AU83,CHAR(160),""))),0)),"Attention : Le montant retenu HT est supérieur au montant HT raisonnable. Merci de revoir la ligne de dépense, plafonner son montant, ou justifier la reventillation HT / TVA.",(IFERROR(VALUE(TRIM(SUBSTITUTE(AY83,CHAR(160),""))),0))&gt;(IFERROR(VALUE(TRIM(SUBSTITUTE(AV83,CHAR(160),""))),0)),"Attention : Le montant TVA retenu est supérieur au montant TVA raisonnable. Merci de revoir la ligne de dépense, plafonner son montant, ou justifier la reventillation HT / TVA.",(IFERROR(VALUE(TRIM(SUBSTITUTE(AZ83,CHAR(160),""))),0))=0,"",(IFERROR(VALUE(TRIM(SUBSTITUTE(AW83,CHAR(160),""))),0))=(IFERROR(VALUE(TRIM(SUBSTITUTE(AZ83,CHAR(160),""))),0)),"OK",(IFERROR(VALUE(TRIM(SUBSTITUTE(AW83,CHAR(160),""))),0))&gt;(IFERROR(VALUE(TRIM(SUBSTITUTE(AZ83,CHAR(160),""))),0))," OK : Montant instruit inférieur au montant raisonnable.",TRUE,""))</f>
        <v/>
      </c>
      <c r="BC83" s="210" t="str" cm="1">
        <f t="array" ref="BC83">IF(OR(AZ83="",X83="",AX83="",V83="",AY83="",W83=""),"",_xlfn.IFS((IFERROR(VALUE(TRIM(SUBSTITUTE(AZ83,CHAR(160),""))),0))&gt;(IFERROR(VALUE(TRIM(SUBSTITUTE(X83,CHAR(160),""))),0)),"KO : Le montant retenu TTC est supérieur au montant présenté TTC. Merci de revoir la ligne de dépense ou plafonner son montant.",(IFERROR(VALUE(TRIM(SUBSTITUTE(AX83,CHAR(160),""))),0))&gt;(IFERROR(VALUE(TRIM(SUBSTITUTE(V83,CHAR(160),""))),0)),"Attention : Le montant retenu HT est supérieur au montant HT présenté. Merci de revoir la ligne de dépense, plafonner son montant, ou justifier la reventillation HT / TVA.",(IFERROR(VALUE(TRIM(SUBSTITUTE(AY83,CHAR(160),""))),0))&gt;(IFERROR(VALUE(TRIM(SUBSTITUTE(W83,CHAR(160),""))),0)),"Attention : Le montant TVA retenu est supérieur au montant TVA présenté. Merci de revoir la ligne de dépense, plafonner son montant, ou justifier la reventillation HT / TVA.",(IFERROR(VALUE(TRIM(SUBSTITUTE(X83,CHAR(160),""))),0))=0,"",(IFERROR(VALUE(TRIM(SUBSTITUTE(AZ83,CHAR(160),""))),0))=(IFERROR(VALUE(TRIM(SUBSTITUTE(X83,CHAR(160),""))),0)),"OK",(IFERROR(VALUE(TRIM(SUBSTITUTE(AZ83,CHAR(160),""))),0))&lt;(IFERROR(VALUE(TRIM(SUBSTITUTE(X83,CHAR(160),""))),0)),"Montant instruit inférieur au montant présenté.",TRUE,""))</f>
        <v/>
      </c>
      <c r="BD83" s="208" t="str">
        <f t="shared" si="93"/>
        <v/>
      </c>
      <c r="BE83" s="208" t="str">
        <f t="shared" si="94"/>
        <v/>
      </c>
      <c r="BF83" s="495" t="str">
        <f t="shared" si="95"/>
        <v/>
      </c>
    </row>
    <row r="84" spans="1:58" ht="15" customHeight="1">
      <c r="A84" s="473">
        <v>80</v>
      </c>
      <c r="B84" s="11"/>
      <c r="C84" s="42"/>
      <c r="D84" s="11"/>
      <c r="E84" s="11"/>
      <c r="F84" s="11"/>
      <c r="G84" s="11"/>
      <c r="H84" s="11"/>
      <c r="I84" s="61"/>
      <c r="J84" s="11"/>
      <c r="K84" s="62"/>
      <c r="L84" s="29"/>
      <c r="M84" s="15"/>
      <c r="N84" s="193" t="str">
        <f t="shared" si="84"/>
        <v/>
      </c>
      <c r="O84" s="32"/>
      <c r="P84" s="15"/>
      <c r="Q84" s="193" t="str">
        <f t="shared" si="85"/>
        <v/>
      </c>
      <c r="R84" s="35"/>
      <c r="S84" s="15"/>
      <c r="T84" s="194" t="str">
        <f t="shared" si="86"/>
        <v/>
      </c>
      <c r="U84" s="53"/>
      <c r="V84" s="195" t="str" cm="1">
        <f t="array" ref="V84">IF((_xlfn.IFS(TRIM(SUBSTITUTE(U84,CHAR(160),""))="Devis 1",IFERROR(VALUE(TRIM(SUBSTITUTE(L84,CHAR(160),""))),0),TRIM(SUBSTITUTE(U84,CHAR(160),""))="Devis 2",IFERROR(VALUE(TRIM(SUBSTITUTE(O84,CHAR(160),""))),0),TRIM(SUBSTITUTE(U84,CHAR(160),""))="Devis 3",IFERROR(VALUE(TRIM(SUBSTITUTE(R84,CHAR(160),""))),0),TRUE,0)*IFERROR(VALUE(TRIM(SUBSTITUTE(C84,CHAR(160),""))),0))=0,"",_xlfn.IFS(TRIM(SUBSTITUTE(U84,CHAR(160),""))="Devis 1",IFERROR(VALUE(TRIM(SUBSTITUTE(L84,CHAR(160),""))),0),TRIM(SUBSTITUTE(U84,CHAR(160),""))="Devis 2",IFERROR(VALUE(TRIM(SUBSTITUTE(O84,CHAR(160),""))),0),TRIM(SUBSTITUTE(U84,CHAR(160),""))="Devis 3",IFERROR(VALUE(TRIM(SUBSTITUTE(R84,CHAR(160),""))),0),TRUE,0)*IFERROR(VALUE(TRIM(SUBSTITUTE(C84,CHAR(160),""))),0))</f>
        <v/>
      </c>
      <c r="W84" s="196" t="str" cm="1">
        <f t="array" ref="W84">IF(ROUND((_xlfn.IFS(TRIM(SUBSTITUTE(U84,CHAR(160),""))="Devis 1",IFERROR(VALUE(TRIM(SUBSTITUTE(M84,CHAR(160),""))),0),TRIM(SUBSTITUTE(U84,CHAR(160),""))="Devis 2",IFERROR(VALUE(TRIM(SUBSTITUTE(P84,CHAR(160),""))),0),TRIM(SUBSTITUTE(U84,CHAR(160),""))="Devis 3",IFERROR(VALUE(TRIM(SUBSTITUTE(S84,CHAR(160),""))),0),TRUE,0)*IFERROR(VALUE(TRIM(SUBSTITUTE(C84,CHAR(160),""))),0)),2)=0,IF(V84&lt;&gt;"",0,""),ROUND((_xlfn.IFS(TRIM(SUBSTITUTE(U84,CHAR(160),""))="Devis 1",IFERROR(VALUE(TRIM(SUBSTITUTE(M84,CHAR(160),""))),0),TRIM(SUBSTITUTE(U84,CHAR(160),""))="Devis 2",IFERROR(VALUE(TRIM(SUBSTITUTE(P84,CHAR(160),""))),0),TRIM(SUBSTITUTE(U84,CHAR(160),""))="Devis 3",IFERROR(VALUE(TRIM(SUBSTITUTE(S84,CHAR(160),""))),0),TRUE,0)*IFERROR(VALUE(TRIM(SUBSTITUTE(C84,CHAR(160),""))),0)),2))</f>
        <v/>
      </c>
      <c r="X84" s="197" t="str">
        <f t="shared" si="96"/>
        <v/>
      </c>
      <c r="Y84" s="55"/>
      <c r="Z84" s="198" t="str">
        <f t="shared" si="67"/>
        <v/>
      </c>
      <c r="AA84" s="199" t="str">
        <f t="shared" si="68"/>
        <v/>
      </c>
      <c r="AB84" s="200" t="str">
        <f t="shared" si="69"/>
        <v/>
      </c>
      <c r="AC84" s="200" t="str">
        <f t="shared" si="70"/>
        <v/>
      </c>
      <c r="AD84" s="200" t="str">
        <f t="shared" si="71"/>
        <v/>
      </c>
      <c r="AE84" s="200" t="str">
        <f t="shared" si="72"/>
        <v/>
      </c>
      <c r="AF84" s="200" t="str">
        <f t="shared" si="73"/>
        <v/>
      </c>
      <c r="AG84" s="201" t="str">
        <f t="shared" si="74"/>
        <v/>
      </c>
      <c r="AH84" s="200" t="str">
        <f t="shared" si="75"/>
        <v/>
      </c>
      <c r="AI84" s="202" t="str">
        <f t="shared" si="76"/>
        <v/>
      </c>
      <c r="AJ84" s="203" t="str">
        <f t="shared" si="77"/>
        <v/>
      </c>
      <c r="AK84" s="204" t="str">
        <f t="shared" si="78"/>
        <v/>
      </c>
      <c r="AL84" s="193" t="str">
        <f t="shared" si="87"/>
        <v/>
      </c>
      <c r="AM84" s="205" t="str">
        <f t="shared" si="79"/>
        <v/>
      </c>
      <c r="AN84" s="204" t="str">
        <f t="shared" si="80"/>
        <v/>
      </c>
      <c r="AO84" s="193" t="str">
        <f t="shared" si="88"/>
        <v/>
      </c>
      <c r="AP84" s="206" t="str">
        <f t="shared" si="81"/>
        <v/>
      </c>
      <c r="AQ84" s="204" t="str">
        <f t="shared" si="82"/>
        <v/>
      </c>
      <c r="AR84" s="207" t="str">
        <f t="shared" si="89"/>
        <v/>
      </c>
      <c r="AS84" s="198" t="str">
        <f t="shared" si="83"/>
        <v/>
      </c>
      <c r="AT84" s="212"/>
      <c r="AU84" s="208" t="str">
        <f t="shared" si="90"/>
        <v/>
      </c>
      <c r="AV84" s="208" t="str">
        <f t="shared" si="91"/>
        <v/>
      </c>
      <c r="AW84" s="208" t="str">
        <f t="shared" si="92"/>
        <v/>
      </c>
      <c r="AX84" s="209" t="str" cm="1">
        <f t="array" ref="AX84">IF($AA84="","",IF((IFERROR(_xlfn.IFS($AS84="Devis 1",(IFERROR(VALUE(TRIM(SUBSTITUTE(AJ84,CHAR(160),""))),0)),$AS84="Devis 2",(IFERROR(VALUE(TRIM(SUBSTITUTE(AM84,CHAR(160),""))),0)),$AS84="Devis 3",(IFERROR(VALUE(TRIM(SUBSTITUTE(AP84,CHAR(160),""))),0))),0))*(IFERROR(VALUE(TRIM(SUBSTITUTE($AA84,CHAR(160),""))),0))=0,"",(IFERROR(_xlfn.IFS($AS84="Devis 1",(IFERROR(VALUE(TRIM(SUBSTITUTE(AJ84,CHAR(160),""))),0)),$AS84="Devis 2",(IFERROR(VALUE(TRIM(SUBSTITUTE(AM84,CHAR(160),""))),0)),$AS84="Devis 3",(IFERROR(VALUE(TRIM(SUBSTITUTE(AP84,CHAR(160),""))),0))),0))*(IFERROR(VALUE(TRIM(SUBSTITUTE($AA84,CHAR(160),""))),0))))</f>
        <v/>
      </c>
      <c r="AY84" s="209" t="str" cm="1">
        <f t="array" ref="AY84">IF($AA84="","",IF(ROUND((IFERROR(_xlfn.IFS(TRIM(SUBSTITUTE($AS84,CHAR(160),""))="Devis 1",IFERROR(VALUE(TRIM(SUBSTITUTE(AK84,CHAR(160),""))),0),TRIM(SUBSTITUTE($AS84,CHAR(160),""))="Devis 2",IFERROR(VALUE(TRIM(SUBSTITUTE(AN84,CHAR(160),""))),0),TRIM(SUBSTITUTE($AS84,CHAR(160),""))="Devis 3",IFERROR(VALUE(TRIM(SUBSTITUTE(AQ84,CHAR(160),""))),0)),0))*(IFERROR(VALUE(TRIM(SUBSTITUTE($AA84,CHAR(160),""))),0)),2)=0,IF(AX84&lt;&gt;"",0,""),ROUND((IFERROR(_xlfn.IFS(TRIM(SUBSTITUTE($AS84,CHAR(160),""))="Devis 1",IFERROR(VALUE(TRIM(SUBSTITUTE(AK84,CHAR(160),""))),0),TRIM(SUBSTITUTE($AS84,CHAR(160),""))="Devis 2",IFERROR(VALUE(TRIM(SUBSTITUTE(AN84,CHAR(160),""))),0),TRIM(SUBSTITUTE($AS84,CHAR(160),""))="Devis 3",IFERROR(VALUE(TRIM(SUBSTITUTE(AQ84,CHAR(160),""))),0)),0))*(IFERROR(VALUE(TRIM(SUBSTITUTE($AA84,CHAR(160),""))),0)),2)))</f>
        <v/>
      </c>
      <c r="AZ84" s="209" t="str" cm="1">
        <f t="array" ref="AZ84">IF($AA84="","",IF(ROUND(IFERROR(_xlfn.IFS($AS84="Devis 1",ROUND(IFERROR(VALUE(TRIM(SUBSTITUTE(AL84,CHAR(160),""))),0),2),$AS84="Devis 2",ROUND(IFERROR(VALUE(TRIM(SUBSTITUTE(AO84,CHAR(160),""))),0),2),$AS84="Devis 3",ROUND(IFERROR(VALUE(TRIM(SUBSTITUTE(AR84,CHAR(160),""))),0),2)),0),2)*ROUND(IFERROR(VALUE(TRIM(SUBSTITUTE($AA84,CHAR(160),""))),0),2)=0,"",ROUND(IFERROR(_xlfn.IFS($AS84="Devis 1",ROUND(IFERROR(VALUE(TRIM(SUBSTITUTE(AL84,CHAR(160),""))),0),2),$AS84="Devis 2",ROUND(IFERROR(VALUE(TRIM(SUBSTITUTE(AO84,CHAR(160),""))),0),2),$AS84="Devis 3",ROUND(IFERROR(VALUE(TRIM(SUBSTITUTE(AR84,CHAR(160),""))),0),2)),0),2)*ROUND(IFERROR(VALUE(TRIM(SUBSTITUTE($AA84,CHAR(160),""))),0),2)))</f>
        <v/>
      </c>
      <c r="BA84" s="212"/>
      <c r="BB84" s="210" t="str" cm="1">
        <f t="array" ref="BB84">IF(OR(AZ84="",AW84="",AX84="",AU84="",AY84="",AV84=""),"",_xlfn.IFS((IFERROR(VALUE(TRIM(SUBSTITUTE(AZ84,CHAR(160),""))),0))&gt;(IFERROR(VALUE(TRIM(SUBSTITUTE(AW84,CHAR(160),""))),0)),"KO : Le montant retenu TTC est supérieur au montant raisonnable TTC. Merci de revoir la ligne de dépense ou plafonner son montant.",(IFERROR(VALUE(TRIM(SUBSTITUTE(AX84,CHAR(160),""))),0))&gt;(IFERROR(VALUE(TRIM(SUBSTITUTE(AU84,CHAR(160),""))),0)),"Attention : Le montant retenu HT est supérieur au montant HT raisonnable. Merci de revoir la ligne de dépense, plafonner son montant, ou justifier la reventillation HT / TVA.",(IFERROR(VALUE(TRIM(SUBSTITUTE(AY84,CHAR(160),""))),0))&gt;(IFERROR(VALUE(TRIM(SUBSTITUTE(AV84,CHAR(160),""))),0)),"Attention : Le montant TVA retenu est supérieur au montant TVA raisonnable. Merci de revoir la ligne de dépense, plafonner son montant, ou justifier la reventillation HT / TVA.",(IFERROR(VALUE(TRIM(SUBSTITUTE(AZ84,CHAR(160),""))),0))=0,"",(IFERROR(VALUE(TRIM(SUBSTITUTE(AW84,CHAR(160),""))),0))=(IFERROR(VALUE(TRIM(SUBSTITUTE(AZ84,CHAR(160),""))),0)),"OK",(IFERROR(VALUE(TRIM(SUBSTITUTE(AW84,CHAR(160),""))),0))&gt;(IFERROR(VALUE(TRIM(SUBSTITUTE(AZ84,CHAR(160),""))),0))," OK : Montant instruit inférieur au montant raisonnable.",TRUE,""))</f>
        <v/>
      </c>
      <c r="BC84" s="210" t="str" cm="1">
        <f t="array" ref="BC84">IF(OR(AZ84="",X84="",AX84="",V84="",AY84="",W84=""),"",_xlfn.IFS((IFERROR(VALUE(TRIM(SUBSTITUTE(AZ84,CHAR(160),""))),0))&gt;(IFERROR(VALUE(TRIM(SUBSTITUTE(X84,CHAR(160),""))),0)),"KO : Le montant retenu TTC est supérieur au montant présenté TTC. Merci de revoir la ligne de dépense ou plafonner son montant.",(IFERROR(VALUE(TRIM(SUBSTITUTE(AX84,CHAR(160),""))),0))&gt;(IFERROR(VALUE(TRIM(SUBSTITUTE(V84,CHAR(160),""))),0)),"Attention : Le montant retenu HT est supérieur au montant HT présenté. Merci de revoir la ligne de dépense, plafonner son montant, ou justifier la reventillation HT / TVA.",(IFERROR(VALUE(TRIM(SUBSTITUTE(AY84,CHAR(160),""))),0))&gt;(IFERROR(VALUE(TRIM(SUBSTITUTE(W84,CHAR(160),""))),0)),"Attention : Le montant TVA retenu est supérieur au montant TVA présenté. Merci de revoir la ligne de dépense, plafonner son montant, ou justifier la reventillation HT / TVA.",(IFERROR(VALUE(TRIM(SUBSTITUTE(X84,CHAR(160),""))),0))=0,"",(IFERROR(VALUE(TRIM(SUBSTITUTE(AZ84,CHAR(160),""))),0))=(IFERROR(VALUE(TRIM(SUBSTITUTE(X84,CHAR(160),""))),0)),"OK",(IFERROR(VALUE(TRIM(SUBSTITUTE(AZ84,CHAR(160),""))),0))&lt;(IFERROR(VALUE(TRIM(SUBSTITUTE(X84,CHAR(160),""))),0)),"Montant instruit inférieur au montant présenté.",TRUE,""))</f>
        <v/>
      </c>
      <c r="BD84" s="208" t="str">
        <f t="shared" si="93"/>
        <v/>
      </c>
      <c r="BE84" s="208" t="str">
        <f t="shared" si="94"/>
        <v/>
      </c>
      <c r="BF84" s="495" t="str">
        <f t="shared" si="95"/>
        <v/>
      </c>
    </row>
    <row r="85" spans="1:58" ht="15" customHeight="1">
      <c r="A85" s="473">
        <v>81</v>
      </c>
      <c r="B85" s="11"/>
      <c r="C85" s="42"/>
      <c r="D85" s="11"/>
      <c r="E85" s="11"/>
      <c r="F85" s="11"/>
      <c r="G85" s="11"/>
      <c r="H85" s="11"/>
      <c r="I85" s="61"/>
      <c r="J85" s="11"/>
      <c r="K85" s="62"/>
      <c r="L85" s="29"/>
      <c r="M85" s="15"/>
      <c r="N85" s="193" t="str">
        <f t="shared" si="84"/>
        <v/>
      </c>
      <c r="O85" s="32"/>
      <c r="P85" s="15"/>
      <c r="Q85" s="193" t="str">
        <f t="shared" si="85"/>
        <v/>
      </c>
      <c r="R85" s="35"/>
      <c r="S85" s="15"/>
      <c r="T85" s="194" t="str">
        <f t="shared" si="86"/>
        <v/>
      </c>
      <c r="U85" s="53"/>
      <c r="V85" s="195" t="str" cm="1">
        <f t="array" ref="V85">IF((_xlfn.IFS(TRIM(SUBSTITUTE(U85,CHAR(160),""))="Devis 1",IFERROR(VALUE(TRIM(SUBSTITUTE(L85,CHAR(160),""))),0),TRIM(SUBSTITUTE(U85,CHAR(160),""))="Devis 2",IFERROR(VALUE(TRIM(SUBSTITUTE(O85,CHAR(160),""))),0),TRIM(SUBSTITUTE(U85,CHAR(160),""))="Devis 3",IFERROR(VALUE(TRIM(SUBSTITUTE(R85,CHAR(160),""))),0),TRUE,0)*IFERROR(VALUE(TRIM(SUBSTITUTE(C85,CHAR(160),""))),0))=0,"",_xlfn.IFS(TRIM(SUBSTITUTE(U85,CHAR(160),""))="Devis 1",IFERROR(VALUE(TRIM(SUBSTITUTE(L85,CHAR(160),""))),0),TRIM(SUBSTITUTE(U85,CHAR(160),""))="Devis 2",IFERROR(VALUE(TRIM(SUBSTITUTE(O85,CHAR(160),""))),0),TRIM(SUBSTITUTE(U85,CHAR(160),""))="Devis 3",IFERROR(VALUE(TRIM(SUBSTITUTE(R85,CHAR(160),""))),0),TRUE,0)*IFERROR(VALUE(TRIM(SUBSTITUTE(C85,CHAR(160),""))),0))</f>
        <v/>
      </c>
      <c r="W85" s="196" t="str" cm="1">
        <f t="array" ref="W85">IF(ROUND((_xlfn.IFS(TRIM(SUBSTITUTE(U85,CHAR(160),""))="Devis 1",IFERROR(VALUE(TRIM(SUBSTITUTE(M85,CHAR(160),""))),0),TRIM(SUBSTITUTE(U85,CHAR(160),""))="Devis 2",IFERROR(VALUE(TRIM(SUBSTITUTE(P85,CHAR(160),""))),0),TRIM(SUBSTITUTE(U85,CHAR(160),""))="Devis 3",IFERROR(VALUE(TRIM(SUBSTITUTE(S85,CHAR(160),""))),0),TRUE,0)*IFERROR(VALUE(TRIM(SUBSTITUTE(C85,CHAR(160),""))),0)),2)=0,IF(V85&lt;&gt;"",0,""),ROUND((_xlfn.IFS(TRIM(SUBSTITUTE(U85,CHAR(160),""))="Devis 1",IFERROR(VALUE(TRIM(SUBSTITUTE(M85,CHAR(160),""))),0),TRIM(SUBSTITUTE(U85,CHAR(160),""))="Devis 2",IFERROR(VALUE(TRIM(SUBSTITUTE(P85,CHAR(160),""))),0),TRIM(SUBSTITUTE(U85,CHAR(160),""))="Devis 3",IFERROR(VALUE(TRIM(SUBSTITUTE(S85,CHAR(160),""))),0),TRUE,0)*IFERROR(VALUE(TRIM(SUBSTITUTE(C85,CHAR(160),""))),0)),2))</f>
        <v/>
      </c>
      <c r="X85" s="197" t="str">
        <f t="shared" si="96"/>
        <v/>
      </c>
      <c r="Y85" s="55"/>
      <c r="Z85" s="198" t="str">
        <f t="shared" si="67"/>
        <v/>
      </c>
      <c r="AA85" s="199" t="str">
        <f t="shared" si="68"/>
        <v/>
      </c>
      <c r="AB85" s="200" t="str">
        <f t="shared" si="69"/>
        <v/>
      </c>
      <c r="AC85" s="200" t="str">
        <f t="shared" si="70"/>
        <v/>
      </c>
      <c r="AD85" s="200" t="str">
        <f t="shared" si="71"/>
        <v/>
      </c>
      <c r="AE85" s="200" t="str">
        <f t="shared" si="72"/>
        <v/>
      </c>
      <c r="AF85" s="200" t="str">
        <f t="shared" si="73"/>
        <v/>
      </c>
      <c r="AG85" s="201" t="str">
        <f t="shared" si="74"/>
        <v/>
      </c>
      <c r="AH85" s="200" t="str">
        <f t="shared" si="75"/>
        <v/>
      </c>
      <c r="AI85" s="202" t="str">
        <f t="shared" si="76"/>
        <v/>
      </c>
      <c r="AJ85" s="203" t="str">
        <f t="shared" si="77"/>
        <v/>
      </c>
      <c r="AK85" s="204" t="str">
        <f t="shared" si="78"/>
        <v/>
      </c>
      <c r="AL85" s="193" t="str">
        <f t="shared" si="87"/>
        <v/>
      </c>
      <c r="AM85" s="205" t="str">
        <f t="shared" si="79"/>
        <v/>
      </c>
      <c r="AN85" s="204" t="str">
        <f t="shared" si="80"/>
        <v/>
      </c>
      <c r="AO85" s="193" t="str">
        <f t="shared" si="88"/>
        <v/>
      </c>
      <c r="AP85" s="206" t="str">
        <f t="shared" si="81"/>
        <v/>
      </c>
      <c r="AQ85" s="204" t="str">
        <f t="shared" si="82"/>
        <v/>
      </c>
      <c r="AR85" s="207" t="str">
        <f t="shared" si="89"/>
        <v/>
      </c>
      <c r="AS85" s="198" t="str">
        <f t="shared" si="83"/>
        <v/>
      </c>
      <c r="AT85" s="212"/>
      <c r="AU85" s="208" t="str">
        <f t="shared" si="90"/>
        <v/>
      </c>
      <c r="AV85" s="208" t="str">
        <f t="shared" si="91"/>
        <v/>
      </c>
      <c r="AW85" s="208" t="str">
        <f t="shared" si="92"/>
        <v/>
      </c>
      <c r="AX85" s="209" t="str" cm="1">
        <f t="array" ref="AX85">IF($AA85="","",IF((IFERROR(_xlfn.IFS($AS85="Devis 1",(IFERROR(VALUE(TRIM(SUBSTITUTE(AJ85,CHAR(160),""))),0)),$AS85="Devis 2",(IFERROR(VALUE(TRIM(SUBSTITUTE(AM85,CHAR(160),""))),0)),$AS85="Devis 3",(IFERROR(VALUE(TRIM(SUBSTITUTE(AP85,CHAR(160),""))),0))),0))*(IFERROR(VALUE(TRIM(SUBSTITUTE($AA85,CHAR(160),""))),0))=0,"",(IFERROR(_xlfn.IFS($AS85="Devis 1",(IFERROR(VALUE(TRIM(SUBSTITUTE(AJ85,CHAR(160),""))),0)),$AS85="Devis 2",(IFERROR(VALUE(TRIM(SUBSTITUTE(AM85,CHAR(160),""))),0)),$AS85="Devis 3",(IFERROR(VALUE(TRIM(SUBSTITUTE(AP85,CHAR(160),""))),0))),0))*(IFERROR(VALUE(TRIM(SUBSTITUTE($AA85,CHAR(160),""))),0))))</f>
        <v/>
      </c>
      <c r="AY85" s="209" t="str" cm="1">
        <f t="array" ref="AY85">IF($AA85="","",IF(ROUND((IFERROR(_xlfn.IFS(TRIM(SUBSTITUTE($AS85,CHAR(160),""))="Devis 1",IFERROR(VALUE(TRIM(SUBSTITUTE(AK85,CHAR(160),""))),0),TRIM(SUBSTITUTE($AS85,CHAR(160),""))="Devis 2",IFERROR(VALUE(TRIM(SUBSTITUTE(AN85,CHAR(160),""))),0),TRIM(SUBSTITUTE($AS85,CHAR(160),""))="Devis 3",IFERROR(VALUE(TRIM(SUBSTITUTE(AQ85,CHAR(160),""))),0)),0))*(IFERROR(VALUE(TRIM(SUBSTITUTE($AA85,CHAR(160),""))),0)),2)=0,IF(AX85&lt;&gt;"",0,""),ROUND((IFERROR(_xlfn.IFS(TRIM(SUBSTITUTE($AS85,CHAR(160),""))="Devis 1",IFERROR(VALUE(TRIM(SUBSTITUTE(AK85,CHAR(160),""))),0),TRIM(SUBSTITUTE($AS85,CHAR(160),""))="Devis 2",IFERROR(VALUE(TRIM(SUBSTITUTE(AN85,CHAR(160),""))),0),TRIM(SUBSTITUTE($AS85,CHAR(160),""))="Devis 3",IFERROR(VALUE(TRIM(SUBSTITUTE(AQ85,CHAR(160),""))),0)),0))*(IFERROR(VALUE(TRIM(SUBSTITUTE($AA85,CHAR(160),""))),0)),2)))</f>
        <v/>
      </c>
      <c r="AZ85" s="209" t="str" cm="1">
        <f t="array" ref="AZ85">IF($AA85="","",IF(ROUND(IFERROR(_xlfn.IFS($AS85="Devis 1",ROUND(IFERROR(VALUE(TRIM(SUBSTITUTE(AL85,CHAR(160),""))),0),2),$AS85="Devis 2",ROUND(IFERROR(VALUE(TRIM(SUBSTITUTE(AO85,CHAR(160),""))),0),2),$AS85="Devis 3",ROUND(IFERROR(VALUE(TRIM(SUBSTITUTE(AR85,CHAR(160),""))),0),2)),0),2)*ROUND(IFERROR(VALUE(TRIM(SUBSTITUTE($AA85,CHAR(160),""))),0),2)=0,"",ROUND(IFERROR(_xlfn.IFS($AS85="Devis 1",ROUND(IFERROR(VALUE(TRIM(SUBSTITUTE(AL85,CHAR(160),""))),0),2),$AS85="Devis 2",ROUND(IFERROR(VALUE(TRIM(SUBSTITUTE(AO85,CHAR(160),""))),0),2),$AS85="Devis 3",ROUND(IFERROR(VALUE(TRIM(SUBSTITUTE(AR85,CHAR(160),""))),0),2)),0),2)*ROUND(IFERROR(VALUE(TRIM(SUBSTITUTE($AA85,CHAR(160),""))),0),2)))</f>
        <v/>
      </c>
      <c r="BA85" s="212"/>
      <c r="BB85" s="210" t="str" cm="1">
        <f t="array" ref="BB85">IF(OR(AZ85="",AW85="",AX85="",AU85="",AY85="",AV85=""),"",_xlfn.IFS((IFERROR(VALUE(TRIM(SUBSTITUTE(AZ85,CHAR(160),""))),0))&gt;(IFERROR(VALUE(TRIM(SUBSTITUTE(AW85,CHAR(160),""))),0)),"KO : Le montant retenu TTC est supérieur au montant raisonnable TTC. Merci de revoir la ligne de dépense ou plafonner son montant.",(IFERROR(VALUE(TRIM(SUBSTITUTE(AX85,CHAR(160),""))),0))&gt;(IFERROR(VALUE(TRIM(SUBSTITUTE(AU85,CHAR(160),""))),0)),"Attention : Le montant retenu HT est supérieur au montant HT raisonnable. Merci de revoir la ligne de dépense, plafonner son montant, ou justifier la reventillation HT / TVA.",(IFERROR(VALUE(TRIM(SUBSTITUTE(AY85,CHAR(160),""))),0))&gt;(IFERROR(VALUE(TRIM(SUBSTITUTE(AV85,CHAR(160),""))),0)),"Attention : Le montant TVA retenu est supérieur au montant TVA raisonnable. Merci de revoir la ligne de dépense, plafonner son montant, ou justifier la reventillation HT / TVA.",(IFERROR(VALUE(TRIM(SUBSTITUTE(AZ85,CHAR(160),""))),0))=0,"",(IFERROR(VALUE(TRIM(SUBSTITUTE(AW85,CHAR(160),""))),0))=(IFERROR(VALUE(TRIM(SUBSTITUTE(AZ85,CHAR(160),""))),0)),"OK",(IFERROR(VALUE(TRIM(SUBSTITUTE(AW85,CHAR(160),""))),0))&gt;(IFERROR(VALUE(TRIM(SUBSTITUTE(AZ85,CHAR(160),""))),0))," OK : Montant instruit inférieur au montant raisonnable.",TRUE,""))</f>
        <v/>
      </c>
      <c r="BC85" s="210" t="str" cm="1">
        <f t="array" ref="BC85">IF(OR(AZ85="",X85="",AX85="",V85="",AY85="",W85=""),"",_xlfn.IFS((IFERROR(VALUE(TRIM(SUBSTITUTE(AZ85,CHAR(160),""))),0))&gt;(IFERROR(VALUE(TRIM(SUBSTITUTE(X85,CHAR(160),""))),0)),"KO : Le montant retenu TTC est supérieur au montant présenté TTC. Merci de revoir la ligne de dépense ou plafonner son montant.",(IFERROR(VALUE(TRIM(SUBSTITUTE(AX85,CHAR(160),""))),0))&gt;(IFERROR(VALUE(TRIM(SUBSTITUTE(V85,CHAR(160),""))),0)),"Attention : Le montant retenu HT est supérieur au montant HT présenté. Merci de revoir la ligne de dépense, plafonner son montant, ou justifier la reventillation HT / TVA.",(IFERROR(VALUE(TRIM(SUBSTITUTE(AY85,CHAR(160),""))),0))&gt;(IFERROR(VALUE(TRIM(SUBSTITUTE(W85,CHAR(160),""))),0)),"Attention : Le montant TVA retenu est supérieur au montant TVA présenté. Merci de revoir la ligne de dépense, plafonner son montant, ou justifier la reventillation HT / TVA.",(IFERROR(VALUE(TRIM(SUBSTITUTE(X85,CHAR(160),""))),0))=0,"",(IFERROR(VALUE(TRIM(SUBSTITUTE(AZ85,CHAR(160),""))),0))=(IFERROR(VALUE(TRIM(SUBSTITUTE(X85,CHAR(160),""))),0)),"OK",(IFERROR(VALUE(TRIM(SUBSTITUTE(AZ85,CHAR(160),""))),0))&lt;(IFERROR(VALUE(TRIM(SUBSTITUTE(X85,CHAR(160),""))),0)),"Montant instruit inférieur au montant présenté.",TRUE,""))</f>
        <v/>
      </c>
      <c r="BD85" s="208" t="str">
        <f t="shared" si="93"/>
        <v/>
      </c>
      <c r="BE85" s="208" t="str">
        <f t="shared" si="94"/>
        <v/>
      </c>
      <c r="BF85" s="495" t="str">
        <f t="shared" si="95"/>
        <v/>
      </c>
    </row>
    <row r="86" spans="1:58" ht="15" customHeight="1">
      <c r="A86" s="473">
        <v>82</v>
      </c>
      <c r="B86" s="11"/>
      <c r="C86" s="42"/>
      <c r="D86" s="11"/>
      <c r="E86" s="11"/>
      <c r="F86" s="11"/>
      <c r="G86" s="11"/>
      <c r="H86" s="11"/>
      <c r="I86" s="61"/>
      <c r="J86" s="11"/>
      <c r="K86" s="62"/>
      <c r="L86" s="29"/>
      <c r="M86" s="15"/>
      <c r="N86" s="193" t="str">
        <f t="shared" si="84"/>
        <v/>
      </c>
      <c r="O86" s="32"/>
      <c r="P86" s="15"/>
      <c r="Q86" s="193" t="str">
        <f t="shared" si="85"/>
        <v/>
      </c>
      <c r="R86" s="35"/>
      <c r="S86" s="15"/>
      <c r="T86" s="194" t="str">
        <f t="shared" si="86"/>
        <v/>
      </c>
      <c r="U86" s="53"/>
      <c r="V86" s="195" t="str" cm="1">
        <f t="array" ref="V86">IF((_xlfn.IFS(TRIM(SUBSTITUTE(U86,CHAR(160),""))="Devis 1",IFERROR(VALUE(TRIM(SUBSTITUTE(L86,CHAR(160),""))),0),TRIM(SUBSTITUTE(U86,CHAR(160),""))="Devis 2",IFERROR(VALUE(TRIM(SUBSTITUTE(O86,CHAR(160),""))),0),TRIM(SUBSTITUTE(U86,CHAR(160),""))="Devis 3",IFERROR(VALUE(TRIM(SUBSTITUTE(R86,CHAR(160),""))),0),TRUE,0)*IFERROR(VALUE(TRIM(SUBSTITUTE(C86,CHAR(160),""))),0))=0,"",_xlfn.IFS(TRIM(SUBSTITUTE(U86,CHAR(160),""))="Devis 1",IFERROR(VALUE(TRIM(SUBSTITUTE(L86,CHAR(160),""))),0),TRIM(SUBSTITUTE(U86,CHAR(160),""))="Devis 2",IFERROR(VALUE(TRIM(SUBSTITUTE(O86,CHAR(160),""))),0),TRIM(SUBSTITUTE(U86,CHAR(160),""))="Devis 3",IFERROR(VALUE(TRIM(SUBSTITUTE(R86,CHAR(160),""))),0),TRUE,0)*IFERROR(VALUE(TRIM(SUBSTITUTE(C86,CHAR(160),""))),0))</f>
        <v/>
      </c>
      <c r="W86" s="196" t="str" cm="1">
        <f t="array" ref="W86">IF(ROUND((_xlfn.IFS(TRIM(SUBSTITUTE(U86,CHAR(160),""))="Devis 1",IFERROR(VALUE(TRIM(SUBSTITUTE(M86,CHAR(160),""))),0),TRIM(SUBSTITUTE(U86,CHAR(160),""))="Devis 2",IFERROR(VALUE(TRIM(SUBSTITUTE(P86,CHAR(160),""))),0),TRIM(SUBSTITUTE(U86,CHAR(160),""))="Devis 3",IFERROR(VALUE(TRIM(SUBSTITUTE(S86,CHAR(160),""))),0),TRUE,0)*IFERROR(VALUE(TRIM(SUBSTITUTE(C86,CHAR(160),""))),0)),2)=0,IF(V86&lt;&gt;"",0,""),ROUND((_xlfn.IFS(TRIM(SUBSTITUTE(U86,CHAR(160),""))="Devis 1",IFERROR(VALUE(TRIM(SUBSTITUTE(M86,CHAR(160),""))),0),TRIM(SUBSTITUTE(U86,CHAR(160),""))="Devis 2",IFERROR(VALUE(TRIM(SUBSTITUTE(P86,CHAR(160),""))),0),TRIM(SUBSTITUTE(U86,CHAR(160),""))="Devis 3",IFERROR(VALUE(TRIM(SUBSTITUTE(S86,CHAR(160),""))),0),TRUE,0)*IFERROR(VALUE(TRIM(SUBSTITUTE(C86,CHAR(160),""))),0)),2))</f>
        <v/>
      </c>
      <c r="X86" s="197" t="str">
        <f t="shared" si="96"/>
        <v/>
      </c>
      <c r="Y86" s="55"/>
      <c r="Z86" s="198" t="str">
        <f t="shared" si="67"/>
        <v/>
      </c>
      <c r="AA86" s="199" t="str">
        <f t="shared" si="68"/>
        <v/>
      </c>
      <c r="AB86" s="200" t="str">
        <f t="shared" si="69"/>
        <v/>
      </c>
      <c r="AC86" s="200" t="str">
        <f t="shared" si="70"/>
        <v/>
      </c>
      <c r="AD86" s="200" t="str">
        <f t="shared" si="71"/>
        <v/>
      </c>
      <c r="AE86" s="200" t="str">
        <f t="shared" si="72"/>
        <v/>
      </c>
      <c r="AF86" s="200" t="str">
        <f t="shared" si="73"/>
        <v/>
      </c>
      <c r="AG86" s="201" t="str">
        <f t="shared" si="74"/>
        <v/>
      </c>
      <c r="AH86" s="200" t="str">
        <f t="shared" si="75"/>
        <v/>
      </c>
      <c r="AI86" s="202" t="str">
        <f t="shared" si="76"/>
        <v/>
      </c>
      <c r="AJ86" s="203" t="str">
        <f t="shared" si="77"/>
        <v/>
      </c>
      <c r="AK86" s="204" t="str">
        <f t="shared" si="78"/>
        <v/>
      </c>
      <c r="AL86" s="193" t="str">
        <f t="shared" si="87"/>
        <v/>
      </c>
      <c r="AM86" s="205" t="str">
        <f t="shared" si="79"/>
        <v/>
      </c>
      <c r="AN86" s="204" t="str">
        <f t="shared" si="80"/>
        <v/>
      </c>
      <c r="AO86" s="193" t="str">
        <f t="shared" si="88"/>
        <v/>
      </c>
      <c r="AP86" s="206" t="str">
        <f t="shared" si="81"/>
        <v/>
      </c>
      <c r="AQ86" s="204" t="str">
        <f t="shared" si="82"/>
        <v/>
      </c>
      <c r="AR86" s="207" t="str">
        <f t="shared" si="89"/>
        <v/>
      </c>
      <c r="AS86" s="198" t="str">
        <f t="shared" si="83"/>
        <v/>
      </c>
      <c r="AT86" s="212"/>
      <c r="AU86" s="208" t="str">
        <f t="shared" si="90"/>
        <v/>
      </c>
      <c r="AV86" s="208" t="str">
        <f t="shared" si="91"/>
        <v/>
      </c>
      <c r="AW86" s="208" t="str">
        <f t="shared" si="92"/>
        <v/>
      </c>
      <c r="AX86" s="209" t="str" cm="1">
        <f t="array" ref="AX86">IF($AA86="","",IF((IFERROR(_xlfn.IFS($AS86="Devis 1",(IFERROR(VALUE(TRIM(SUBSTITUTE(AJ86,CHAR(160),""))),0)),$AS86="Devis 2",(IFERROR(VALUE(TRIM(SUBSTITUTE(AM86,CHAR(160),""))),0)),$AS86="Devis 3",(IFERROR(VALUE(TRIM(SUBSTITUTE(AP86,CHAR(160),""))),0))),0))*(IFERROR(VALUE(TRIM(SUBSTITUTE($AA86,CHAR(160),""))),0))=0,"",(IFERROR(_xlfn.IFS($AS86="Devis 1",(IFERROR(VALUE(TRIM(SUBSTITUTE(AJ86,CHAR(160),""))),0)),$AS86="Devis 2",(IFERROR(VALUE(TRIM(SUBSTITUTE(AM86,CHAR(160),""))),0)),$AS86="Devis 3",(IFERROR(VALUE(TRIM(SUBSTITUTE(AP86,CHAR(160),""))),0))),0))*(IFERROR(VALUE(TRIM(SUBSTITUTE($AA86,CHAR(160),""))),0))))</f>
        <v/>
      </c>
      <c r="AY86" s="209" t="str" cm="1">
        <f t="array" ref="AY86">IF($AA86="","",IF(ROUND((IFERROR(_xlfn.IFS(TRIM(SUBSTITUTE($AS86,CHAR(160),""))="Devis 1",IFERROR(VALUE(TRIM(SUBSTITUTE(AK86,CHAR(160),""))),0),TRIM(SUBSTITUTE($AS86,CHAR(160),""))="Devis 2",IFERROR(VALUE(TRIM(SUBSTITUTE(AN86,CHAR(160),""))),0),TRIM(SUBSTITUTE($AS86,CHAR(160),""))="Devis 3",IFERROR(VALUE(TRIM(SUBSTITUTE(AQ86,CHAR(160),""))),0)),0))*(IFERROR(VALUE(TRIM(SUBSTITUTE($AA86,CHAR(160),""))),0)),2)=0,IF(AX86&lt;&gt;"",0,""),ROUND((IFERROR(_xlfn.IFS(TRIM(SUBSTITUTE($AS86,CHAR(160),""))="Devis 1",IFERROR(VALUE(TRIM(SUBSTITUTE(AK86,CHAR(160),""))),0),TRIM(SUBSTITUTE($AS86,CHAR(160),""))="Devis 2",IFERROR(VALUE(TRIM(SUBSTITUTE(AN86,CHAR(160),""))),0),TRIM(SUBSTITUTE($AS86,CHAR(160),""))="Devis 3",IFERROR(VALUE(TRIM(SUBSTITUTE(AQ86,CHAR(160),""))),0)),0))*(IFERROR(VALUE(TRIM(SUBSTITUTE($AA86,CHAR(160),""))),0)),2)))</f>
        <v/>
      </c>
      <c r="AZ86" s="209" t="str" cm="1">
        <f t="array" ref="AZ86">IF($AA86="","",IF(ROUND(IFERROR(_xlfn.IFS($AS86="Devis 1",ROUND(IFERROR(VALUE(TRIM(SUBSTITUTE(AL86,CHAR(160),""))),0),2),$AS86="Devis 2",ROUND(IFERROR(VALUE(TRIM(SUBSTITUTE(AO86,CHAR(160),""))),0),2),$AS86="Devis 3",ROUND(IFERROR(VALUE(TRIM(SUBSTITUTE(AR86,CHAR(160),""))),0),2)),0),2)*ROUND(IFERROR(VALUE(TRIM(SUBSTITUTE($AA86,CHAR(160),""))),0),2)=0,"",ROUND(IFERROR(_xlfn.IFS($AS86="Devis 1",ROUND(IFERROR(VALUE(TRIM(SUBSTITUTE(AL86,CHAR(160),""))),0),2),$AS86="Devis 2",ROUND(IFERROR(VALUE(TRIM(SUBSTITUTE(AO86,CHAR(160),""))),0),2),$AS86="Devis 3",ROUND(IFERROR(VALUE(TRIM(SUBSTITUTE(AR86,CHAR(160),""))),0),2)),0),2)*ROUND(IFERROR(VALUE(TRIM(SUBSTITUTE($AA86,CHAR(160),""))),0),2)))</f>
        <v/>
      </c>
      <c r="BA86" s="212"/>
      <c r="BB86" s="210" t="str" cm="1">
        <f t="array" ref="BB86">IF(OR(AZ86="",AW86="",AX86="",AU86="",AY86="",AV86=""),"",_xlfn.IFS((IFERROR(VALUE(TRIM(SUBSTITUTE(AZ86,CHAR(160),""))),0))&gt;(IFERROR(VALUE(TRIM(SUBSTITUTE(AW86,CHAR(160),""))),0)),"KO : Le montant retenu TTC est supérieur au montant raisonnable TTC. Merci de revoir la ligne de dépense ou plafonner son montant.",(IFERROR(VALUE(TRIM(SUBSTITUTE(AX86,CHAR(160),""))),0))&gt;(IFERROR(VALUE(TRIM(SUBSTITUTE(AU86,CHAR(160),""))),0)),"Attention : Le montant retenu HT est supérieur au montant HT raisonnable. Merci de revoir la ligne de dépense, plafonner son montant, ou justifier la reventillation HT / TVA.",(IFERROR(VALUE(TRIM(SUBSTITUTE(AY86,CHAR(160),""))),0))&gt;(IFERROR(VALUE(TRIM(SUBSTITUTE(AV86,CHAR(160),""))),0)),"Attention : Le montant TVA retenu est supérieur au montant TVA raisonnable. Merci de revoir la ligne de dépense, plafonner son montant, ou justifier la reventillation HT / TVA.",(IFERROR(VALUE(TRIM(SUBSTITUTE(AZ86,CHAR(160),""))),0))=0,"",(IFERROR(VALUE(TRIM(SUBSTITUTE(AW86,CHAR(160),""))),0))=(IFERROR(VALUE(TRIM(SUBSTITUTE(AZ86,CHAR(160),""))),0)),"OK",(IFERROR(VALUE(TRIM(SUBSTITUTE(AW86,CHAR(160),""))),0))&gt;(IFERROR(VALUE(TRIM(SUBSTITUTE(AZ86,CHAR(160),""))),0))," OK : Montant instruit inférieur au montant raisonnable.",TRUE,""))</f>
        <v/>
      </c>
      <c r="BC86" s="210" t="str" cm="1">
        <f t="array" ref="BC86">IF(OR(AZ86="",X86="",AX86="",V86="",AY86="",W86=""),"",_xlfn.IFS((IFERROR(VALUE(TRIM(SUBSTITUTE(AZ86,CHAR(160),""))),0))&gt;(IFERROR(VALUE(TRIM(SUBSTITUTE(X86,CHAR(160),""))),0)),"KO : Le montant retenu TTC est supérieur au montant présenté TTC. Merci de revoir la ligne de dépense ou plafonner son montant.",(IFERROR(VALUE(TRIM(SUBSTITUTE(AX86,CHAR(160),""))),0))&gt;(IFERROR(VALUE(TRIM(SUBSTITUTE(V86,CHAR(160),""))),0)),"Attention : Le montant retenu HT est supérieur au montant HT présenté. Merci de revoir la ligne de dépense, plafonner son montant, ou justifier la reventillation HT / TVA.",(IFERROR(VALUE(TRIM(SUBSTITUTE(AY86,CHAR(160),""))),0))&gt;(IFERROR(VALUE(TRIM(SUBSTITUTE(W86,CHAR(160),""))),0)),"Attention : Le montant TVA retenu est supérieur au montant TVA présenté. Merci de revoir la ligne de dépense, plafonner son montant, ou justifier la reventillation HT / TVA.",(IFERROR(VALUE(TRIM(SUBSTITUTE(X86,CHAR(160),""))),0))=0,"",(IFERROR(VALUE(TRIM(SUBSTITUTE(AZ86,CHAR(160),""))),0))=(IFERROR(VALUE(TRIM(SUBSTITUTE(X86,CHAR(160),""))),0)),"OK",(IFERROR(VALUE(TRIM(SUBSTITUTE(AZ86,CHAR(160),""))),0))&lt;(IFERROR(VALUE(TRIM(SUBSTITUTE(X86,CHAR(160),""))),0)),"Montant instruit inférieur au montant présenté.",TRUE,""))</f>
        <v/>
      </c>
      <c r="BD86" s="208" t="str">
        <f t="shared" si="93"/>
        <v/>
      </c>
      <c r="BE86" s="208" t="str">
        <f t="shared" si="94"/>
        <v/>
      </c>
      <c r="BF86" s="495" t="str">
        <f t="shared" si="95"/>
        <v/>
      </c>
    </row>
    <row r="87" spans="1:58" ht="15" customHeight="1">
      <c r="A87" s="473">
        <v>83</v>
      </c>
      <c r="B87" s="11"/>
      <c r="C87" s="42"/>
      <c r="D87" s="11"/>
      <c r="E87" s="11"/>
      <c r="F87" s="11"/>
      <c r="G87" s="11"/>
      <c r="H87" s="11"/>
      <c r="I87" s="61"/>
      <c r="J87" s="11"/>
      <c r="K87" s="62"/>
      <c r="L87" s="29"/>
      <c r="M87" s="15"/>
      <c r="N87" s="193" t="str">
        <f t="shared" si="84"/>
        <v/>
      </c>
      <c r="O87" s="32"/>
      <c r="P87" s="15"/>
      <c r="Q87" s="193" t="str">
        <f t="shared" si="85"/>
        <v/>
      </c>
      <c r="R87" s="35"/>
      <c r="S87" s="15"/>
      <c r="T87" s="194" t="str">
        <f t="shared" si="86"/>
        <v/>
      </c>
      <c r="U87" s="53"/>
      <c r="V87" s="195" t="str" cm="1">
        <f t="array" ref="V87">IF((_xlfn.IFS(TRIM(SUBSTITUTE(U87,CHAR(160),""))="Devis 1",IFERROR(VALUE(TRIM(SUBSTITUTE(L87,CHAR(160),""))),0),TRIM(SUBSTITUTE(U87,CHAR(160),""))="Devis 2",IFERROR(VALUE(TRIM(SUBSTITUTE(O87,CHAR(160),""))),0),TRIM(SUBSTITUTE(U87,CHAR(160),""))="Devis 3",IFERROR(VALUE(TRIM(SUBSTITUTE(R87,CHAR(160),""))),0),TRUE,0)*IFERROR(VALUE(TRIM(SUBSTITUTE(C87,CHAR(160),""))),0))=0,"",_xlfn.IFS(TRIM(SUBSTITUTE(U87,CHAR(160),""))="Devis 1",IFERROR(VALUE(TRIM(SUBSTITUTE(L87,CHAR(160),""))),0),TRIM(SUBSTITUTE(U87,CHAR(160),""))="Devis 2",IFERROR(VALUE(TRIM(SUBSTITUTE(O87,CHAR(160),""))),0),TRIM(SUBSTITUTE(U87,CHAR(160),""))="Devis 3",IFERROR(VALUE(TRIM(SUBSTITUTE(R87,CHAR(160),""))),0),TRUE,0)*IFERROR(VALUE(TRIM(SUBSTITUTE(C87,CHAR(160),""))),0))</f>
        <v/>
      </c>
      <c r="W87" s="196" t="str" cm="1">
        <f t="array" ref="W87">IF(ROUND((_xlfn.IFS(TRIM(SUBSTITUTE(U87,CHAR(160),""))="Devis 1",IFERROR(VALUE(TRIM(SUBSTITUTE(M87,CHAR(160),""))),0),TRIM(SUBSTITUTE(U87,CHAR(160),""))="Devis 2",IFERROR(VALUE(TRIM(SUBSTITUTE(P87,CHAR(160),""))),0),TRIM(SUBSTITUTE(U87,CHAR(160),""))="Devis 3",IFERROR(VALUE(TRIM(SUBSTITUTE(S87,CHAR(160),""))),0),TRUE,0)*IFERROR(VALUE(TRIM(SUBSTITUTE(C87,CHAR(160),""))),0)),2)=0,IF(V87&lt;&gt;"",0,""),ROUND((_xlfn.IFS(TRIM(SUBSTITUTE(U87,CHAR(160),""))="Devis 1",IFERROR(VALUE(TRIM(SUBSTITUTE(M87,CHAR(160),""))),0),TRIM(SUBSTITUTE(U87,CHAR(160),""))="Devis 2",IFERROR(VALUE(TRIM(SUBSTITUTE(P87,CHAR(160),""))),0),TRIM(SUBSTITUTE(U87,CHAR(160),""))="Devis 3",IFERROR(VALUE(TRIM(SUBSTITUTE(S87,CHAR(160),""))),0),TRUE,0)*IFERROR(VALUE(TRIM(SUBSTITUTE(C87,CHAR(160),""))),0)),2))</f>
        <v/>
      </c>
      <c r="X87" s="197" t="str">
        <f t="shared" si="96"/>
        <v/>
      </c>
      <c r="Y87" s="55"/>
      <c r="Z87" s="198" t="str">
        <f t="shared" si="67"/>
        <v/>
      </c>
      <c r="AA87" s="199" t="str">
        <f t="shared" si="68"/>
        <v/>
      </c>
      <c r="AB87" s="200" t="str">
        <f t="shared" si="69"/>
        <v/>
      </c>
      <c r="AC87" s="200" t="str">
        <f t="shared" si="70"/>
        <v/>
      </c>
      <c r="AD87" s="200" t="str">
        <f t="shared" si="71"/>
        <v/>
      </c>
      <c r="AE87" s="200" t="str">
        <f t="shared" si="72"/>
        <v/>
      </c>
      <c r="AF87" s="200" t="str">
        <f t="shared" si="73"/>
        <v/>
      </c>
      <c r="AG87" s="201" t="str">
        <f t="shared" si="74"/>
        <v/>
      </c>
      <c r="AH87" s="200" t="str">
        <f t="shared" si="75"/>
        <v/>
      </c>
      <c r="AI87" s="202" t="str">
        <f t="shared" si="76"/>
        <v/>
      </c>
      <c r="AJ87" s="203" t="str">
        <f t="shared" si="77"/>
        <v/>
      </c>
      <c r="AK87" s="204" t="str">
        <f t="shared" si="78"/>
        <v/>
      </c>
      <c r="AL87" s="193" t="str">
        <f t="shared" si="87"/>
        <v/>
      </c>
      <c r="AM87" s="205" t="str">
        <f t="shared" si="79"/>
        <v/>
      </c>
      <c r="AN87" s="204" t="str">
        <f t="shared" si="80"/>
        <v/>
      </c>
      <c r="AO87" s="193" t="str">
        <f t="shared" si="88"/>
        <v/>
      </c>
      <c r="AP87" s="206" t="str">
        <f t="shared" si="81"/>
        <v/>
      </c>
      <c r="AQ87" s="204" t="str">
        <f t="shared" si="82"/>
        <v/>
      </c>
      <c r="AR87" s="207" t="str">
        <f t="shared" si="89"/>
        <v/>
      </c>
      <c r="AS87" s="198" t="str">
        <f t="shared" si="83"/>
        <v/>
      </c>
      <c r="AT87" s="212"/>
      <c r="AU87" s="208" t="str">
        <f t="shared" si="90"/>
        <v/>
      </c>
      <c r="AV87" s="208" t="str">
        <f t="shared" si="91"/>
        <v/>
      </c>
      <c r="AW87" s="208" t="str">
        <f t="shared" si="92"/>
        <v/>
      </c>
      <c r="AX87" s="209" t="str" cm="1">
        <f t="array" ref="AX87">IF($AA87="","",IF((IFERROR(_xlfn.IFS($AS87="Devis 1",(IFERROR(VALUE(TRIM(SUBSTITUTE(AJ87,CHAR(160),""))),0)),$AS87="Devis 2",(IFERROR(VALUE(TRIM(SUBSTITUTE(AM87,CHAR(160),""))),0)),$AS87="Devis 3",(IFERROR(VALUE(TRIM(SUBSTITUTE(AP87,CHAR(160),""))),0))),0))*(IFERROR(VALUE(TRIM(SUBSTITUTE($AA87,CHAR(160),""))),0))=0,"",(IFERROR(_xlfn.IFS($AS87="Devis 1",(IFERROR(VALUE(TRIM(SUBSTITUTE(AJ87,CHAR(160),""))),0)),$AS87="Devis 2",(IFERROR(VALUE(TRIM(SUBSTITUTE(AM87,CHAR(160),""))),0)),$AS87="Devis 3",(IFERROR(VALUE(TRIM(SUBSTITUTE(AP87,CHAR(160),""))),0))),0))*(IFERROR(VALUE(TRIM(SUBSTITUTE($AA87,CHAR(160),""))),0))))</f>
        <v/>
      </c>
      <c r="AY87" s="209" t="str" cm="1">
        <f t="array" ref="AY87">IF($AA87="","",IF(ROUND((IFERROR(_xlfn.IFS(TRIM(SUBSTITUTE($AS87,CHAR(160),""))="Devis 1",IFERROR(VALUE(TRIM(SUBSTITUTE(AK87,CHAR(160),""))),0),TRIM(SUBSTITUTE($AS87,CHAR(160),""))="Devis 2",IFERROR(VALUE(TRIM(SUBSTITUTE(AN87,CHAR(160),""))),0),TRIM(SUBSTITUTE($AS87,CHAR(160),""))="Devis 3",IFERROR(VALUE(TRIM(SUBSTITUTE(AQ87,CHAR(160),""))),0)),0))*(IFERROR(VALUE(TRIM(SUBSTITUTE($AA87,CHAR(160),""))),0)),2)=0,IF(AX87&lt;&gt;"",0,""),ROUND((IFERROR(_xlfn.IFS(TRIM(SUBSTITUTE($AS87,CHAR(160),""))="Devis 1",IFERROR(VALUE(TRIM(SUBSTITUTE(AK87,CHAR(160),""))),0),TRIM(SUBSTITUTE($AS87,CHAR(160),""))="Devis 2",IFERROR(VALUE(TRIM(SUBSTITUTE(AN87,CHAR(160),""))),0),TRIM(SUBSTITUTE($AS87,CHAR(160),""))="Devis 3",IFERROR(VALUE(TRIM(SUBSTITUTE(AQ87,CHAR(160),""))),0)),0))*(IFERROR(VALUE(TRIM(SUBSTITUTE($AA87,CHAR(160),""))),0)),2)))</f>
        <v/>
      </c>
      <c r="AZ87" s="209" t="str" cm="1">
        <f t="array" ref="AZ87">IF($AA87="","",IF(ROUND(IFERROR(_xlfn.IFS($AS87="Devis 1",ROUND(IFERROR(VALUE(TRIM(SUBSTITUTE(AL87,CHAR(160),""))),0),2),$AS87="Devis 2",ROUND(IFERROR(VALUE(TRIM(SUBSTITUTE(AO87,CHAR(160),""))),0),2),$AS87="Devis 3",ROUND(IFERROR(VALUE(TRIM(SUBSTITUTE(AR87,CHAR(160),""))),0),2)),0),2)*ROUND(IFERROR(VALUE(TRIM(SUBSTITUTE($AA87,CHAR(160),""))),0),2)=0,"",ROUND(IFERROR(_xlfn.IFS($AS87="Devis 1",ROUND(IFERROR(VALUE(TRIM(SUBSTITUTE(AL87,CHAR(160),""))),0),2),$AS87="Devis 2",ROUND(IFERROR(VALUE(TRIM(SUBSTITUTE(AO87,CHAR(160),""))),0),2),$AS87="Devis 3",ROUND(IFERROR(VALUE(TRIM(SUBSTITUTE(AR87,CHAR(160),""))),0),2)),0),2)*ROUND(IFERROR(VALUE(TRIM(SUBSTITUTE($AA87,CHAR(160),""))),0),2)))</f>
        <v/>
      </c>
      <c r="BA87" s="212"/>
      <c r="BB87" s="210" t="str" cm="1">
        <f t="array" ref="BB87">IF(OR(AZ87="",AW87="",AX87="",AU87="",AY87="",AV87=""),"",_xlfn.IFS((IFERROR(VALUE(TRIM(SUBSTITUTE(AZ87,CHAR(160),""))),0))&gt;(IFERROR(VALUE(TRIM(SUBSTITUTE(AW87,CHAR(160),""))),0)),"KO : Le montant retenu TTC est supérieur au montant raisonnable TTC. Merci de revoir la ligne de dépense ou plafonner son montant.",(IFERROR(VALUE(TRIM(SUBSTITUTE(AX87,CHAR(160),""))),0))&gt;(IFERROR(VALUE(TRIM(SUBSTITUTE(AU87,CHAR(160),""))),0)),"Attention : Le montant retenu HT est supérieur au montant HT raisonnable. Merci de revoir la ligne de dépense, plafonner son montant, ou justifier la reventillation HT / TVA.",(IFERROR(VALUE(TRIM(SUBSTITUTE(AY87,CHAR(160),""))),0))&gt;(IFERROR(VALUE(TRIM(SUBSTITUTE(AV87,CHAR(160),""))),0)),"Attention : Le montant TVA retenu est supérieur au montant TVA raisonnable. Merci de revoir la ligne de dépense, plafonner son montant, ou justifier la reventillation HT / TVA.",(IFERROR(VALUE(TRIM(SUBSTITUTE(AZ87,CHAR(160),""))),0))=0,"",(IFERROR(VALUE(TRIM(SUBSTITUTE(AW87,CHAR(160),""))),0))=(IFERROR(VALUE(TRIM(SUBSTITUTE(AZ87,CHAR(160),""))),0)),"OK",(IFERROR(VALUE(TRIM(SUBSTITUTE(AW87,CHAR(160),""))),0))&gt;(IFERROR(VALUE(TRIM(SUBSTITUTE(AZ87,CHAR(160),""))),0))," OK : Montant instruit inférieur au montant raisonnable.",TRUE,""))</f>
        <v/>
      </c>
      <c r="BC87" s="210" t="str" cm="1">
        <f t="array" ref="BC87">IF(OR(AZ87="",X87="",AX87="",V87="",AY87="",W87=""),"",_xlfn.IFS((IFERROR(VALUE(TRIM(SUBSTITUTE(AZ87,CHAR(160),""))),0))&gt;(IFERROR(VALUE(TRIM(SUBSTITUTE(X87,CHAR(160),""))),0)),"KO : Le montant retenu TTC est supérieur au montant présenté TTC. Merci de revoir la ligne de dépense ou plafonner son montant.",(IFERROR(VALUE(TRIM(SUBSTITUTE(AX87,CHAR(160),""))),0))&gt;(IFERROR(VALUE(TRIM(SUBSTITUTE(V87,CHAR(160),""))),0)),"Attention : Le montant retenu HT est supérieur au montant HT présenté. Merci de revoir la ligne de dépense, plafonner son montant, ou justifier la reventillation HT / TVA.",(IFERROR(VALUE(TRIM(SUBSTITUTE(AY87,CHAR(160),""))),0))&gt;(IFERROR(VALUE(TRIM(SUBSTITUTE(W87,CHAR(160),""))),0)),"Attention : Le montant TVA retenu est supérieur au montant TVA présenté. Merci de revoir la ligne de dépense, plafonner son montant, ou justifier la reventillation HT / TVA.",(IFERROR(VALUE(TRIM(SUBSTITUTE(X87,CHAR(160),""))),0))=0,"",(IFERROR(VALUE(TRIM(SUBSTITUTE(AZ87,CHAR(160),""))),0))=(IFERROR(VALUE(TRIM(SUBSTITUTE(X87,CHAR(160),""))),0)),"OK",(IFERROR(VALUE(TRIM(SUBSTITUTE(AZ87,CHAR(160),""))),0))&lt;(IFERROR(VALUE(TRIM(SUBSTITUTE(X87,CHAR(160),""))),0)),"Montant instruit inférieur au montant présenté.",TRUE,""))</f>
        <v/>
      </c>
      <c r="BD87" s="208" t="str">
        <f t="shared" si="93"/>
        <v/>
      </c>
      <c r="BE87" s="208" t="str">
        <f t="shared" si="94"/>
        <v/>
      </c>
      <c r="BF87" s="495" t="str">
        <f t="shared" si="95"/>
        <v/>
      </c>
    </row>
    <row r="88" spans="1:58" ht="15" customHeight="1">
      <c r="A88" s="473">
        <v>84</v>
      </c>
      <c r="B88" s="11"/>
      <c r="C88" s="42"/>
      <c r="D88" s="11"/>
      <c r="E88" s="11"/>
      <c r="F88" s="11"/>
      <c r="G88" s="11"/>
      <c r="H88" s="11"/>
      <c r="I88" s="61"/>
      <c r="J88" s="11"/>
      <c r="K88" s="62"/>
      <c r="L88" s="29"/>
      <c r="M88" s="15"/>
      <c r="N88" s="193" t="str">
        <f t="shared" si="84"/>
        <v/>
      </c>
      <c r="O88" s="32"/>
      <c r="P88" s="15"/>
      <c r="Q88" s="193" t="str">
        <f t="shared" si="85"/>
        <v/>
      </c>
      <c r="R88" s="35"/>
      <c r="S88" s="15"/>
      <c r="T88" s="194" t="str">
        <f t="shared" si="86"/>
        <v/>
      </c>
      <c r="U88" s="53"/>
      <c r="V88" s="195" t="str" cm="1">
        <f t="array" ref="V88">IF((_xlfn.IFS(TRIM(SUBSTITUTE(U88,CHAR(160),""))="Devis 1",IFERROR(VALUE(TRIM(SUBSTITUTE(L88,CHAR(160),""))),0),TRIM(SUBSTITUTE(U88,CHAR(160),""))="Devis 2",IFERROR(VALUE(TRIM(SUBSTITUTE(O88,CHAR(160),""))),0),TRIM(SUBSTITUTE(U88,CHAR(160),""))="Devis 3",IFERROR(VALUE(TRIM(SUBSTITUTE(R88,CHAR(160),""))),0),TRUE,0)*IFERROR(VALUE(TRIM(SUBSTITUTE(C88,CHAR(160),""))),0))=0,"",_xlfn.IFS(TRIM(SUBSTITUTE(U88,CHAR(160),""))="Devis 1",IFERROR(VALUE(TRIM(SUBSTITUTE(L88,CHAR(160),""))),0),TRIM(SUBSTITUTE(U88,CHAR(160),""))="Devis 2",IFERROR(VALUE(TRIM(SUBSTITUTE(O88,CHAR(160),""))),0),TRIM(SUBSTITUTE(U88,CHAR(160),""))="Devis 3",IFERROR(VALUE(TRIM(SUBSTITUTE(R88,CHAR(160),""))),0),TRUE,0)*IFERROR(VALUE(TRIM(SUBSTITUTE(C88,CHAR(160),""))),0))</f>
        <v/>
      </c>
      <c r="W88" s="196" t="str" cm="1">
        <f t="array" ref="W88">IF(ROUND((_xlfn.IFS(TRIM(SUBSTITUTE(U88,CHAR(160),""))="Devis 1",IFERROR(VALUE(TRIM(SUBSTITUTE(M88,CHAR(160),""))),0),TRIM(SUBSTITUTE(U88,CHAR(160),""))="Devis 2",IFERROR(VALUE(TRIM(SUBSTITUTE(P88,CHAR(160),""))),0),TRIM(SUBSTITUTE(U88,CHAR(160),""))="Devis 3",IFERROR(VALUE(TRIM(SUBSTITUTE(S88,CHAR(160),""))),0),TRUE,0)*IFERROR(VALUE(TRIM(SUBSTITUTE(C88,CHAR(160),""))),0)),2)=0,IF(V88&lt;&gt;"",0,""),ROUND((_xlfn.IFS(TRIM(SUBSTITUTE(U88,CHAR(160),""))="Devis 1",IFERROR(VALUE(TRIM(SUBSTITUTE(M88,CHAR(160),""))),0),TRIM(SUBSTITUTE(U88,CHAR(160),""))="Devis 2",IFERROR(VALUE(TRIM(SUBSTITUTE(P88,CHAR(160),""))),0),TRIM(SUBSTITUTE(U88,CHAR(160),""))="Devis 3",IFERROR(VALUE(TRIM(SUBSTITUTE(S88,CHAR(160),""))),0),TRUE,0)*IFERROR(VALUE(TRIM(SUBSTITUTE(C88,CHAR(160),""))),0)),2))</f>
        <v/>
      </c>
      <c r="X88" s="197" t="str">
        <f t="shared" si="96"/>
        <v/>
      </c>
      <c r="Y88" s="55"/>
      <c r="Z88" s="198" t="str">
        <f t="shared" si="67"/>
        <v/>
      </c>
      <c r="AA88" s="199" t="str">
        <f t="shared" si="68"/>
        <v/>
      </c>
      <c r="AB88" s="200" t="str">
        <f t="shared" si="69"/>
        <v/>
      </c>
      <c r="AC88" s="200" t="str">
        <f t="shared" si="70"/>
        <v/>
      </c>
      <c r="AD88" s="200" t="str">
        <f t="shared" si="71"/>
        <v/>
      </c>
      <c r="AE88" s="200" t="str">
        <f t="shared" si="72"/>
        <v/>
      </c>
      <c r="AF88" s="200" t="str">
        <f t="shared" si="73"/>
        <v/>
      </c>
      <c r="AG88" s="201" t="str">
        <f t="shared" si="74"/>
        <v/>
      </c>
      <c r="AH88" s="200" t="str">
        <f t="shared" si="75"/>
        <v/>
      </c>
      <c r="AI88" s="202" t="str">
        <f t="shared" si="76"/>
        <v/>
      </c>
      <c r="AJ88" s="203" t="str">
        <f t="shared" si="77"/>
        <v/>
      </c>
      <c r="AK88" s="204" t="str">
        <f t="shared" si="78"/>
        <v/>
      </c>
      <c r="AL88" s="193" t="str">
        <f t="shared" si="87"/>
        <v/>
      </c>
      <c r="AM88" s="205" t="str">
        <f t="shared" si="79"/>
        <v/>
      </c>
      <c r="AN88" s="204" t="str">
        <f t="shared" si="80"/>
        <v/>
      </c>
      <c r="AO88" s="193" t="str">
        <f t="shared" si="88"/>
        <v/>
      </c>
      <c r="AP88" s="206" t="str">
        <f t="shared" si="81"/>
        <v/>
      </c>
      <c r="AQ88" s="204" t="str">
        <f t="shared" si="82"/>
        <v/>
      </c>
      <c r="AR88" s="207" t="str">
        <f t="shared" si="89"/>
        <v/>
      </c>
      <c r="AS88" s="198" t="str">
        <f t="shared" si="83"/>
        <v/>
      </c>
      <c r="AT88" s="212"/>
      <c r="AU88" s="208" t="str">
        <f t="shared" si="90"/>
        <v/>
      </c>
      <c r="AV88" s="208" t="str">
        <f t="shared" si="91"/>
        <v/>
      </c>
      <c r="AW88" s="208" t="str">
        <f t="shared" si="92"/>
        <v/>
      </c>
      <c r="AX88" s="209" t="str" cm="1">
        <f t="array" ref="AX88">IF($AA88="","",IF((IFERROR(_xlfn.IFS($AS88="Devis 1",(IFERROR(VALUE(TRIM(SUBSTITUTE(AJ88,CHAR(160),""))),0)),$AS88="Devis 2",(IFERROR(VALUE(TRIM(SUBSTITUTE(AM88,CHAR(160),""))),0)),$AS88="Devis 3",(IFERROR(VALUE(TRIM(SUBSTITUTE(AP88,CHAR(160),""))),0))),0))*(IFERROR(VALUE(TRIM(SUBSTITUTE($AA88,CHAR(160),""))),0))=0,"",(IFERROR(_xlfn.IFS($AS88="Devis 1",(IFERROR(VALUE(TRIM(SUBSTITUTE(AJ88,CHAR(160),""))),0)),$AS88="Devis 2",(IFERROR(VALUE(TRIM(SUBSTITUTE(AM88,CHAR(160),""))),0)),$AS88="Devis 3",(IFERROR(VALUE(TRIM(SUBSTITUTE(AP88,CHAR(160),""))),0))),0))*(IFERROR(VALUE(TRIM(SUBSTITUTE($AA88,CHAR(160),""))),0))))</f>
        <v/>
      </c>
      <c r="AY88" s="209" t="str" cm="1">
        <f t="array" ref="AY88">IF($AA88="","",IF(ROUND((IFERROR(_xlfn.IFS(TRIM(SUBSTITUTE($AS88,CHAR(160),""))="Devis 1",IFERROR(VALUE(TRIM(SUBSTITUTE(AK88,CHAR(160),""))),0),TRIM(SUBSTITUTE($AS88,CHAR(160),""))="Devis 2",IFERROR(VALUE(TRIM(SUBSTITUTE(AN88,CHAR(160),""))),0),TRIM(SUBSTITUTE($AS88,CHAR(160),""))="Devis 3",IFERROR(VALUE(TRIM(SUBSTITUTE(AQ88,CHAR(160),""))),0)),0))*(IFERROR(VALUE(TRIM(SUBSTITUTE($AA88,CHAR(160),""))),0)),2)=0,IF(AX88&lt;&gt;"",0,""),ROUND((IFERROR(_xlfn.IFS(TRIM(SUBSTITUTE($AS88,CHAR(160),""))="Devis 1",IFERROR(VALUE(TRIM(SUBSTITUTE(AK88,CHAR(160),""))),0),TRIM(SUBSTITUTE($AS88,CHAR(160),""))="Devis 2",IFERROR(VALUE(TRIM(SUBSTITUTE(AN88,CHAR(160),""))),0),TRIM(SUBSTITUTE($AS88,CHAR(160),""))="Devis 3",IFERROR(VALUE(TRIM(SUBSTITUTE(AQ88,CHAR(160),""))),0)),0))*(IFERROR(VALUE(TRIM(SUBSTITUTE($AA88,CHAR(160),""))),0)),2)))</f>
        <v/>
      </c>
      <c r="AZ88" s="209" t="str" cm="1">
        <f t="array" ref="AZ88">IF($AA88="","",IF(ROUND(IFERROR(_xlfn.IFS($AS88="Devis 1",ROUND(IFERROR(VALUE(TRIM(SUBSTITUTE(AL88,CHAR(160),""))),0),2),$AS88="Devis 2",ROUND(IFERROR(VALUE(TRIM(SUBSTITUTE(AO88,CHAR(160),""))),0),2),$AS88="Devis 3",ROUND(IFERROR(VALUE(TRIM(SUBSTITUTE(AR88,CHAR(160),""))),0),2)),0),2)*ROUND(IFERROR(VALUE(TRIM(SUBSTITUTE($AA88,CHAR(160),""))),0),2)=0,"",ROUND(IFERROR(_xlfn.IFS($AS88="Devis 1",ROUND(IFERROR(VALUE(TRIM(SUBSTITUTE(AL88,CHAR(160),""))),0),2),$AS88="Devis 2",ROUND(IFERROR(VALUE(TRIM(SUBSTITUTE(AO88,CHAR(160),""))),0),2),$AS88="Devis 3",ROUND(IFERROR(VALUE(TRIM(SUBSTITUTE(AR88,CHAR(160),""))),0),2)),0),2)*ROUND(IFERROR(VALUE(TRIM(SUBSTITUTE($AA88,CHAR(160),""))),0),2)))</f>
        <v/>
      </c>
      <c r="BA88" s="212"/>
      <c r="BB88" s="210" t="str" cm="1">
        <f t="array" ref="BB88">IF(OR(AZ88="",AW88="",AX88="",AU88="",AY88="",AV88=""),"",_xlfn.IFS((IFERROR(VALUE(TRIM(SUBSTITUTE(AZ88,CHAR(160),""))),0))&gt;(IFERROR(VALUE(TRIM(SUBSTITUTE(AW88,CHAR(160),""))),0)),"KO : Le montant retenu TTC est supérieur au montant raisonnable TTC. Merci de revoir la ligne de dépense ou plafonner son montant.",(IFERROR(VALUE(TRIM(SUBSTITUTE(AX88,CHAR(160),""))),0))&gt;(IFERROR(VALUE(TRIM(SUBSTITUTE(AU88,CHAR(160),""))),0)),"Attention : Le montant retenu HT est supérieur au montant HT raisonnable. Merci de revoir la ligne de dépense, plafonner son montant, ou justifier la reventillation HT / TVA.",(IFERROR(VALUE(TRIM(SUBSTITUTE(AY88,CHAR(160),""))),0))&gt;(IFERROR(VALUE(TRIM(SUBSTITUTE(AV88,CHAR(160),""))),0)),"Attention : Le montant TVA retenu est supérieur au montant TVA raisonnable. Merci de revoir la ligne de dépense, plafonner son montant, ou justifier la reventillation HT / TVA.",(IFERROR(VALUE(TRIM(SUBSTITUTE(AZ88,CHAR(160),""))),0))=0,"",(IFERROR(VALUE(TRIM(SUBSTITUTE(AW88,CHAR(160),""))),0))=(IFERROR(VALUE(TRIM(SUBSTITUTE(AZ88,CHAR(160),""))),0)),"OK",(IFERROR(VALUE(TRIM(SUBSTITUTE(AW88,CHAR(160),""))),0))&gt;(IFERROR(VALUE(TRIM(SUBSTITUTE(AZ88,CHAR(160),""))),0))," OK : Montant instruit inférieur au montant raisonnable.",TRUE,""))</f>
        <v/>
      </c>
      <c r="BC88" s="210" t="str" cm="1">
        <f t="array" ref="BC88">IF(OR(AZ88="",X88="",AX88="",V88="",AY88="",W88=""),"",_xlfn.IFS((IFERROR(VALUE(TRIM(SUBSTITUTE(AZ88,CHAR(160),""))),0))&gt;(IFERROR(VALUE(TRIM(SUBSTITUTE(X88,CHAR(160),""))),0)),"KO : Le montant retenu TTC est supérieur au montant présenté TTC. Merci de revoir la ligne de dépense ou plafonner son montant.",(IFERROR(VALUE(TRIM(SUBSTITUTE(AX88,CHAR(160),""))),0))&gt;(IFERROR(VALUE(TRIM(SUBSTITUTE(V88,CHAR(160),""))),0)),"Attention : Le montant retenu HT est supérieur au montant HT présenté. Merci de revoir la ligne de dépense, plafonner son montant, ou justifier la reventillation HT / TVA.",(IFERROR(VALUE(TRIM(SUBSTITUTE(AY88,CHAR(160),""))),0))&gt;(IFERROR(VALUE(TRIM(SUBSTITUTE(W88,CHAR(160),""))),0)),"Attention : Le montant TVA retenu est supérieur au montant TVA présenté. Merci de revoir la ligne de dépense, plafonner son montant, ou justifier la reventillation HT / TVA.",(IFERROR(VALUE(TRIM(SUBSTITUTE(X88,CHAR(160),""))),0))=0,"",(IFERROR(VALUE(TRIM(SUBSTITUTE(AZ88,CHAR(160),""))),0))=(IFERROR(VALUE(TRIM(SUBSTITUTE(X88,CHAR(160),""))),0)),"OK",(IFERROR(VALUE(TRIM(SUBSTITUTE(AZ88,CHAR(160),""))),0))&lt;(IFERROR(VALUE(TRIM(SUBSTITUTE(X88,CHAR(160),""))),0)),"Montant instruit inférieur au montant présenté.",TRUE,""))</f>
        <v/>
      </c>
      <c r="BD88" s="208" t="str">
        <f t="shared" si="93"/>
        <v/>
      </c>
      <c r="BE88" s="208" t="str">
        <f t="shared" si="94"/>
        <v/>
      </c>
      <c r="BF88" s="495" t="str">
        <f t="shared" si="95"/>
        <v/>
      </c>
    </row>
    <row r="89" spans="1:58" ht="15" customHeight="1">
      <c r="A89" s="473">
        <v>85</v>
      </c>
      <c r="B89" s="11"/>
      <c r="C89" s="42"/>
      <c r="D89" s="11"/>
      <c r="E89" s="11"/>
      <c r="F89" s="11"/>
      <c r="G89" s="11"/>
      <c r="H89" s="11"/>
      <c r="I89" s="61"/>
      <c r="J89" s="11"/>
      <c r="K89" s="62"/>
      <c r="L89" s="29"/>
      <c r="M89" s="15"/>
      <c r="N89" s="193" t="str">
        <f t="shared" si="84"/>
        <v/>
      </c>
      <c r="O89" s="32"/>
      <c r="P89" s="15"/>
      <c r="Q89" s="193" t="str">
        <f t="shared" si="85"/>
        <v/>
      </c>
      <c r="R89" s="35"/>
      <c r="S89" s="15"/>
      <c r="T89" s="194" t="str">
        <f t="shared" si="86"/>
        <v/>
      </c>
      <c r="U89" s="53"/>
      <c r="V89" s="195" t="str" cm="1">
        <f t="array" ref="V89">IF((_xlfn.IFS(TRIM(SUBSTITUTE(U89,CHAR(160),""))="Devis 1",IFERROR(VALUE(TRIM(SUBSTITUTE(L89,CHAR(160),""))),0),TRIM(SUBSTITUTE(U89,CHAR(160),""))="Devis 2",IFERROR(VALUE(TRIM(SUBSTITUTE(O89,CHAR(160),""))),0),TRIM(SUBSTITUTE(U89,CHAR(160),""))="Devis 3",IFERROR(VALUE(TRIM(SUBSTITUTE(R89,CHAR(160),""))),0),TRUE,0)*IFERROR(VALUE(TRIM(SUBSTITUTE(C89,CHAR(160),""))),0))=0,"",_xlfn.IFS(TRIM(SUBSTITUTE(U89,CHAR(160),""))="Devis 1",IFERROR(VALUE(TRIM(SUBSTITUTE(L89,CHAR(160),""))),0),TRIM(SUBSTITUTE(U89,CHAR(160),""))="Devis 2",IFERROR(VALUE(TRIM(SUBSTITUTE(O89,CHAR(160),""))),0),TRIM(SUBSTITUTE(U89,CHAR(160),""))="Devis 3",IFERROR(VALUE(TRIM(SUBSTITUTE(R89,CHAR(160),""))),0),TRUE,0)*IFERROR(VALUE(TRIM(SUBSTITUTE(C89,CHAR(160),""))),0))</f>
        <v/>
      </c>
      <c r="W89" s="196" t="str" cm="1">
        <f t="array" ref="W89">IF(ROUND((_xlfn.IFS(TRIM(SUBSTITUTE(U89,CHAR(160),""))="Devis 1",IFERROR(VALUE(TRIM(SUBSTITUTE(M89,CHAR(160),""))),0),TRIM(SUBSTITUTE(U89,CHAR(160),""))="Devis 2",IFERROR(VALUE(TRIM(SUBSTITUTE(P89,CHAR(160),""))),0),TRIM(SUBSTITUTE(U89,CHAR(160),""))="Devis 3",IFERROR(VALUE(TRIM(SUBSTITUTE(S89,CHAR(160),""))),0),TRUE,0)*IFERROR(VALUE(TRIM(SUBSTITUTE(C89,CHAR(160),""))),0)),2)=0,IF(V89&lt;&gt;"",0,""),ROUND((_xlfn.IFS(TRIM(SUBSTITUTE(U89,CHAR(160),""))="Devis 1",IFERROR(VALUE(TRIM(SUBSTITUTE(M89,CHAR(160),""))),0),TRIM(SUBSTITUTE(U89,CHAR(160),""))="Devis 2",IFERROR(VALUE(TRIM(SUBSTITUTE(P89,CHAR(160),""))),0),TRIM(SUBSTITUTE(U89,CHAR(160),""))="Devis 3",IFERROR(VALUE(TRIM(SUBSTITUTE(S89,CHAR(160),""))),0),TRUE,0)*IFERROR(VALUE(TRIM(SUBSTITUTE(C89,CHAR(160),""))),0)),2))</f>
        <v/>
      </c>
      <c r="X89" s="197" t="str">
        <f t="shared" si="96"/>
        <v/>
      </c>
      <c r="Y89" s="55"/>
      <c r="Z89" s="198" t="str">
        <f t="shared" si="67"/>
        <v/>
      </c>
      <c r="AA89" s="199" t="str">
        <f t="shared" si="68"/>
        <v/>
      </c>
      <c r="AB89" s="200" t="str">
        <f t="shared" si="69"/>
        <v/>
      </c>
      <c r="AC89" s="200" t="str">
        <f t="shared" si="70"/>
        <v/>
      </c>
      <c r="AD89" s="200" t="str">
        <f t="shared" si="71"/>
        <v/>
      </c>
      <c r="AE89" s="200" t="str">
        <f t="shared" si="72"/>
        <v/>
      </c>
      <c r="AF89" s="200" t="str">
        <f t="shared" si="73"/>
        <v/>
      </c>
      <c r="AG89" s="201" t="str">
        <f t="shared" si="74"/>
        <v/>
      </c>
      <c r="AH89" s="200" t="str">
        <f t="shared" si="75"/>
        <v/>
      </c>
      <c r="AI89" s="202" t="str">
        <f t="shared" si="76"/>
        <v/>
      </c>
      <c r="AJ89" s="203" t="str">
        <f t="shared" si="77"/>
        <v/>
      </c>
      <c r="AK89" s="204" t="str">
        <f t="shared" si="78"/>
        <v/>
      </c>
      <c r="AL89" s="193" t="str">
        <f t="shared" si="87"/>
        <v/>
      </c>
      <c r="AM89" s="205" t="str">
        <f t="shared" si="79"/>
        <v/>
      </c>
      <c r="AN89" s="204" t="str">
        <f t="shared" si="80"/>
        <v/>
      </c>
      <c r="AO89" s="193" t="str">
        <f t="shared" si="88"/>
        <v/>
      </c>
      <c r="AP89" s="206" t="str">
        <f t="shared" si="81"/>
        <v/>
      </c>
      <c r="AQ89" s="204" t="str">
        <f t="shared" si="82"/>
        <v/>
      </c>
      <c r="AR89" s="207" t="str">
        <f t="shared" si="89"/>
        <v/>
      </c>
      <c r="AS89" s="198" t="str">
        <f t="shared" si="83"/>
        <v/>
      </c>
      <c r="AT89" s="212"/>
      <c r="AU89" s="208" t="str">
        <f t="shared" si="90"/>
        <v/>
      </c>
      <c r="AV89" s="208" t="str">
        <f t="shared" si="91"/>
        <v/>
      </c>
      <c r="AW89" s="208" t="str">
        <f t="shared" si="92"/>
        <v/>
      </c>
      <c r="AX89" s="209" t="str" cm="1">
        <f t="array" ref="AX89">IF($AA89="","",IF((IFERROR(_xlfn.IFS($AS89="Devis 1",(IFERROR(VALUE(TRIM(SUBSTITUTE(AJ89,CHAR(160),""))),0)),$AS89="Devis 2",(IFERROR(VALUE(TRIM(SUBSTITUTE(AM89,CHAR(160),""))),0)),$AS89="Devis 3",(IFERROR(VALUE(TRIM(SUBSTITUTE(AP89,CHAR(160),""))),0))),0))*(IFERROR(VALUE(TRIM(SUBSTITUTE($AA89,CHAR(160),""))),0))=0,"",(IFERROR(_xlfn.IFS($AS89="Devis 1",(IFERROR(VALUE(TRIM(SUBSTITUTE(AJ89,CHAR(160),""))),0)),$AS89="Devis 2",(IFERROR(VALUE(TRIM(SUBSTITUTE(AM89,CHAR(160),""))),0)),$AS89="Devis 3",(IFERROR(VALUE(TRIM(SUBSTITUTE(AP89,CHAR(160),""))),0))),0))*(IFERROR(VALUE(TRIM(SUBSTITUTE($AA89,CHAR(160),""))),0))))</f>
        <v/>
      </c>
      <c r="AY89" s="209" t="str" cm="1">
        <f t="array" ref="AY89">IF($AA89="","",IF(ROUND((IFERROR(_xlfn.IFS(TRIM(SUBSTITUTE($AS89,CHAR(160),""))="Devis 1",IFERROR(VALUE(TRIM(SUBSTITUTE(AK89,CHAR(160),""))),0),TRIM(SUBSTITUTE($AS89,CHAR(160),""))="Devis 2",IFERROR(VALUE(TRIM(SUBSTITUTE(AN89,CHAR(160),""))),0),TRIM(SUBSTITUTE($AS89,CHAR(160),""))="Devis 3",IFERROR(VALUE(TRIM(SUBSTITUTE(AQ89,CHAR(160),""))),0)),0))*(IFERROR(VALUE(TRIM(SUBSTITUTE($AA89,CHAR(160),""))),0)),2)=0,IF(AX89&lt;&gt;"",0,""),ROUND((IFERROR(_xlfn.IFS(TRIM(SUBSTITUTE($AS89,CHAR(160),""))="Devis 1",IFERROR(VALUE(TRIM(SUBSTITUTE(AK89,CHAR(160),""))),0),TRIM(SUBSTITUTE($AS89,CHAR(160),""))="Devis 2",IFERROR(VALUE(TRIM(SUBSTITUTE(AN89,CHAR(160),""))),0),TRIM(SUBSTITUTE($AS89,CHAR(160),""))="Devis 3",IFERROR(VALUE(TRIM(SUBSTITUTE(AQ89,CHAR(160),""))),0)),0))*(IFERROR(VALUE(TRIM(SUBSTITUTE($AA89,CHAR(160),""))),0)),2)))</f>
        <v/>
      </c>
      <c r="AZ89" s="209" t="str" cm="1">
        <f t="array" ref="AZ89">IF($AA89="","",IF(ROUND(IFERROR(_xlfn.IFS($AS89="Devis 1",ROUND(IFERROR(VALUE(TRIM(SUBSTITUTE(AL89,CHAR(160),""))),0),2),$AS89="Devis 2",ROUND(IFERROR(VALUE(TRIM(SUBSTITUTE(AO89,CHAR(160),""))),0),2),$AS89="Devis 3",ROUND(IFERROR(VALUE(TRIM(SUBSTITUTE(AR89,CHAR(160),""))),0),2)),0),2)*ROUND(IFERROR(VALUE(TRIM(SUBSTITUTE($AA89,CHAR(160),""))),0),2)=0,"",ROUND(IFERROR(_xlfn.IFS($AS89="Devis 1",ROUND(IFERROR(VALUE(TRIM(SUBSTITUTE(AL89,CHAR(160),""))),0),2),$AS89="Devis 2",ROUND(IFERROR(VALUE(TRIM(SUBSTITUTE(AO89,CHAR(160),""))),0),2),$AS89="Devis 3",ROUND(IFERROR(VALUE(TRIM(SUBSTITUTE(AR89,CHAR(160),""))),0),2)),0),2)*ROUND(IFERROR(VALUE(TRIM(SUBSTITUTE($AA89,CHAR(160),""))),0),2)))</f>
        <v/>
      </c>
      <c r="BA89" s="212"/>
      <c r="BB89" s="210" t="str" cm="1">
        <f t="array" ref="BB89">IF(OR(AZ89="",AW89="",AX89="",AU89="",AY89="",AV89=""),"",_xlfn.IFS((IFERROR(VALUE(TRIM(SUBSTITUTE(AZ89,CHAR(160),""))),0))&gt;(IFERROR(VALUE(TRIM(SUBSTITUTE(AW89,CHAR(160),""))),0)),"KO : Le montant retenu TTC est supérieur au montant raisonnable TTC. Merci de revoir la ligne de dépense ou plafonner son montant.",(IFERROR(VALUE(TRIM(SUBSTITUTE(AX89,CHAR(160),""))),0))&gt;(IFERROR(VALUE(TRIM(SUBSTITUTE(AU89,CHAR(160),""))),0)),"Attention : Le montant retenu HT est supérieur au montant HT raisonnable. Merci de revoir la ligne de dépense, plafonner son montant, ou justifier la reventillation HT / TVA.",(IFERROR(VALUE(TRIM(SUBSTITUTE(AY89,CHAR(160),""))),0))&gt;(IFERROR(VALUE(TRIM(SUBSTITUTE(AV89,CHAR(160),""))),0)),"Attention : Le montant TVA retenu est supérieur au montant TVA raisonnable. Merci de revoir la ligne de dépense, plafonner son montant, ou justifier la reventillation HT / TVA.",(IFERROR(VALUE(TRIM(SUBSTITUTE(AZ89,CHAR(160),""))),0))=0,"",(IFERROR(VALUE(TRIM(SUBSTITUTE(AW89,CHAR(160),""))),0))=(IFERROR(VALUE(TRIM(SUBSTITUTE(AZ89,CHAR(160),""))),0)),"OK",(IFERROR(VALUE(TRIM(SUBSTITUTE(AW89,CHAR(160),""))),0))&gt;(IFERROR(VALUE(TRIM(SUBSTITUTE(AZ89,CHAR(160),""))),0))," OK : Montant instruit inférieur au montant raisonnable.",TRUE,""))</f>
        <v/>
      </c>
      <c r="BC89" s="210" t="str" cm="1">
        <f t="array" ref="BC89">IF(OR(AZ89="",X89="",AX89="",V89="",AY89="",W89=""),"",_xlfn.IFS((IFERROR(VALUE(TRIM(SUBSTITUTE(AZ89,CHAR(160),""))),0))&gt;(IFERROR(VALUE(TRIM(SUBSTITUTE(X89,CHAR(160),""))),0)),"KO : Le montant retenu TTC est supérieur au montant présenté TTC. Merci de revoir la ligne de dépense ou plafonner son montant.",(IFERROR(VALUE(TRIM(SUBSTITUTE(AX89,CHAR(160),""))),0))&gt;(IFERROR(VALUE(TRIM(SUBSTITUTE(V89,CHAR(160),""))),0)),"Attention : Le montant retenu HT est supérieur au montant HT présenté. Merci de revoir la ligne de dépense, plafonner son montant, ou justifier la reventillation HT / TVA.",(IFERROR(VALUE(TRIM(SUBSTITUTE(AY89,CHAR(160),""))),0))&gt;(IFERROR(VALUE(TRIM(SUBSTITUTE(W89,CHAR(160),""))),0)),"Attention : Le montant TVA retenu est supérieur au montant TVA présenté. Merci de revoir la ligne de dépense, plafonner son montant, ou justifier la reventillation HT / TVA.",(IFERROR(VALUE(TRIM(SUBSTITUTE(X89,CHAR(160),""))),0))=0,"",(IFERROR(VALUE(TRIM(SUBSTITUTE(AZ89,CHAR(160),""))),0))=(IFERROR(VALUE(TRIM(SUBSTITUTE(X89,CHAR(160),""))),0)),"OK",(IFERROR(VALUE(TRIM(SUBSTITUTE(AZ89,CHAR(160),""))),0))&lt;(IFERROR(VALUE(TRIM(SUBSTITUTE(X89,CHAR(160),""))),0)),"Montant instruit inférieur au montant présenté.",TRUE,""))</f>
        <v/>
      </c>
      <c r="BD89" s="208" t="str">
        <f t="shared" si="93"/>
        <v/>
      </c>
      <c r="BE89" s="208" t="str">
        <f t="shared" si="94"/>
        <v/>
      </c>
      <c r="BF89" s="495" t="str">
        <f t="shared" si="95"/>
        <v/>
      </c>
    </row>
    <row r="90" spans="1:58" ht="15" customHeight="1">
      <c r="A90" s="473">
        <v>86</v>
      </c>
      <c r="B90" s="11"/>
      <c r="C90" s="42"/>
      <c r="D90" s="11"/>
      <c r="E90" s="11"/>
      <c r="F90" s="11"/>
      <c r="G90" s="11"/>
      <c r="H90" s="11"/>
      <c r="I90" s="61"/>
      <c r="J90" s="11"/>
      <c r="K90" s="62"/>
      <c r="L90" s="29"/>
      <c r="M90" s="15"/>
      <c r="N90" s="193" t="str">
        <f t="shared" si="84"/>
        <v/>
      </c>
      <c r="O90" s="32"/>
      <c r="P90" s="15"/>
      <c r="Q90" s="193" t="str">
        <f t="shared" si="85"/>
        <v/>
      </c>
      <c r="R90" s="35"/>
      <c r="S90" s="15"/>
      <c r="T90" s="194" t="str">
        <f t="shared" si="86"/>
        <v/>
      </c>
      <c r="U90" s="53"/>
      <c r="V90" s="195" t="str" cm="1">
        <f t="array" ref="V90">IF((_xlfn.IFS(TRIM(SUBSTITUTE(U90,CHAR(160),""))="Devis 1",IFERROR(VALUE(TRIM(SUBSTITUTE(L90,CHAR(160),""))),0),TRIM(SUBSTITUTE(U90,CHAR(160),""))="Devis 2",IFERROR(VALUE(TRIM(SUBSTITUTE(O90,CHAR(160),""))),0),TRIM(SUBSTITUTE(U90,CHAR(160),""))="Devis 3",IFERROR(VALUE(TRIM(SUBSTITUTE(R90,CHAR(160),""))),0),TRUE,0)*IFERROR(VALUE(TRIM(SUBSTITUTE(C90,CHAR(160),""))),0))=0,"",_xlfn.IFS(TRIM(SUBSTITUTE(U90,CHAR(160),""))="Devis 1",IFERROR(VALUE(TRIM(SUBSTITUTE(L90,CHAR(160),""))),0),TRIM(SUBSTITUTE(U90,CHAR(160),""))="Devis 2",IFERROR(VALUE(TRIM(SUBSTITUTE(O90,CHAR(160),""))),0),TRIM(SUBSTITUTE(U90,CHAR(160),""))="Devis 3",IFERROR(VALUE(TRIM(SUBSTITUTE(R90,CHAR(160),""))),0),TRUE,0)*IFERROR(VALUE(TRIM(SUBSTITUTE(C90,CHAR(160),""))),0))</f>
        <v/>
      </c>
      <c r="W90" s="196" t="str" cm="1">
        <f t="array" ref="W90">IF(ROUND((_xlfn.IFS(TRIM(SUBSTITUTE(U90,CHAR(160),""))="Devis 1",IFERROR(VALUE(TRIM(SUBSTITUTE(M90,CHAR(160),""))),0),TRIM(SUBSTITUTE(U90,CHAR(160),""))="Devis 2",IFERROR(VALUE(TRIM(SUBSTITUTE(P90,CHAR(160),""))),0),TRIM(SUBSTITUTE(U90,CHAR(160),""))="Devis 3",IFERROR(VALUE(TRIM(SUBSTITUTE(S90,CHAR(160),""))),0),TRUE,0)*IFERROR(VALUE(TRIM(SUBSTITUTE(C90,CHAR(160),""))),0)),2)=0,IF(V90&lt;&gt;"",0,""),ROUND((_xlfn.IFS(TRIM(SUBSTITUTE(U90,CHAR(160),""))="Devis 1",IFERROR(VALUE(TRIM(SUBSTITUTE(M90,CHAR(160),""))),0),TRIM(SUBSTITUTE(U90,CHAR(160),""))="Devis 2",IFERROR(VALUE(TRIM(SUBSTITUTE(P90,CHAR(160),""))),0),TRIM(SUBSTITUTE(U90,CHAR(160),""))="Devis 3",IFERROR(VALUE(TRIM(SUBSTITUTE(S90,CHAR(160),""))),0),TRUE,0)*IFERROR(VALUE(TRIM(SUBSTITUTE(C90,CHAR(160),""))),0)),2))</f>
        <v/>
      </c>
      <c r="X90" s="197" t="str">
        <f t="shared" si="96"/>
        <v/>
      </c>
      <c r="Y90" s="55"/>
      <c r="Z90" s="198" t="str">
        <f t="shared" si="67"/>
        <v/>
      </c>
      <c r="AA90" s="199" t="str">
        <f t="shared" si="68"/>
        <v/>
      </c>
      <c r="AB90" s="200" t="str">
        <f t="shared" si="69"/>
        <v/>
      </c>
      <c r="AC90" s="200" t="str">
        <f t="shared" si="70"/>
        <v/>
      </c>
      <c r="AD90" s="200" t="str">
        <f t="shared" si="71"/>
        <v/>
      </c>
      <c r="AE90" s="200" t="str">
        <f t="shared" si="72"/>
        <v/>
      </c>
      <c r="AF90" s="200" t="str">
        <f t="shared" si="73"/>
        <v/>
      </c>
      <c r="AG90" s="201" t="str">
        <f t="shared" si="74"/>
        <v/>
      </c>
      <c r="AH90" s="200" t="str">
        <f t="shared" si="75"/>
        <v/>
      </c>
      <c r="AI90" s="202" t="str">
        <f t="shared" si="76"/>
        <v/>
      </c>
      <c r="AJ90" s="203" t="str">
        <f t="shared" si="77"/>
        <v/>
      </c>
      <c r="AK90" s="204" t="str">
        <f t="shared" si="78"/>
        <v/>
      </c>
      <c r="AL90" s="193" t="str">
        <f t="shared" si="87"/>
        <v/>
      </c>
      <c r="AM90" s="205" t="str">
        <f t="shared" si="79"/>
        <v/>
      </c>
      <c r="AN90" s="204" t="str">
        <f t="shared" si="80"/>
        <v/>
      </c>
      <c r="AO90" s="193" t="str">
        <f t="shared" si="88"/>
        <v/>
      </c>
      <c r="AP90" s="206" t="str">
        <f t="shared" si="81"/>
        <v/>
      </c>
      <c r="AQ90" s="204" t="str">
        <f t="shared" si="82"/>
        <v/>
      </c>
      <c r="AR90" s="207" t="str">
        <f t="shared" si="89"/>
        <v/>
      </c>
      <c r="AS90" s="198" t="str">
        <f t="shared" si="83"/>
        <v/>
      </c>
      <c r="AT90" s="212"/>
      <c r="AU90" s="208" t="str">
        <f t="shared" si="90"/>
        <v/>
      </c>
      <c r="AV90" s="208" t="str">
        <f t="shared" si="91"/>
        <v/>
      </c>
      <c r="AW90" s="208" t="str">
        <f t="shared" si="92"/>
        <v/>
      </c>
      <c r="AX90" s="209" t="str" cm="1">
        <f t="array" ref="AX90">IF($AA90="","",IF((IFERROR(_xlfn.IFS($AS90="Devis 1",(IFERROR(VALUE(TRIM(SUBSTITUTE(AJ90,CHAR(160),""))),0)),$AS90="Devis 2",(IFERROR(VALUE(TRIM(SUBSTITUTE(AM90,CHAR(160),""))),0)),$AS90="Devis 3",(IFERROR(VALUE(TRIM(SUBSTITUTE(AP90,CHAR(160),""))),0))),0))*(IFERROR(VALUE(TRIM(SUBSTITUTE($AA90,CHAR(160),""))),0))=0,"",(IFERROR(_xlfn.IFS($AS90="Devis 1",(IFERROR(VALUE(TRIM(SUBSTITUTE(AJ90,CHAR(160),""))),0)),$AS90="Devis 2",(IFERROR(VALUE(TRIM(SUBSTITUTE(AM90,CHAR(160),""))),0)),$AS90="Devis 3",(IFERROR(VALUE(TRIM(SUBSTITUTE(AP90,CHAR(160),""))),0))),0))*(IFERROR(VALUE(TRIM(SUBSTITUTE($AA90,CHAR(160),""))),0))))</f>
        <v/>
      </c>
      <c r="AY90" s="209" t="str" cm="1">
        <f t="array" ref="AY90">IF($AA90="","",IF(ROUND((IFERROR(_xlfn.IFS(TRIM(SUBSTITUTE($AS90,CHAR(160),""))="Devis 1",IFERROR(VALUE(TRIM(SUBSTITUTE(AK90,CHAR(160),""))),0),TRIM(SUBSTITUTE($AS90,CHAR(160),""))="Devis 2",IFERROR(VALUE(TRIM(SUBSTITUTE(AN90,CHAR(160),""))),0),TRIM(SUBSTITUTE($AS90,CHAR(160),""))="Devis 3",IFERROR(VALUE(TRIM(SUBSTITUTE(AQ90,CHAR(160),""))),0)),0))*(IFERROR(VALUE(TRIM(SUBSTITUTE($AA90,CHAR(160),""))),0)),2)=0,IF(AX90&lt;&gt;"",0,""),ROUND((IFERROR(_xlfn.IFS(TRIM(SUBSTITUTE($AS90,CHAR(160),""))="Devis 1",IFERROR(VALUE(TRIM(SUBSTITUTE(AK90,CHAR(160),""))),0),TRIM(SUBSTITUTE($AS90,CHAR(160),""))="Devis 2",IFERROR(VALUE(TRIM(SUBSTITUTE(AN90,CHAR(160),""))),0),TRIM(SUBSTITUTE($AS90,CHAR(160),""))="Devis 3",IFERROR(VALUE(TRIM(SUBSTITUTE(AQ90,CHAR(160),""))),0)),0))*(IFERROR(VALUE(TRIM(SUBSTITUTE($AA90,CHAR(160),""))),0)),2)))</f>
        <v/>
      </c>
      <c r="AZ90" s="209" t="str" cm="1">
        <f t="array" ref="AZ90">IF($AA90="","",IF(ROUND(IFERROR(_xlfn.IFS($AS90="Devis 1",ROUND(IFERROR(VALUE(TRIM(SUBSTITUTE(AL90,CHAR(160),""))),0),2),$AS90="Devis 2",ROUND(IFERROR(VALUE(TRIM(SUBSTITUTE(AO90,CHAR(160),""))),0),2),$AS90="Devis 3",ROUND(IFERROR(VALUE(TRIM(SUBSTITUTE(AR90,CHAR(160),""))),0),2)),0),2)*ROUND(IFERROR(VALUE(TRIM(SUBSTITUTE($AA90,CHAR(160),""))),0),2)=0,"",ROUND(IFERROR(_xlfn.IFS($AS90="Devis 1",ROUND(IFERROR(VALUE(TRIM(SUBSTITUTE(AL90,CHAR(160),""))),0),2),$AS90="Devis 2",ROUND(IFERROR(VALUE(TRIM(SUBSTITUTE(AO90,CHAR(160),""))),0),2),$AS90="Devis 3",ROUND(IFERROR(VALUE(TRIM(SUBSTITUTE(AR90,CHAR(160),""))),0),2)),0),2)*ROUND(IFERROR(VALUE(TRIM(SUBSTITUTE($AA90,CHAR(160),""))),0),2)))</f>
        <v/>
      </c>
      <c r="BA90" s="212"/>
      <c r="BB90" s="210" t="str" cm="1">
        <f t="array" ref="BB90">IF(OR(AZ90="",AW90="",AX90="",AU90="",AY90="",AV90=""),"",_xlfn.IFS((IFERROR(VALUE(TRIM(SUBSTITUTE(AZ90,CHAR(160),""))),0))&gt;(IFERROR(VALUE(TRIM(SUBSTITUTE(AW90,CHAR(160),""))),0)),"KO : Le montant retenu TTC est supérieur au montant raisonnable TTC. Merci de revoir la ligne de dépense ou plafonner son montant.",(IFERROR(VALUE(TRIM(SUBSTITUTE(AX90,CHAR(160),""))),0))&gt;(IFERROR(VALUE(TRIM(SUBSTITUTE(AU90,CHAR(160),""))),0)),"Attention : Le montant retenu HT est supérieur au montant HT raisonnable. Merci de revoir la ligne de dépense, plafonner son montant, ou justifier la reventillation HT / TVA.",(IFERROR(VALUE(TRIM(SUBSTITUTE(AY90,CHAR(160),""))),0))&gt;(IFERROR(VALUE(TRIM(SUBSTITUTE(AV90,CHAR(160),""))),0)),"Attention : Le montant TVA retenu est supérieur au montant TVA raisonnable. Merci de revoir la ligne de dépense, plafonner son montant, ou justifier la reventillation HT / TVA.",(IFERROR(VALUE(TRIM(SUBSTITUTE(AZ90,CHAR(160),""))),0))=0,"",(IFERROR(VALUE(TRIM(SUBSTITUTE(AW90,CHAR(160),""))),0))=(IFERROR(VALUE(TRIM(SUBSTITUTE(AZ90,CHAR(160),""))),0)),"OK",(IFERROR(VALUE(TRIM(SUBSTITUTE(AW90,CHAR(160),""))),0))&gt;(IFERROR(VALUE(TRIM(SUBSTITUTE(AZ90,CHAR(160),""))),0))," OK : Montant instruit inférieur au montant raisonnable.",TRUE,""))</f>
        <v/>
      </c>
      <c r="BC90" s="210" t="str" cm="1">
        <f t="array" ref="BC90">IF(OR(AZ90="",X90="",AX90="",V90="",AY90="",W90=""),"",_xlfn.IFS((IFERROR(VALUE(TRIM(SUBSTITUTE(AZ90,CHAR(160),""))),0))&gt;(IFERROR(VALUE(TRIM(SUBSTITUTE(X90,CHAR(160),""))),0)),"KO : Le montant retenu TTC est supérieur au montant présenté TTC. Merci de revoir la ligne de dépense ou plafonner son montant.",(IFERROR(VALUE(TRIM(SUBSTITUTE(AX90,CHAR(160),""))),0))&gt;(IFERROR(VALUE(TRIM(SUBSTITUTE(V90,CHAR(160),""))),0)),"Attention : Le montant retenu HT est supérieur au montant HT présenté. Merci de revoir la ligne de dépense, plafonner son montant, ou justifier la reventillation HT / TVA.",(IFERROR(VALUE(TRIM(SUBSTITUTE(AY90,CHAR(160),""))),0))&gt;(IFERROR(VALUE(TRIM(SUBSTITUTE(W90,CHAR(160),""))),0)),"Attention : Le montant TVA retenu est supérieur au montant TVA présenté. Merci de revoir la ligne de dépense, plafonner son montant, ou justifier la reventillation HT / TVA.",(IFERROR(VALUE(TRIM(SUBSTITUTE(X90,CHAR(160),""))),0))=0,"",(IFERROR(VALUE(TRIM(SUBSTITUTE(AZ90,CHAR(160),""))),0))=(IFERROR(VALUE(TRIM(SUBSTITUTE(X90,CHAR(160),""))),0)),"OK",(IFERROR(VALUE(TRIM(SUBSTITUTE(AZ90,CHAR(160),""))),0))&lt;(IFERROR(VALUE(TRIM(SUBSTITUTE(X90,CHAR(160),""))),0)),"Montant instruit inférieur au montant présenté.",TRUE,""))</f>
        <v/>
      </c>
      <c r="BD90" s="208" t="str">
        <f t="shared" si="93"/>
        <v/>
      </c>
      <c r="BE90" s="208" t="str">
        <f t="shared" si="94"/>
        <v/>
      </c>
      <c r="BF90" s="495" t="str">
        <f t="shared" si="95"/>
        <v/>
      </c>
    </row>
    <row r="91" spans="1:58" ht="15" customHeight="1">
      <c r="A91" s="473">
        <v>87</v>
      </c>
      <c r="B91" s="11"/>
      <c r="C91" s="42"/>
      <c r="D91" s="11"/>
      <c r="E91" s="11"/>
      <c r="F91" s="11"/>
      <c r="G91" s="11"/>
      <c r="H91" s="11"/>
      <c r="I91" s="61"/>
      <c r="J91" s="11"/>
      <c r="K91" s="62"/>
      <c r="L91" s="29"/>
      <c r="M91" s="15"/>
      <c r="N91" s="193" t="str">
        <f t="shared" si="84"/>
        <v/>
      </c>
      <c r="O91" s="32"/>
      <c r="P91" s="15"/>
      <c r="Q91" s="193" t="str">
        <f t="shared" si="85"/>
        <v/>
      </c>
      <c r="R91" s="35"/>
      <c r="S91" s="15"/>
      <c r="T91" s="194" t="str">
        <f t="shared" si="86"/>
        <v/>
      </c>
      <c r="U91" s="53"/>
      <c r="V91" s="195" t="str" cm="1">
        <f t="array" ref="V91">IF((_xlfn.IFS(TRIM(SUBSTITUTE(U91,CHAR(160),""))="Devis 1",IFERROR(VALUE(TRIM(SUBSTITUTE(L91,CHAR(160),""))),0),TRIM(SUBSTITUTE(U91,CHAR(160),""))="Devis 2",IFERROR(VALUE(TRIM(SUBSTITUTE(O91,CHAR(160),""))),0),TRIM(SUBSTITUTE(U91,CHAR(160),""))="Devis 3",IFERROR(VALUE(TRIM(SUBSTITUTE(R91,CHAR(160),""))),0),TRUE,0)*IFERROR(VALUE(TRIM(SUBSTITUTE(C91,CHAR(160),""))),0))=0,"",_xlfn.IFS(TRIM(SUBSTITUTE(U91,CHAR(160),""))="Devis 1",IFERROR(VALUE(TRIM(SUBSTITUTE(L91,CHAR(160),""))),0),TRIM(SUBSTITUTE(U91,CHAR(160),""))="Devis 2",IFERROR(VALUE(TRIM(SUBSTITUTE(O91,CHAR(160),""))),0),TRIM(SUBSTITUTE(U91,CHAR(160),""))="Devis 3",IFERROR(VALUE(TRIM(SUBSTITUTE(R91,CHAR(160),""))),0),TRUE,0)*IFERROR(VALUE(TRIM(SUBSTITUTE(C91,CHAR(160),""))),0))</f>
        <v/>
      </c>
      <c r="W91" s="196" t="str" cm="1">
        <f t="array" ref="W91">IF(ROUND((_xlfn.IFS(TRIM(SUBSTITUTE(U91,CHAR(160),""))="Devis 1",IFERROR(VALUE(TRIM(SUBSTITUTE(M91,CHAR(160),""))),0),TRIM(SUBSTITUTE(U91,CHAR(160),""))="Devis 2",IFERROR(VALUE(TRIM(SUBSTITUTE(P91,CHAR(160),""))),0),TRIM(SUBSTITUTE(U91,CHAR(160),""))="Devis 3",IFERROR(VALUE(TRIM(SUBSTITUTE(S91,CHAR(160),""))),0),TRUE,0)*IFERROR(VALUE(TRIM(SUBSTITUTE(C91,CHAR(160),""))),0)),2)=0,IF(V91&lt;&gt;"",0,""),ROUND((_xlfn.IFS(TRIM(SUBSTITUTE(U91,CHAR(160),""))="Devis 1",IFERROR(VALUE(TRIM(SUBSTITUTE(M91,CHAR(160),""))),0),TRIM(SUBSTITUTE(U91,CHAR(160),""))="Devis 2",IFERROR(VALUE(TRIM(SUBSTITUTE(P91,CHAR(160),""))),0),TRIM(SUBSTITUTE(U91,CHAR(160),""))="Devis 3",IFERROR(VALUE(TRIM(SUBSTITUTE(S91,CHAR(160),""))),0),TRUE,0)*IFERROR(VALUE(TRIM(SUBSTITUTE(C91,CHAR(160),""))),0)),2))</f>
        <v/>
      </c>
      <c r="X91" s="197" t="str">
        <f t="shared" si="96"/>
        <v/>
      </c>
      <c r="Y91" s="55"/>
      <c r="Z91" s="198" t="str">
        <f t="shared" si="67"/>
        <v/>
      </c>
      <c r="AA91" s="199" t="str">
        <f t="shared" si="68"/>
        <v/>
      </c>
      <c r="AB91" s="200" t="str">
        <f t="shared" si="69"/>
        <v/>
      </c>
      <c r="AC91" s="200" t="str">
        <f t="shared" si="70"/>
        <v/>
      </c>
      <c r="AD91" s="200" t="str">
        <f t="shared" si="71"/>
        <v/>
      </c>
      <c r="AE91" s="200" t="str">
        <f t="shared" si="72"/>
        <v/>
      </c>
      <c r="AF91" s="200" t="str">
        <f t="shared" si="73"/>
        <v/>
      </c>
      <c r="AG91" s="201" t="str">
        <f t="shared" si="74"/>
        <v/>
      </c>
      <c r="AH91" s="200" t="str">
        <f t="shared" si="75"/>
        <v/>
      </c>
      <c r="AI91" s="202" t="str">
        <f t="shared" si="76"/>
        <v/>
      </c>
      <c r="AJ91" s="203" t="str">
        <f t="shared" si="77"/>
        <v/>
      </c>
      <c r="AK91" s="204" t="str">
        <f t="shared" si="78"/>
        <v/>
      </c>
      <c r="AL91" s="193" t="str">
        <f t="shared" si="87"/>
        <v/>
      </c>
      <c r="AM91" s="205" t="str">
        <f t="shared" si="79"/>
        <v/>
      </c>
      <c r="AN91" s="204" t="str">
        <f t="shared" si="80"/>
        <v/>
      </c>
      <c r="AO91" s="193" t="str">
        <f t="shared" si="88"/>
        <v/>
      </c>
      <c r="AP91" s="206" t="str">
        <f t="shared" si="81"/>
        <v/>
      </c>
      <c r="AQ91" s="204" t="str">
        <f t="shared" si="82"/>
        <v/>
      </c>
      <c r="AR91" s="207" t="str">
        <f t="shared" si="89"/>
        <v/>
      </c>
      <c r="AS91" s="198" t="str">
        <f t="shared" si="83"/>
        <v/>
      </c>
      <c r="AT91" s="212"/>
      <c r="AU91" s="208" t="str">
        <f t="shared" si="90"/>
        <v/>
      </c>
      <c r="AV91" s="208" t="str">
        <f t="shared" si="91"/>
        <v/>
      </c>
      <c r="AW91" s="208" t="str">
        <f t="shared" si="92"/>
        <v/>
      </c>
      <c r="AX91" s="209" t="str" cm="1">
        <f t="array" ref="AX91">IF($AA91="","",IF((IFERROR(_xlfn.IFS($AS91="Devis 1",(IFERROR(VALUE(TRIM(SUBSTITUTE(AJ91,CHAR(160),""))),0)),$AS91="Devis 2",(IFERROR(VALUE(TRIM(SUBSTITUTE(AM91,CHAR(160),""))),0)),$AS91="Devis 3",(IFERROR(VALUE(TRIM(SUBSTITUTE(AP91,CHAR(160),""))),0))),0))*(IFERROR(VALUE(TRIM(SUBSTITUTE($AA91,CHAR(160),""))),0))=0,"",(IFERROR(_xlfn.IFS($AS91="Devis 1",(IFERROR(VALUE(TRIM(SUBSTITUTE(AJ91,CHAR(160),""))),0)),$AS91="Devis 2",(IFERROR(VALUE(TRIM(SUBSTITUTE(AM91,CHAR(160),""))),0)),$AS91="Devis 3",(IFERROR(VALUE(TRIM(SUBSTITUTE(AP91,CHAR(160),""))),0))),0))*(IFERROR(VALUE(TRIM(SUBSTITUTE($AA91,CHAR(160),""))),0))))</f>
        <v/>
      </c>
      <c r="AY91" s="209" t="str" cm="1">
        <f t="array" ref="AY91">IF($AA91="","",IF(ROUND((IFERROR(_xlfn.IFS(TRIM(SUBSTITUTE($AS91,CHAR(160),""))="Devis 1",IFERROR(VALUE(TRIM(SUBSTITUTE(AK91,CHAR(160),""))),0),TRIM(SUBSTITUTE($AS91,CHAR(160),""))="Devis 2",IFERROR(VALUE(TRIM(SUBSTITUTE(AN91,CHAR(160),""))),0),TRIM(SUBSTITUTE($AS91,CHAR(160),""))="Devis 3",IFERROR(VALUE(TRIM(SUBSTITUTE(AQ91,CHAR(160),""))),0)),0))*(IFERROR(VALUE(TRIM(SUBSTITUTE($AA91,CHAR(160),""))),0)),2)=0,IF(AX91&lt;&gt;"",0,""),ROUND((IFERROR(_xlfn.IFS(TRIM(SUBSTITUTE($AS91,CHAR(160),""))="Devis 1",IFERROR(VALUE(TRIM(SUBSTITUTE(AK91,CHAR(160),""))),0),TRIM(SUBSTITUTE($AS91,CHAR(160),""))="Devis 2",IFERROR(VALUE(TRIM(SUBSTITUTE(AN91,CHAR(160),""))),0),TRIM(SUBSTITUTE($AS91,CHAR(160),""))="Devis 3",IFERROR(VALUE(TRIM(SUBSTITUTE(AQ91,CHAR(160),""))),0)),0))*(IFERROR(VALUE(TRIM(SUBSTITUTE($AA91,CHAR(160),""))),0)),2)))</f>
        <v/>
      </c>
      <c r="AZ91" s="209" t="str" cm="1">
        <f t="array" ref="AZ91">IF($AA91="","",IF(ROUND(IFERROR(_xlfn.IFS($AS91="Devis 1",ROUND(IFERROR(VALUE(TRIM(SUBSTITUTE(AL91,CHAR(160),""))),0),2),$AS91="Devis 2",ROUND(IFERROR(VALUE(TRIM(SUBSTITUTE(AO91,CHAR(160),""))),0),2),$AS91="Devis 3",ROUND(IFERROR(VALUE(TRIM(SUBSTITUTE(AR91,CHAR(160),""))),0),2)),0),2)*ROUND(IFERROR(VALUE(TRIM(SUBSTITUTE($AA91,CHAR(160),""))),0),2)=0,"",ROUND(IFERROR(_xlfn.IFS($AS91="Devis 1",ROUND(IFERROR(VALUE(TRIM(SUBSTITUTE(AL91,CHAR(160),""))),0),2),$AS91="Devis 2",ROUND(IFERROR(VALUE(TRIM(SUBSTITUTE(AO91,CHAR(160),""))),0),2),$AS91="Devis 3",ROUND(IFERROR(VALUE(TRIM(SUBSTITUTE(AR91,CHAR(160),""))),0),2)),0),2)*ROUND(IFERROR(VALUE(TRIM(SUBSTITUTE($AA91,CHAR(160),""))),0),2)))</f>
        <v/>
      </c>
      <c r="BA91" s="212"/>
      <c r="BB91" s="210" t="str" cm="1">
        <f t="array" ref="BB91">IF(OR(AZ91="",AW91="",AX91="",AU91="",AY91="",AV91=""),"",_xlfn.IFS((IFERROR(VALUE(TRIM(SUBSTITUTE(AZ91,CHAR(160),""))),0))&gt;(IFERROR(VALUE(TRIM(SUBSTITUTE(AW91,CHAR(160),""))),0)),"KO : Le montant retenu TTC est supérieur au montant raisonnable TTC. Merci de revoir la ligne de dépense ou plafonner son montant.",(IFERROR(VALUE(TRIM(SUBSTITUTE(AX91,CHAR(160),""))),0))&gt;(IFERROR(VALUE(TRIM(SUBSTITUTE(AU91,CHAR(160),""))),0)),"Attention : Le montant retenu HT est supérieur au montant HT raisonnable. Merci de revoir la ligne de dépense, plafonner son montant, ou justifier la reventillation HT / TVA.",(IFERROR(VALUE(TRIM(SUBSTITUTE(AY91,CHAR(160),""))),0))&gt;(IFERROR(VALUE(TRIM(SUBSTITUTE(AV91,CHAR(160),""))),0)),"Attention : Le montant TVA retenu est supérieur au montant TVA raisonnable. Merci de revoir la ligne de dépense, plafonner son montant, ou justifier la reventillation HT / TVA.",(IFERROR(VALUE(TRIM(SUBSTITUTE(AZ91,CHAR(160),""))),0))=0,"",(IFERROR(VALUE(TRIM(SUBSTITUTE(AW91,CHAR(160),""))),0))=(IFERROR(VALUE(TRIM(SUBSTITUTE(AZ91,CHAR(160),""))),0)),"OK",(IFERROR(VALUE(TRIM(SUBSTITUTE(AW91,CHAR(160),""))),0))&gt;(IFERROR(VALUE(TRIM(SUBSTITUTE(AZ91,CHAR(160),""))),0))," OK : Montant instruit inférieur au montant raisonnable.",TRUE,""))</f>
        <v/>
      </c>
      <c r="BC91" s="210" t="str" cm="1">
        <f t="array" ref="BC91">IF(OR(AZ91="",X91="",AX91="",V91="",AY91="",W91=""),"",_xlfn.IFS((IFERROR(VALUE(TRIM(SUBSTITUTE(AZ91,CHAR(160),""))),0))&gt;(IFERROR(VALUE(TRIM(SUBSTITUTE(X91,CHAR(160),""))),0)),"KO : Le montant retenu TTC est supérieur au montant présenté TTC. Merci de revoir la ligne de dépense ou plafonner son montant.",(IFERROR(VALUE(TRIM(SUBSTITUTE(AX91,CHAR(160),""))),0))&gt;(IFERROR(VALUE(TRIM(SUBSTITUTE(V91,CHAR(160),""))),0)),"Attention : Le montant retenu HT est supérieur au montant HT présenté. Merci de revoir la ligne de dépense, plafonner son montant, ou justifier la reventillation HT / TVA.",(IFERROR(VALUE(TRIM(SUBSTITUTE(AY91,CHAR(160),""))),0))&gt;(IFERROR(VALUE(TRIM(SUBSTITUTE(W91,CHAR(160),""))),0)),"Attention : Le montant TVA retenu est supérieur au montant TVA présenté. Merci de revoir la ligne de dépense, plafonner son montant, ou justifier la reventillation HT / TVA.",(IFERROR(VALUE(TRIM(SUBSTITUTE(X91,CHAR(160),""))),0))=0,"",(IFERROR(VALUE(TRIM(SUBSTITUTE(AZ91,CHAR(160),""))),0))=(IFERROR(VALUE(TRIM(SUBSTITUTE(X91,CHAR(160),""))),0)),"OK",(IFERROR(VALUE(TRIM(SUBSTITUTE(AZ91,CHAR(160),""))),0))&lt;(IFERROR(VALUE(TRIM(SUBSTITUTE(X91,CHAR(160),""))),0)),"Montant instruit inférieur au montant présenté.",TRUE,""))</f>
        <v/>
      </c>
      <c r="BD91" s="208" t="str">
        <f t="shared" si="93"/>
        <v/>
      </c>
      <c r="BE91" s="208" t="str">
        <f t="shared" si="94"/>
        <v/>
      </c>
      <c r="BF91" s="495" t="str">
        <f t="shared" si="95"/>
        <v/>
      </c>
    </row>
    <row r="92" spans="1:58" ht="15" customHeight="1">
      <c r="A92" s="473">
        <v>88</v>
      </c>
      <c r="B92" s="11"/>
      <c r="C92" s="42"/>
      <c r="D92" s="11"/>
      <c r="E92" s="11"/>
      <c r="F92" s="11"/>
      <c r="G92" s="11"/>
      <c r="H92" s="11"/>
      <c r="I92" s="61"/>
      <c r="J92" s="11"/>
      <c r="K92" s="62"/>
      <c r="L92" s="29"/>
      <c r="M92" s="15"/>
      <c r="N92" s="193" t="str">
        <f t="shared" si="84"/>
        <v/>
      </c>
      <c r="O92" s="32"/>
      <c r="P92" s="15"/>
      <c r="Q92" s="193" t="str">
        <f t="shared" si="85"/>
        <v/>
      </c>
      <c r="R92" s="35"/>
      <c r="S92" s="15"/>
      <c r="T92" s="194" t="str">
        <f t="shared" si="86"/>
        <v/>
      </c>
      <c r="U92" s="53"/>
      <c r="V92" s="195" t="str" cm="1">
        <f t="array" ref="V92">IF((_xlfn.IFS(TRIM(SUBSTITUTE(U92,CHAR(160),""))="Devis 1",IFERROR(VALUE(TRIM(SUBSTITUTE(L92,CHAR(160),""))),0),TRIM(SUBSTITUTE(U92,CHAR(160),""))="Devis 2",IFERROR(VALUE(TRIM(SUBSTITUTE(O92,CHAR(160),""))),0),TRIM(SUBSTITUTE(U92,CHAR(160),""))="Devis 3",IFERROR(VALUE(TRIM(SUBSTITUTE(R92,CHAR(160),""))),0),TRUE,0)*IFERROR(VALUE(TRIM(SUBSTITUTE(C92,CHAR(160),""))),0))=0,"",_xlfn.IFS(TRIM(SUBSTITUTE(U92,CHAR(160),""))="Devis 1",IFERROR(VALUE(TRIM(SUBSTITUTE(L92,CHAR(160),""))),0),TRIM(SUBSTITUTE(U92,CHAR(160),""))="Devis 2",IFERROR(VALUE(TRIM(SUBSTITUTE(O92,CHAR(160),""))),0),TRIM(SUBSTITUTE(U92,CHAR(160),""))="Devis 3",IFERROR(VALUE(TRIM(SUBSTITUTE(R92,CHAR(160),""))),0),TRUE,0)*IFERROR(VALUE(TRIM(SUBSTITUTE(C92,CHAR(160),""))),0))</f>
        <v/>
      </c>
      <c r="W92" s="196" t="str" cm="1">
        <f t="array" ref="W92">IF(ROUND((_xlfn.IFS(TRIM(SUBSTITUTE(U92,CHAR(160),""))="Devis 1",IFERROR(VALUE(TRIM(SUBSTITUTE(M92,CHAR(160),""))),0),TRIM(SUBSTITUTE(U92,CHAR(160),""))="Devis 2",IFERROR(VALUE(TRIM(SUBSTITUTE(P92,CHAR(160),""))),0),TRIM(SUBSTITUTE(U92,CHAR(160),""))="Devis 3",IFERROR(VALUE(TRIM(SUBSTITUTE(S92,CHAR(160),""))),0),TRUE,0)*IFERROR(VALUE(TRIM(SUBSTITUTE(C92,CHAR(160),""))),0)),2)=0,IF(V92&lt;&gt;"",0,""),ROUND((_xlfn.IFS(TRIM(SUBSTITUTE(U92,CHAR(160),""))="Devis 1",IFERROR(VALUE(TRIM(SUBSTITUTE(M92,CHAR(160),""))),0),TRIM(SUBSTITUTE(U92,CHAR(160),""))="Devis 2",IFERROR(VALUE(TRIM(SUBSTITUTE(P92,CHAR(160),""))),0),TRIM(SUBSTITUTE(U92,CHAR(160),""))="Devis 3",IFERROR(VALUE(TRIM(SUBSTITUTE(S92,CHAR(160),""))),0),TRUE,0)*IFERROR(VALUE(TRIM(SUBSTITUTE(C92,CHAR(160),""))),0)),2))</f>
        <v/>
      </c>
      <c r="X92" s="197" t="str">
        <f t="shared" si="96"/>
        <v/>
      </c>
      <c r="Y92" s="55"/>
      <c r="Z92" s="198" t="str">
        <f t="shared" si="67"/>
        <v/>
      </c>
      <c r="AA92" s="199" t="str">
        <f t="shared" si="68"/>
        <v/>
      </c>
      <c r="AB92" s="200" t="str">
        <f t="shared" si="69"/>
        <v/>
      </c>
      <c r="AC92" s="200" t="str">
        <f t="shared" si="70"/>
        <v/>
      </c>
      <c r="AD92" s="200" t="str">
        <f t="shared" si="71"/>
        <v/>
      </c>
      <c r="AE92" s="200" t="str">
        <f t="shared" si="72"/>
        <v/>
      </c>
      <c r="AF92" s="200" t="str">
        <f t="shared" si="73"/>
        <v/>
      </c>
      <c r="AG92" s="201" t="str">
        <f t="shared" si="74"/>
        <v/>
      </c>
      <c r="AH92" s="200" t="str">
        <f t="shared" si="75"/>
        <v/>
      </c>
      <c r="AI92" s="202" t="str">
        <f t="shared" si="76"/>
        <v/>
      </c>
      <c r="AJ92" s="203" t="str">
        <f t="shared" si="77"/>
        <v/>
      </c>
      <c r="AK92" s="204" t="str">
        <f t="shared" si="78"/>
        <v/>
      </c>
      <c r="AL92" s="193" t="str">
        <f t="shared" si="87"/>
        <v/>
      </c>
      <c r="AM92" s="205" t="str">
        <f t="shared" si="79"/>
        <v/>
      </c>
      <c r="AN92" s="204" t="str">
        <f t="shared" si="80"/>
        <v/>
      </c>
      <c r="AO92" s="193" t="str">
        <f t="shared" si="88"/>
        <v/>
      </c>
      <c r="AP92" s="206" t="str">
        <f t="shared" si="81"/>
        <v/>
      </c>
      <c r="AQ92" s="204" t="str">
        <f t="shared" si="82"/>
        <v/>
      </c>
      <c r="AR92" s="207" t="str">
        <f t="shared" si="89"/>
        <v/>
      </c>
      <c r="AS92" s="198" t="str">
        <f t="shared" si="83"/>
        <v/>
      </c>
      <c r="AT92" s="212"/>
      <c r="AU92" s="208" t="str">
        <f t="shared" si="90"/>
        <v/>
      </c>
      <c r="AV92" s="208" t="str">
        <f t="shared" si="91"/>
        <v/>
      </c>
      <c r="AW92" s="208" t="str">
        <f t="shared" si="92"/>
        <v/>
      </c>
      <c r="AX92" s="209" t="str" cm="1">
        <f t="array" ref="AX92">IF($AA92="","",IF((IFERROR(_xlfn.IFS($AS92="Devis 1",(IFERROR(VALUE(TRIM(SUBSTITUTE(AJ92,CHAR(160),""))),0)),$AS92="Devis 2",(IFERROR(VALUE(TRIM(SUBSTITUTE(AM92,CHAR(160),""))),0)),$AS92="Devis 3",(IFERROR(VALUE(TRIM(SUBSTITUTE(AP92,CHAR(160),""))),0))),0))*(IFERROR(VALUE(TRIM(SUBSTITUTE($AA92,CHAR(160),""))),0))=0,"",(IFERROR(_xlfn.IFS($AS92="Devis 1",(IFERROR(VALUE(TRIM(SUBSTITUTE(AJ92,CHAR(160),""))),0)),$AS92="Devis 2",(IFERROR(VALUE(TRIM(SUBSTITUTE(AM92,CHAR(160),""))),0)),$AS92="Devis 3",(IFERROR(VALUE(TRIM(SUBSTITUTE(AP92,CHAR(160),""))),0))),0))*(IFERROR(VALUE(TRIM(SUBSTITUTE($AA92,CHAR(160),""))),0))))</f>
        <v/>
      </c>
      <c r="AY92" s="209" t="str" cm="1">
        <f t="array" ref="AY92">IF($AA92="","",IF(ROUND((IFERROR(_xlfn.IFS(TRIM(SUBSTITUTE($AS92,CHAR(160),""))="Devis 1",IFERROR(VALUE(TRIM(SUBSTITUTE(AK92,CHAR(160),""))),0),TRIM(SUBSTITUTE($AS92,CHAR(160),""))="Devis 2",IFERROR(VALUE(TRIM(SUBSTITUTE(AN92,CHAR(160),""))),0),TRIM(SUBSTITUTE($AS92,CHAR(160),""))="Devis 3",IFERROR(VALUE(TRIM(SUBSTITUTE(AQ92,CHAR(160),""))),0)),0))*(IFERROR(VALUE(TRIM(SUBSTITUTE($AA92,CHAR(160),""))),0)),2)=0,IF(AX92&lt;&gt;"",0,""),ROUND((IFERROR(_xlfn.IFS(TRIM(SUBSTITUTE($AS92,CHAR(160),""))="Devis 1",IFERROR(VALUE(TRIM(SUBSTITUTE(AK92,CHAR(160),""))),0),TRIM(SUBSTITUTE($AS92,CHAR(160),""))="Devis 2",IFERROR(VALUE(TRIM(SUBSTITUTE(AN92,CHAR(160),""))),0),TRIM(SUBSTITUTE($AS92,CHAR(160),""))="Devis 3",IFERROR(VALUE(TRIM(SUBSTITUTE(AQ92,CHAR(160),""))),0)),0))*(IFERROR(VALUE(TRIM(SUBSTITUTE($AA92,CHAR(160),""))),0)),2)))</f>
        <v/>
      </c>
      <c r="AZ92" s="209" t="str" cm="1">
        <f t="array" ref="AZ92">IF($AA92="","",IF(ROUND(IFERROR(_xlfn.IFS($AS92="Devis 1",ROUND(IFERROR(VALUE(TRIM(SUBSTITUTE(AL92,CHAR(160),""))),0),2),$AS92="Devis 2",ROUND(IFERROR(VALUE(TRIM(SUBSTITUTE(AO92,CHAR(160),""))),0),2),$AS92="Devis 3",ROUND(IFERROR(VALUE(TRIM(SUBSTITUTE(AR92,CHAR(160),""))),0),2)),0),2)*ROUND(IFERROR(VALUE(TRIM(SUBSTITUTE($AA92,CHAR(160),""))),0),2)=0,"",ROUND(IFERROR(_xlfn.IFS($AS92="Devis 1",ROUND(IFERROR(VALUE(TRIM(SUBSTITUTE(AL92,CHAR(160),""))),0),2),$AS92="Devis 2",ROUND(IFERROR(VALUE(TRIM(SUBSTITUTE(AO92,CHAR(160),""))),0),2),$AS92="Devis 3",ROUND(IFERROR(VALUE(TRIM(SUBSTITUTE(AR92,CHAR(160),""))),0),2)),0),2)*ROUND(IFERROR(VALUE(TRIM(SUBSTITUTE($AA92,CHAR(160),""))),0),2)))</f>
        <v/>
      </c>
      <c r="BA92" s="212"/>
      <c r="BB92" s="210" t="str" cm="1">
        <f t="array" ref="BB92">IF(OR(AZ92="",AW92="",AX92="",AU92="",AY92="",AV92=""),"",_xlfn.IFS((IFERROR(VALUE(TRIM(SUBSTITUTE(AZ92,CHAR(160),""))),0))&gt;(IFERROR(VALUE(TRIM(SUBSTITUTE(AW92,CHAR(160),""))),0)),"KO : Le montant retenu TTC est supérieur au montant raisonnable TTC. Merci de revoir la ligne de dépense ou plafonner son montant.",(IFERROR(VALUE(TRIM(SUBSTITUTE(AX92,CHAR(160),""))),0))&gt;(IFERROR(VALUE(TRIM(SUBSTITUTE(AU92,CHAR(160),""))),0)),"Attention : Le montant retenu HT est supérieur au montant HT raisonnable. Merci de revoir la ligne de dépense, plafonner son montant, ou justifier la reventillation HT / TVA.",(IFERROR(VALUE(TRIM(SUBSTITUTE(AY92,CHAR(160),""))),0))&gt;(IFERROR(VALUE(TRIM(SUBSTITUTE(AV92,CHAR(160),""))),0)),"Attention : Le montant TVA retenu est supérieur au montant TVA raisonnable. Merci de revoir la ligne de dépense, plafonner son montant, ou justifier la reventillation HT / TVA.",(IFERROR(VALUE(TRIM(SUBSTITUTE(AZ92,CHAR(160),""))),0))=0,"",(IFERROR(VALUE(TRIM(SUBSTITUTE(AW92,CHAR(160),""))),0))=(IFERROR(VALUE(TRIM(SUBSTITUTE(AZ92,CHAR(160),""))),0)),"OK",(IFERROR(VALUE(TRIM(SUBSTITUTE(AW92,CHAR(160),""))),0))&gt;(IFERROR(VALUE(TRIM(SUBSTITUTE(AZ92,CHAR(160),""))),0))," OK : Montant instruit inférieur au montant raisonnable.",TRUE,""))</f>
        <v/>
      </c>
      <c r="BC92" s="210" t="str" cm="1">
        <f t="array" ref="BC92">IF(OR(AZ92="",X92="",AX92="",V92="",AY92="",W92=""),"",_xlfn.IFS((IFERROR(VALUE(TRIM(SUBSTITUTE(AZ92,CHAR(160),""))),0))&gt;(IFERROR(VALUE(TRIM(SUBSTITUTE(X92,CHAR(160),""))),0)),"KO : Le montant retenu TTC est supérieur au montant présenté TTC. Merci de revoir la ligne de dépense ou plafonner son montant.",(IFERROR(VALUE(TRIM(SUBSTITUTE(AX92,CHAR(160),""))),0))&gt;(IFERROR(VALUE(TRIM(SUBSTITUTE(V92,CHAR(160),""))),0)),"Attention : Le montant retenu HT est supérieur au montant HT présenté. Merci de revoir la ligne de dépense, plafonner son montant, ou justifier la reventillation HT / TVA.",(IFERROR(VALUE(TRIM(SUBSTITUTE(AY92,CHAR(160),""))),0))&gt;(IFERROR(VALUE(TRIM(SUBSTITUTE(W92,CHAR(160),""))),0)),"Attention : Le montant TVA retenu est supérieur au montant TVA présenté. Merci de revoir la ligne de dépense, plafonner son montant, ou justifier la reventillation HT / TVA.",(IFERROR(VALUE(TRIM(SUBSTITUTE(X92,CHAR(160),""))),0))=0,"",(IFERROR(VALUE(TRIM(SUBSTITUTE(AZ92,CHAR(160),""))),0))=(IFERROR(VALUE(TRIM(SUBSTITUTE(X92,CHAR(160),""))),0)),"OK",(IFERROR(VALUE(TRIM(SUBSTITUTE(AZ92,CHAR(160),""))),0))&lt;(IFERROR(VALUE(TRIM(SUBSTITUTE(X92,CHAR(160),""))),0)),"Montant instruit inférieur au montant présenté.",TRUE,""))</f>
        <v/>
      </c>
      <c r="BD92" s="208" t="str">
        <f t="shared" si="93"/>
        <v/>
      </c>
      <c r="BE92" s="208" t="str">
        <f t="shared" si="94"/>
        <v/>
      </c>
      <c r="BF92" s="495" t="str">
        <f t="shared" si="95"/>
        <v/>
      </c>
    </row>
    <row r="93" spans="1:58" ht="15" customHeight="1">
      <c r="A93" s="473">
        <v>89</v>
      </c>
      <c r="B93" s="11"/>
      <c r="C93" s="42"/>
      <c r="D93" s="11"/>
      <c r="E93" s="11"/>
      <c r="F93" s="11"/>
      <c r="G93" s="11"/>
      <c r="H93" s="11"/>
      <c r="I93" s="61"/>
      <c r="J93" s="11"/>
      <c r="K93" s="62"/>
      <c r="L93" s="29"/>
      <c r="M93" s="15"/>
      <c r="N93" s="193" t="str">
        <f t="shared" si="84"/>
        <v/>
      </c>
      <c r="O93" s="32"/>
      <c r="P93" s="15"/>
      <c r="Q93" s="193" t="str">
        <f t="shared" si="85"/>
        <v/>
      </c>
      <c r="R93" s="35"/>
      <c r="S93" s="15"/>
      <c r="T93" s="194" t="str">
        <f t="shared" si="86"/>
        <v/>
      </c>
      <c r="U93" s="53"/>
      <c r="V93" s="195" t="str" cm="1">
        <f t="array" ref="V93">IF((_xlfn.IFS(TRIM(SUBSTITUTE(U93,CHAR(160),""))="Devis 1",IFERROR(VALUE(TRIM(SUBSTITUTE(L93,CHAR(160),""))),0),TRIM(SUBSTITUTE(U93,CHAR(160),""))="Devis 2",IFERROR(VALUE(TRIM(SUBSTITUTE(O93,CHAR(160),""))),0),TRIM(SUBSTITUTE(U93,CHAR(160),""))="Devis 3",IFERROR(VALUE(TRIM(SUBSTITUTE(R93,CHAR(160),""))),0),TRUE,0)*IFERROR(VALUE(TRIM(SUBSTITUTE(C93,CHAR(160),""))),0))=0,"",_xlfn.IFS(TRIM(SUBSTITUTE(U93,CHAR(160),""))="Devis 1",IFERROR(VALUE(TRIM(SUBSTITUTE(L93,CHAR(160),""))),0),TRIM(SUBSTITUTE(U93,CHAR(160),""))="Devis 2",IFERROR(VALUE(TRIM(SUBSTITUTE(O93,CHAR(160),""))),0),TRIM(SUBSTITUTE(U93,CHAR(160),""))="Devis 3",IFERROR(VALUE(TRIM(SUBSTITUTE(R93,CHAR(160),""))),0),TRUE,0)*IFERROR(VALUE(TRIM(SUBSTITUTE(C93,CHAR(160),""))),0))</f>
        <v/>
      </c>
      <c r="W93" s="196" t="str" cm="1">
        <f t="array" ref="W93">IF(ROUND((_xlfn.IFS(TRIM(SUBSTITUTE(U93,CHAR(160),""))="Devis 1",IFERROR(VALUE(TRIM(SUBSTITUTE(M93,CHAR(160),""))),0),TRIM(SUBSTITUTE(U93,CHAR(160),""))="Devis 2",IFERROR(VALUE(TRIM(SUBSTITUTE(P93,CHAR(160),""))),0),TRIM(SUBSTITUTE(U93,CHAR(160),""))="Devis 3",IFERROR(VALUE(TRIM(SUBSTITUTE(S93,CHAR(160),""))),0),TRUE,0)*IFERROR(VALUE(TRIM(SUBSTITUTE(C93,CHAR(160),""))),0)),2)=0,IF(V93&lt;&gt;"",0,""),ROUND((_xlfn.IFS(TRIM(SUBSTITUTE(U93,CHAR(160),""))="Devis 1",IFERROR(VALUE(TRIM(SUBSTITUTE(M93,CHAR(160),""))),0),TRIM(SUBSTITUTE(U93,CHAR(160),""))="Devis 2",IFERROR(VALUE(TRIM(SUBSTITUTE(P93,CHAR(160),""))),0),TRIM(SUBSTITUTE(U93,CHAR(160),""))="Devis 3",IFERROR(VALUE(TRIM(SUBSTITUTE(S93,CHAR(160),""))),0),TRUE,0)*IFERROR(VALUE(TRIM(SUBSTITUTE(C93,CHAR(160),""))),0)),2))</f>
        <v/>
      </c>
      <c r="X93" s="197" t="str">
        <f t="shared" si="96"/>
        <v/>
      </c>
      <c r="Y93" s="55"/>
      <c r="Z93" s="198" t="str">
        <f t="shared" si="67"/>
        <v/>
      </c>
      <c r="AA93" s="199" t="str">
        <f t="shared" si="68"/>
        <v/>
      </c>
      <c r="AB93" s="200" t="str">
        <f t="shared" si="69"/>
        <v/>
      </c>
      <c r="AC93" s="200" t="str">
        <f t="shared" si="70"/>
        <v/>
      </c>
      <c r="AD93" s="200" t="str">
        <f t="shared" si="71"/>
        <v/>
      </c>
      <c r="AE93" s="200" t="str">
        <f t="shared" si="72"/>
        <v/>
      </c>
      <c r="AF93" s="200" t="str">
        <f t="shared" si="73"/>
        <v/>
      </c>
      <c r="AG93" s="201" t="str">
        <f t="shared" si="74"/>
        <v/>
      </c>
      <c r="AH93" s="200" t="str">
        <f t="shared" si="75"/>
        <v/>
      </c>
      <c r="AI93" s="202" t="str">
        <f t="shared" si="76"/>
        <v/>
      </c>
      <c r="AJ93" s="203" t="str">
        <f t="shared" si="77"/>
        <v/>
      </c>
      <c r="AK93" s="204" t="str">
        <f t="shared" si="78"/>
        <v/>
      </c>
      <c r="AL93" s="193" t="str">
        <f t="shared" si="87"/>
        <v/>
      </c>
      <c r="AM93" s="205" t="str">
        <f t="shared" si="79"/>
        <v/>
      </c>
      <c r="AN93" s="204" t="str">
        <f t="shared" si="80"/>
        <v/>
      </c>
      <c r="AO93" s="193" t="str">
        <f t="shared" si="88"/>
        <v/>
      </c>
      <c r="AP93" s="206" t="str">
        <f t="shared" si="81"/>
        <v/>
      </c>
      <c r="AQ93" s="204" t="str">
        <f t="shared" si="82"/>
        <v/>
      </c>
      <c r="AR93" s="207" t="str">
        <f t="shared" si="89"/>
        <v/>
      </c>
      <c r="AS93" s="198" t="str">
        <f t="shared" si="83"/>
        <v/>
      </c>
      <c r="AT93" s="212"/>
      <c r="AU93" s="208" t="str">
        <f t="shared" si="90"/>
        <v/>
      </c>
      <c r="AV93" s="208" t="str">
        <f t="shared" si="91"/>
        <v/>
      </c>
      <c r="AW93" s="208" t="str">
        <f t="shared" si="92"/>
        <v/>
      </c>
      <c r="AX93" s="209" t="str" cm="1">
        <f t="array" ref="AX93">IF($AA93="","",IF((IFERROR(_xlfn.IFS($AS93="Devis 1",(IFERROR(VALUE(TRIM(SUBSTITUTE(AJ93,CHAR(160),""))),0)),$AS93="Devis 2",(IFERROR(VALUE(TRIM(SUBSTITUTE(AM93,CHAR(160),""))),0)),$AS93="Devis 3",(IFERROR(VALUE(TRIM(SUBSTITUTE(AP93,CHAR(160),""))),0))),0))*(IFERROR(VALUE(TRIM(SUBSTITUTE($AA93,CHAR(160),""))),0))=0,"",(IFERROR(_xlfn.IFS($AS93="Devis 1",(IFERROR(VALUE(TRIM(SUBSTITUTE(AJ93,CHAR(160),""))),0)),$AS93="Devis 2",(IFERROR(VALUE(TRIM(SUBSTITUTE(AM93,CHAR(160),""))),0)),$AS93="Devis 3",(IFERROR(VALUE(TRIM(SUBSTITUTE(AP93,CHAR(160),""))),0))),0))*(IFERROR(VALUE(TRIM(SUBSTITUTE($AA93,CHAR(160),""))),0))))</f>
        <v/>
      </c>
      <c r="AY93" s="209" t="str" cm="1">
        <f t="array" ref="AY93">IF($AA93="","",IF(ROUND((IFERROR(_xlfn.IFS(TRIM(SUBSTITUTE($AS93,CHAR(160),""))="Devis 1",IFERROR(VALUE(TRIM(SUBSTITUTE(AK93,CHAR(160),""))),0),TRIM(SUBSTITUTE($AS93,CHAR(160),""))="Devis 2",IFERROR(VALUE(TRIM(SUBSTITUTE(AN93,CHAR(160),""))),0),TRIM(SUBSTITUTE($AS93,CHAR(160),""))="Devis 3",IFERROR(VALUE(TRIM(SUBSTITUTE(AQ93,CHAR(160),""))),0)),0))*(IFERROR(VALUE(TRIM(SUBSTITUTE($AA93,CHAR(160),""))),0)),2)=0,IF(AX93&lt;&gt;"",0,""),ROUND((IFERROR(_xlfn.IFS(TRIM(SUBSTITUTE($AS93,CHAR(160),""))="Devis 1",IFERROR(VALUE(TRIM(SUBSTITUTE(AK93,CHAR(160),""))),0),TRIM(SUBSTITUTE($AS93,CHAR(160),""))="Devis 2",IFERROR(VALUE(TRIM(SUBSTITUTE(AN93,CHAR(160),""))),0),TRIM(SUBSTITUTE($AS93,CHAR(160),""))="Devis 3",IFERROR(VALUE(TRIM(SUBSTITUTE(AQ93,CHAR(160),""))),0)),0))*(IFERROR(VALUE(TRIM(SUBSTITUTE($AA93,CHAR(160),""))),0)),2)))</f>
        <v/>
      </c>
      <c r="AZ93" s="209" t="str" cm="1">
        <f t="array" ref="AZ93">IF($AA93="","",IF(ROUND(IFERROR(_xlfn.IFS($AS93="Devis 1",ROUND(IFERROR(VALUE(TRIM(SUBSTITUTE(AL93,CHAR(160),""))),0),2),$AS93="Devis 2",ROUND(IFERROR(VALUE(TRIM(SUBSTITUTE(AO93,CHAR(160),""))),0),2),$AS93="Devis 3",ROUND(IFERROR(VALUE(TRIM(SUBSTITUTE(AR93,CHAR(160),""))),0),2)),0),2)*ROUND(IFERROR(VALUE(TRIM(SUBSTITUTE($AA93,CHAR(160),""))),0),2)=0,"",ROUND(IFERROR(_xlfn.IFS($AS93="Devis 1",ROUND(IFERROR(VALUE(TRIM(SUBSTITUTE(AL93,CHAR(160),""))),0),2),$AS93="Devis 2",ROUND(IFERROR(VALUE(TRIM(SUBSTITUTE(AO93,CHAR(160),""))),0),2),$AS93="Devis 3",ROUND(IFERROR(VALUE(TRIM(SUBSTITUTE(AR93,CHAR(160),""))),0),2)),0),2)*ROUND(IFERROR(VALUE(TRIM(SUBSTITUTE($AA93,CHAR(160),""))),0),2)))</f>
        <v/>
      </c>
      <c r="BA93" s="212"/>
      <c r="BB93" s="210" t="str" cm="1">
        <f t="array" ref="BB93">IF(OR(AZ93="",AW93="",AX93="",AU93="",AY93="",AV93=""),"",_xlfn.IFS((IFERROR(VALUE(TRIM(SUBSTITUTE(AZ93,CHAR(160),""))),0))&gt;(IFERROR(VALUE(TRIM(SUBSTITUTE(AW93,CHAR(160),""))),0)),"KO : Le montant retenu TTC est supérieur au montant raisonnable TTC. Merci de revoir la ligne de dépense ou plafonner son montant.",(IFERROR(VALUE(TRIM(SUBSTITUTE(AX93,CHAR(160),""))),0))&gt;(IFERROR(VALUE(TRIM(SUBSTITUTE(AU93,CHAR(160),""))),0)),"Attention : Le montant retenu HT est supérieur au montant HT raisonnable. Merci de revoir la ligne de dépense, plafonner son montant, ou justifier la reventillation HT / TVA.",(IFERROR(VALUE(TRIM(SUBSTITUTE(AY93,CHAR(160),""))),0))&gt;(IFERROR(VALUE(TRIM(SUBSTITUTE(AV93,CHAR(160),""))),0)),"Attention : Le montant TVA retenu est supérieur au montant TVA raisonnable. Merci de revoir la ligne de dépense, plafonner son montant, ou justifier la reventillation HT / TVA.",(IFERROR(VALUE(TRIM(SUBSTITUTE(AZ93,CHAR(160),""))),0))=0,"",(IFERROR(VALUE(TRIM(SUBSTITUTE(AW93,CHAR(160),""))),0))=(IFERROR(VALUE(TRIM(SUBSTITUTE(AZ93,CHAR(160),""))),0)),"OK",(IFERROR(VALUE(TRIM(SUBSTITUTE(AW93,CHAR(160),""))),0))&gt;(IFERROR(VALUE(TRIM(SUBSTITUTE(AZ93,CHAR(160),""))),0))," OK : Montant instruit inférieur au montant raisonnable.",TRUE,""))</f>
        <v/>
      </c>
      <c r="BC93" s="210" t="str" cm="1">
        <f t="array" ref="BC93">IF(OR(AZ93="",X93="",AX93="",V93="",AY93="",W93=""),"",_xlfn.IFS((IFERROR(VALUE(TRIM(SUBSTITUTE(AZ93,CHAR(160),""))),0))&gt;(IFERROR(VALUE(TRIM(SUBSTITUTE(X93,CHAR(160),""))),0)),"KO : Le montant retenu TTC est supérieur au montant présenté TTC. Merci de revoir la ligne de dépense ou plafonner son montant.",(IFERROR(VALUE(TRIM(SUBSTITUTE(AX93,CHAR(160),""))),0))&gt;(IFERROR(VALUE(TRIM(SUBSTITUTE(V93,CHAR(160),""))),0)),"Attention : Le montant retenu HT est supérieur au montant HT présenté. Merci de revoir la ligne de dépense, plafonner son montant, ou justifier la reventillation HT / TVA.",(IFERROR(VALUE(TRIM(SUBSTITUTE(AY93,CHAR(160),""))),0))&gt;(IFERROR(VALUE(TRIM(SUBSTITUTE(W93,CHAR(160),""))),0)),"Attention : Le montant TVA retenu est supérieur au montant TVA présenté. Merci de revoir la ligne de dépense, plafonner son montant, ou justifier la reventillation HT / TVA.",(IFERROR(VALUE(TRIM(SUBSTITUTE(X93,CHAR(160),""))),0))=0,"",(IFERROR(VALUE(TRIM(SUBSTITUTE(AZ93,CHAR(160),""))),0))=(IFERROR(VALUE(TRIM(SUBSTITUTE(X93,CHAR(160),""))),0)),"OK",(IFERROR(VALUE(TRIM(SUBSTITUTE(AZ93,CHAR(160),""))),0))&lt;(IFERROR(VALUE(TRIM(SUBSTITUTE(X93,CHAR(160),""))),0)),"Montant instruit inférieur au montant présenté.",TRUE,""))</f>
        <v/>
      </c>
      <c r="BD93" s="208" t="str">
        <f t="shared" si="93"/>
        <v/>
      </c>
      <c r="BE93" s="208" t="str">
        <f t="shared" si="94"/>
        <v/>
      </c>
      <c r="BF93" s="495" t="str">
        <f t="shared" si="95"/>
        <v/>
      </c>
    </row>
    <row r="94" spans="1:58" ht="15" customHeight="1">
      <c r="A94" s="473">
        <v>90</v>
      </c>
      <c r="B94" s="11"/>
      <c r="C94" s="42"/>
      <c r="D94" s="11"/>
      <c r="E94" s="11"/>
      <c r="F94" s="11"/>
      <c r="G94" s="11"/>
      <c r="H94" s="11"/>
      <c r="I94" s="61"/>
      <c r="J94" s="11"/>
      <c r="K94" s="62"/>
      <c r="L94" s="29"/>
      <c r="M94" s="15"/>
      <c r="N94" s="193" t="str">
        <f t="shared" si="84"/>
        <v/>
      </c>
      <c r="O94" s="32"/>
      <c r="P94" s="15"/>
      <c r="Q94" s="193" t="str">
        <f t="shared" si="85"/>
        <v/>
      </c>
      <c r="R94" s="35"/>
      <c r="S94" s="15"/>
      <c r="T94" s="194" t="str">
        <f t="shared" si="86"/>
        <v/>
      </c>
      <c r="U94" s="53"/>
      <c r="V94" s="195" t="str" cm="1">
        <f t="array" ref="V94">IF((_xlfn.IFS(TRIM(SUBSTITUTE(U94,CHAR(160),""))="Devis 1",IFERROR(VALUE(TRIM(SUBSTITUTE(L94,CHAR(160),""))),0),TRIM(SUBSTITUTE(U94,CHAR(160),""))="Devis 2",IFERROR(VALUE(TRIM(SUBSTITUTE(O94,CHAR(160),""))),0),TRIM(SUBSTITUTE(U94,CHAR(160),""))="Devis 3",IFERROR(VALUE(TRIM(SUBSTITUTE(R94,CHAR(160),""))),0),TRUE,0)*IFERROR(VALUE(TRIM(SUBSTITUTE(C94,CHAR(160),""))),0))=0,"",_xlfn.IFS(TRIM(SUBSTITUTE(U94,CHAR(160),""))="Devis 1",IFERROR(VALUE(TRIM(SUBSTITUTE(L94,CHAR(160),""))),0),TRIM(SUBSTITUTE(U94,CHAR(160),""))="Devis 2",IFERROR(VALUE(TRIM(SUBSTITUTE(O94,CHAR(160),""))),0),TRIM(SUBSTITUTE(U94,CHAR(160),""))="Devis 3",IFERROR(VALUE(TRIM(SUBSTITUTE(R94,CHAR(160),""))),0),TRUE,0)*IFERROR(VALUE(TRIM(SUBSTITUTE(C94,CHAR(160),""))),0))</f>
        <v/>
      </c>
      <c r="W94" s="196" t="str" cm="1">
        <f t="array" ref="W94">IF(ROUND((_xlfn.IFS(TRIM(SUBSTITUTE(U94,CHAR(160),""))="Devis 1",IFERROR(VALUE(TRIM(SUBSTITUTE(M94,CHAR(160),""))),0),TRIM(SUBSTITUTE(U94,CHAR(160),""))="Devis 2",IFERROR(VALUE(TRIM(SUBSTITUTE(P94,CHAR(160),""))),0),TRIM(SUBSTITUTE(U94,CHAR(160),""))="Devis 3",IFERROR(VALUE(TRIM(SUBSTITUTE(S94,CHAR(160),""))),0),TRUE,0)*IFERROR(VALUE(TRIM(SUBSTITUTE(C94,CHAR(160),""))),0)),2)=0,IF(V94&lt;&gt;"",0,""),ROUND((_xlfn.IFS(TRIM(SUBSTITUTE(U94,CHAR(160),""))="Devis 1",IFERROR(VALUE(TRIM(SUBSTITUTE(M94,CHAR(160),""))),0),TRIM(SUBSTITUTE(U94,CHAR(160),""))="Devis 2",IFERROR(VALUE(TRIM(SUBSTITUTE(P94,CHAR(160),""))),0),TRIM(SUBSTITUTE(U94,CHAR(160),""))="Devis 3",IFERROR(VALUE(TRIM(SUBSTITUTE(S94,CHAR(160),""))),0),TRUE,0)*IFERROR(VALUE(TRIM(SUBSTITUTE(C94,CHAR(160),""))),0)),2))</f>
        <v/>
      </c>
      <c r="X94" s="197" t="str">
        <f t="shared" si="96"/>
        <v/>
      </c>
      <c r="Y94" s="55"/>
      <c r="Z94" s="198" t="str">
        <f t="shared" si="67"/>
        <v/>
      </c>
      <c r="AA94" s="199" t="str">
        <f t="shared" si="68"/>
        <v/>
      </c>
      <c r="AB94" s="200" t="str">
        <f t="shared" si="69"/>
        <v/>
      </c>
      <c r="AC94" s="200" t="str">
        <f t="shared" si="70"/>
        <v/>
      </c>
      <c r="AD94" s="200" t="str">
        <f t="shared" si="71"/>
        <v/>
      </c>
      <c r="AE94" s="200" t="str">
        <f t="shared" si="72"/>
        <v/>
      </c>
      <c r="AF94" s="200" t="str">
        <f t="shared" si="73"/>
        <v/>
      </c>
      <c r="AG94" s="201" t="str">
        <f t="shared" si="74"/>
        <v/>
      </c>
      <c r="AH94" s="200" t="str">
        <f t="shared" si="75"/>
        <v/>
      </c>
      <c r="AI94" s="202" t="str">
        <f t="shared" si="76"/>
        <v/>
      </c>
      <c r="AJ94" s="203" t="str">
        <f t="shared" si="77"/>
        <v/>
      </c>
      <c r="AK94" s="204" t="str">
        <f t="shared" si="78"/>
        <v/>
      </c>
      <c r="AL94" s="193" t="str">
        <f t="shared" si="87"/>
        <v/>
      </c>
      <c r="AM94" s="205" t="str">
        <f t="shared" si="79"/>
        <v/>
      </c>
      <c r="AN94" s="204" t="str">
        <f t="shared" si="80"/>
        <v/>
      </c>
      <c r="AO94" s="193" t="str">
        <f t="shared" si="88"/>
        <v/>
      </c>
      <c r="AP94" s="206" t="str">
        <f t="shared" si="81"/>
        <v/>
      </c>
      <c r="AQ94" s="204" t="str">
        <f t="shared" si="82"/>
        <v/>
      </c>
      <c r="AR94" s="207" t="str">
        <f t="shared" si="89"/>
        <v/>
      </c>
      <c r="AS94" s="198" t="str">
        <f t="shared" si="83"/>
        <v/>
      </c>
      <c r="AT94" s="212"/>
      <c r="AU94" s="208" t="str">
        <f t="shared" si="90"/>
        <v/>
      </c>
      <c r="AV94" s="208" t="str">
        <f t="shared" si="91"/>
        <v/>
      </c>
      <c r="AW94" s="208" t="str">
        <f t="shared" si="92"/>
        <v/>
      </c>
      <c r="AX94" s="209" t="str" cm="1">
        <f t="array" ref="AX94">IF($AA94="","",IF((IFERROR(_xlfn.IFS($AS94="Devis 1",(IFERROR(VALUE(TRIM(SUBSTITUTE(AJ94,CHAR(160),""))),0)),$AS94="Devis 2",(IFERROR(VALUE(TRIM(SUBSTITUTE(AM94,CHAR(160),""))),0)),$AS94="Devis 3",(IFERROR(VALUE(TRIM(SUBSTITUTE(AP94,CHAR(160),""))),0))),0))*(IFERROR(VALUE(TRIM(SUBSTITUTE($AA94,CHAR(160),""))),0))=0,"",(IFERROR(_xlfn.IFS($AS94="Devis 1",(IFERROR(VALUE(TRIM(SUBSTITUTE(AJ94,CHAR(160),""))),0)),$AS94="Devis 2",(IFERROR(VALUE(TRIM(SUBSTITUTE(AM94,CHAR(160),""))),0)),$AS94="Devis 3",(IFERROR(VALUE(TRIM(SUBSTITUTE(AP94,CHAR(160),""))),0))),0))*(IFERROR(VALUE(TRIM(SUBSTITUTE($AA94,CHAR(160),""))),0))))</f>
        <v/>
      </c>
      <c r="AY94" s="209" t="str" cm="1">
        <f t="array" ref="AY94">IF($AA94="","",IF(ROUND((IFERROR(_xlfn.IFS(TRIM(SUBSTITUTE($AS94,CHAR(160),""))="Devis 1",IFERROR(VALUE(TRIM(SUBSTITUTE(AK94,CHAR(160),""))),0),TRIM(SUBSTITUTE($AS94,CHAR(160),""))="Devis 2",IFERROR(VALUE(TRIM(SUBSTITUTE(AN94,CHAR(160),""))),0),TRIM(SUBSTITUTE($AS94,CHAR(160),""))="Devis 3",IFERROR(VALUE(TRIM(SUBSTITUTE(AQ94,CHAR(160),""))),0)),0))*(IFERROR(VALUE(TRIM(SUBSTITUTE($AA94,CHAR(160),""))),0)),2)=0,IF(AX94&lt;&gt;"",0,""),ROUND((IFERROR(_xlfn.IFS(TRIM(SUBSTITUTE($AS94,CHAR(160),""))="Devis 1",IFERROR(VALUE(TRIM(SUBSTITUTE(AK94,CHAR(160),""))),0),TRIM(SUBSTITUTE($AS94,CHAR(160),""))="Devis 2",IFERROR(VALUE(TRIM(SUBSTITUTE(AN94,CHAR(160),""))),0),TRIM(SUBSTITUTE($AS94,CHAR(160),""))="Devis 3",IFERROR(VALUE(TRIM(SUBSTITUTE(AQ94,CHAR(160),""))),0)),0))*(IFERROR(VALUE(TRIM(SUBSTITUTE($AA94,CHAR(160),""))),0)),2)))</f>
        <v/>
      </c>
      <c r="AZ94" s="209" t="str" cm="1">
        <f t="array" ref="AZ94">IF($AA94="","",IF(ROUND(IFERROR(_xlfn.IFS($AS94="Devis 1",ROUND(IFERROR(VALUE(TRIM(SUBSTITUTE(AL94,CHAR(160),""))),0),2),$AS94="Devis 2",ROUND(IFERROR(VALUE(TRIM(SUBSTITUTE(AO94,CHAR(160),""))),0),2),$AS94="Devis 3",ROUND(IFERROR(VALUE(TRIM(SUBSTITUTE(AR94,CHAR(160),""))),0),2)),0),2)*ROUND(IFERROR(VALUE(TRIM(SUBSTITUTE($AA94,CHAR(160),""))),0),2)=0,"",ROUND(IFERROR(_xlfn.IFS($AS94="Devis 1",ROUND(IFERROR(VALUE(TRIM(SUBSTITUTE(AL94,CHAR(160),""))),0),2),$AS94="Devis 2",ROUND(IFERROR(VALUE(TRIM(SUBSTITUTE(AO94,CHAR(160),""))),0),2),$AS94="Devis 3",ROUND(IFERROR(VALUE(TRIM(SUBSTITUTE(AR94,CHAR(160),""))),0),2)),0),2)*ROUND(IFERROR(VALUE(TRIM(SUBSTITUTE($AA94,CHAR(160),""))),0),2)))</f>
        <v/>
      </c>
      <c r="BA94" s="212"/>
      <c r="BB94" s="210" t="str" cm="1">
        <f t="array" ref="BB94">IF(OR(AZ94="",AW94="",AX94="",AU94="",AY94="",AV94=""),"",_xlfn.IFS((IFERROR(VALUE(TRIM(SUBSTITUTE(AZ94,CHAR(160),""))),0))&gt;(IFERROR(VALUE(TRIM(SUBSTITUTE(AW94,CHAR(160),""))),0)),"KO : Le montant retenu TTC est supérieur au montant raisonnable TTC. Merci de revoir la ligne de dépense ou plafonner son montant.",(IFERROR(VALUE(TRIM(SUBSTITUTE(AX94,CHAR(160),""))),0))&gt;(IFERROR(VALUE(TRIM(SUBSTITUTE(AU94,CHAR(160),""))),0)),"Attention : Le montant retenu HT est supérieur au montant HT raisonnable. Merci de revoir la ligne de dépense, plafonner son montant, ou justifier la reventillation HT / TVA.",(IFERROR(VALUE(TRIM(SUBSTITUTE(AY94,CHAR(160),""))),0))&gt;(IFERROR(VALUE(TRIM(SUBSTITUTE(AV94,CHAR(160),""))),0)),"Attention : Le montant TVA retenu est supérieur au montant TVA raisonnable. Merci de revoir la ligne de dépense, plafonner son montant, ou justifier la reventillation HT / TVA.",(IFERROR(VALUE(TRIM(SUBSTITUTE(AZ94,CHAR(160),""))),0))=0,"",(IFERROR(VALUE(TRIM(SUBSTITUTE(AW94,CHAR(160),""))),0))=(IFERROR(VALUE(TRIM(SUBSTITUTE(AZ94,CHAR(160),""))),0)),"OK",(IFERROR(VALUE(TRIM(SUBSTITUTE(AW94,CHAR(160),""))),0))&gt;(IFERROR(VALUE(TRIM(SUBSTITUTE(AZ94,CHAR(160),""))),0))," OK : Montant instruit inférieur au montant raisonnable.",TRUE,""))</f>
        <v/>
      </c>
      <c r="BC94" s="210" t="str" cm="1">
        <f t="array" ref="BC94">IF(OR(AZ94="",X94="",AX94="",V94="",AY94="",W94=""),"",_xlfn.IFS((IFERROR(VALUE(TRIM(SUBSTITUTE(AZ94,CHAR(160),""))),0))&gt;(IFERROR(VALUE(TRIM(SUBSTITUTE(X94,CHAR(160),""))),0)),"KO : Le montant retenu TTC est supérieur au montant présenté TTC. Merci de revoir la ligne de dépense ou plafonner son montant.",(IFERROR(VALUE(TRIM(SUBSTITUTE(AX94,CHAR(160),""))),0))&gt;(IFERROR(VALUE(TRIM(SUBSTITUTE(V94,CHAR(160),""))),0)),"Attention : Le montant retenu HT est supérieur au montant HT présenté. Merci de revoir la ligne de dépense, plafonner son montant, ou justifier la reventillation HT / TVA.",(IFERROR(VALUE(TRIM(SUBSTITUTE(AY94,CHAR(160),""))),0))&gt;(IFERROR(VALUE(TRIM(SUBSTITUTE(W94,CHAR(160),""))),0)),"Attention : Le montant TVA retenu est supérieur au montant TVA présenté. Merci de revoir la ligne de dépense, plafonner son montant, ou justifier la reventillation HT / TVA.",(IFERROR(VALUE(TRIM(SUBSTITUTE(X94,CHAR(160),""))),0))=0,"",(IFERROR(VALUE(TRIM(SUBSTITUTE(AZ94,CHAR(160),""))),0))=(IFERROR(VALUE(TRIM(SUBSTITUTE(X94,CHAR(160),""))),0)),"OK",(IFERROR(VALUE(TRIM(SUBSTITUTE(AZ94,CHAR(160),""))),0))&lt;(IFERROR(VALUE(TRIM(SUBSTITUTE(X94,CHAR(160),""))),0)),"Montant instruit inférieur au montant présenté.",TRUE,""))</f>
        <v/>
      </c>
      <c r="BD94" s="208" t="str">
        <f t="shared" si="93"/>
        <v/>
      </c>
      <c r="BE94" s="208" t="str">
        <f t="shared" si="94"/>
        <v/>
      </c>
      <c r="BF94" s="495" t="str">
        <f t="shared" si="95"/>
        <v/>
      </c>
    </row>
    <row r="95" spans="1:58" ht="15" customHeight="1">
      <c r="A95" s="473">
        <v>91</v>
      </c>
      <c r="B95" s="11"/>
      <c r="C95" s="42"/>
      <c r="D95" s="11"/>
      <c r="E95" s="11"/>
      <c r="F95" s="11"/>
      <c r="G95" s="11"/>
      <c r="H95" s="11"/>
      <c r="I95" s="61"/>
      <c r="J95" s="11"/>
      <c r="K95" s="62"/>
      <c r="L95" s="29"/>
      <c r="M95" s="15"/>
      <c r="N95" s="193" t="str">
        <f t="shared" si="84"/>
        <v/>
      </c>
      <c r="O95" s="32"/>
      <c r="P95" s="15"/>
      <c r="Q95" s="193" t="str">
        <f t="shared" si="85"/>
        <v/>
      </c>
      <c r="R95" s="35"/>
      <c r="S95" s="15"/>
      <c r="T95" s="194" t="str">
        <f t="shared" si="86"/>
        <v/>
      </c>
      <c r="U95" s="53"/>
      <c r="V95" s="195" t="str" cm="1">
        <f t="array" ref="V95">IF((_xlfn.IFS(TRIM(SUBSTITUTE(U95,CHAR(160),""))="Devis 1",IFERROR(VALUE(TRIM(SUBSTITUTE(L95,CHAR(160),""))),0),TRIM(SUBSTITUTE(U95,CHAR(160),""))="Devis 2",IFERROR(VALUE(TRIM(SUBSTITUTE(O95,CHAR(160),""))),0),TRIM(SUBSTITUTE(U95,CHAR(160),""))="Devis 3",IFERROR(VALUE(TRIM(SUBSTITUTE(R95,CHAR(160),""))),0),TRUE,0)*IFERROR(VALUE(TRIM(SUBSTITUTE(C95,CHAR(160),""))),0))=0,"",_xlfn.IFS(TRIM(SUBSTITUTE(U95,CHAR(160),""))="Devis 1",IFERROR(VALUE(TRIM(SUBSTITUTE(L95,CHAR(160),""))),0),TRIM(SUBSTITUTE(U95,CHAR(160),""))="Devis 2",IFERROR(VALUE(TRIM(SUBSTITUTE(O95,CHAR(160),""))),0),TRIM(SUBSTITUTE(U95,CHAR(160),""))="Devis 3",IFERROR(VALUE(TRIM(SUBSTITUTE(R95,CHAR(160),""))),0),TRUE,0)*IFERROR(VALUE(TRIM(SUBSTITUTE(C95,CHAR(160),""))),0))</f>
        <v/>
      </c>
      <c r="W95" s="196" t="str" cm="1">
        <f t="array" ref="W95">IF(ROUND((_xlfn.IFS(TRIM(SUBSTITUTE(U95,CHAR(160),""))="Devis 1",IFERROR(VALUE(TRIM(SUBSTITUTE(M95,CHAR(160),""))),0),TRIM(SUBSTITUTE(U95,CHAR(160),""))="Devis 2",IFERROR(VALUE(TRIM(SUBSTITUTE(P95,CHAR(160),""))),0),TRIM(SUBSTITUTE(U95,CHAR(160),""))="Devis 3",IFERROR(VALUE(TRIM(SUBSTITUTE(S95,CHAR(160),""))),0),TRUE,0)*IFERROR(VALUE(TRIM(SUBSTITUTE(C95,CHAR(160),""))),0)),2)=0,IF(V95&lt;&gt;"",0,""),ROUND((_xlfn.IFS(TRIM(SUBSTITUTE(U95,CHAR(160),""))="Devis 1",IFERROR(VALUE(TRIM(SUBSTITUTE(M95,CHAR(160),""))),0),TRIM(SUBSTITUTE(U95,CHAR(160),""))="Devis 2",IFERROR(VALUE(TRIM(SUBSTITUTE(P95,CHAR(160),""))),0),TRIM(SUBSTITUTE(U95,CHAR(160),""))="Devis 3",IFERROR(VALUE(TRIM(SUBSTITUTE(S95,CHAR(160),""))),0),TRUE,0)*IFERROR(VALUE(TRIM(SUBSTITUTE(C95,CHAR(160),""))),0)),2))</f>
        <v/>
      </c>
      <c r="X95" s="197" t="str">
        <f t="shared" si="96"/>
        <v/>
      </c>
      <c r="Y95" s="55"/>
      <c r="Z95" s="198" t="str">
        <f t="shared" si="67"/>
        <v/>
      </c>
      <c r="AA95" s="199" t="str">
        <f t="shared" si="68"/>
        <v/>
      </c>
      <c r="AB95" s="200" t="str">
        <f t="shared" si="69"/>
        <v/>
      </c>
      <c r="AC95" s="200" t="str">
        <f t="shared" si="70"/>
        <v/>
      </c>
      <c r="AD95" s="200" t="str">
        <f t="shared" si="71"/>
        <v/>
      </c>
      <c r="AE95" s="200" t="str">
        <f t="shared" si="72"/>
        <v/>
      </c>
      <c r="AF95" s="200" t="str">
        <f t="shared" si="73"/>
        <v/>
      </c>
      <c r="AG95" s="201" t="str">
        <f t="shared" si="74"/>
        <v/>
      </c>
      <c r="AH95" s="200" t="str">
        <f t="shared" si="75"/>
        <v/>
      </c>
      <c r="AI95" s="202" t="str">
        <f t="shared" si="76"/>
        <v/>
      </c>
      <c r="AJ95" s="203" t="str">
        <f t="shared" si="77"/>
        <v/>
      </c>
      <c r="AK95" s="204" t="str">
        <f t="shared" si="78"/>
        <v/>
      </c>
      <c r="AL95" s="193" t="str">
        <f t="shared" si="87"/>
        <v/>
      </c>
      <c r="AM95" s="205" t="str">
        <f t="shared" si="79"/>
        <v/>
      </c>
      <c r="AN95" s="204" t="str">
        <f t="shared" si="80"/>
        <v/>
      </c>
      <c r="AO95" s="193" t="str">
        <f t="shared" si="88"/>
        <v/>
      </c>
      <c r="AP95" s="206" t="str">
        <f t="shared" si="81"/>
        <v/>
      </c>
      <c r="AQ95" s="204" t="str">
        <f t="shared" si="82"/>
        <v/>
      </c>
      <c r="AR95" s="207" t="str">
        <f t="shared" si="89"/>
        <v/>
      </c>
      <c r="AS95" s="198" t="str">
        <f t="shared" si="83"/>
        <v/>
      </c>
      <c r="AT95" s="212"/>
      <c r="AU95" s="208" t="str">
        <f t="shared" si="90"/>
        <v/>
      </c>
      <c r="AV95" s="208" t="str">
        <f t="shared" si="91"/>
        <v/>
      </c>
      <c r="AW95" s="208" t="str">
        <f t="shared" si="92"/>
        <v/>
      </c>
      <c r="AX95" s="209" t="str" cm="1">
        <f t="array" ref="AX95">IF($AA95="","",IF((IFERROR(_xlfn.IFS($AS95="Devis 1",(IFERROR(VALUE(TRIM(SUBSTITUTE(AJ95,CHAR(160),""))),0)),$AS95="Devis 2",(IFERROR(VALUE(TRIM(SUBSTITUTE(AM95,CHAR(160),""))),0)),$AS95="Devis 3",(IFERROR(VALUE(TRIM(SUBSTITUTE(AP95,CHAR(160),""))),0))),0))*(IFERROR(VALUE(TRIM(SUBSTITUTE($AA95,CHAR(160),""))),0))=0,"",(IFERROR(_xlfn.IFS($AS95="Devis 1",(IFERROR(VALUE(TRIM(SUBSTITUTE(AJ95,CHAR(160),""))),0)),$AS95="Devis 2",(IFERROR(VALUE(TRIM(SUBSTITUTE(AM95,CHAR(160),""))),0)),$AS95="Devis 3",(IFERROR(VALUE(TRIM(SUBSTITUTE(AP95,CHAR(160),""))),0))),0))*(IFERROR(VALUE(TRIM(SUBSTITUTE($AA95,CHAR(160),""))),0))))</f>
        <v/>
      </c>
      <c r="AY95" s="209" t="str" cm="1">
        <f t="array" ref="AY95">IF($AA95="","",IF(ROUND((IFERROR(_xlfn.IFS(TRIM(SUBSTITUTE($AS95,CHAR(160),""))="Devis 1",IFERROR(VALUE(TRIM(SUBSTITUTE(AK95,CHAR(160),""))),0),TRIM(SUBSTITUTE($AS95,CHAR(160),""))="Devis 2",IFERROR(VALUE(TRIM(SUBSTITUTE(AN95,CHAR(160),""))),0),TRIM(SUBSTITUTE($AS95,CHAR(160),""))="Devis 3",IFERROR(VALUE(TRIM(SUBSTITUTE(AQ95,CHAR(160),""))),0)),0))*(IFERROR(VALUE(TRIM(SUBSTITUTE($AA95,CHAR(160),""))),0)),2)=0,IF(AX95&lt;&gt;"",0,""),ROUND((IFERROR(_xlfn.IFS(TRIM(SUBSTITUTE($AS95,CHAR(160),""))="Devis 1",IFERROR(VALUE(TRIM(SUBSTITUTE(AK95,CHAR(160),""))),0),TRIM(SUBSTITUTE($AS95,CHAR(160),""))="Devis 2",IFERROR(VALUE(TRIM(SUBSTITUTE(AN95,CHAR(160),""))),0),TRIM(SUBSTITUTE($AS95,CHAR(160),""))="Devis 3",IFERROR(VALUE(TRIM(SUBSTITUTE(AQ95,CHAR(160),""))),0)),0))*(IFERROR(VALUE(TRIM(SUBSTITUTE($AA95,CHAR(160),""))),0)),2)))</f>
        <v/>
      </c>
      <c r="AZ95" s="209" t="str" cm="1">
        <f t="array" ref="AZ95">IF($AA95="","",IF(ROUND(IFERROR(_xlfn.IFS($AS95="Devis 1",ROUND(IFERROR(VALUE(TRIM(SUBSTITUTE(AL95,CHAR(160),""))),0),2),$AS95="Devis 2",ROUND(IFERROR(VALUE(TRIM(SUBSTITUTE(AO95,CHAR(160),""))),0),2),$AS95="Devis 3",ROUND(IFERROR(VALUE(TRIM(SUBSTITUTE(AR95,CHAR(160),""))),0),2)),0),2)*ROUND(IFERROR(VALUE(TRIM(SUBSTITUTE($AA95,CHAR(160),""))),0),2)=0,"",ROUND(IFERROR(_xlfn.IFS($AS95="Devis 1",ROUND(IFERROR(VALUE(TRIM(SUBSTITUTE(AL95,CHAR(160),""))),0),2),$AS95="Devis 2",ROUND(IFERROR(VALUE(TRIM(SUBSTITUTE(AO95,CHAR(160),""))),0),2),$AS95="Devis 3",ROUND(IFERROR(VALUE(TRIM(SUBSTITUTE(AR95,CHAR(160),""))),0),2)),0),2)*ROUND(IFERROR(VALUE(TRIM(SUBSTITUTE($AA95,CHAR(160),""))),0),2)))</f>
        <v/>
      </c>
      <c r="BA95" s="212"/>
      <c r="BB95" s="210" t="str" cm="1">
        <f t="array" ref="BB95">IF(OR(AZ95="",AW95="",AX95="",AU95="",AY95="",AV95=""),"",_xlfn.IFS((IFERROR(VALUE(TRIM(SUBSTITUTE(AZ95,CHAR(160),""))),0))&gt;(IFERROR(VALUE(TRIM(SUBSTITUTE(AW95,CHAR(160),""))),0)),"KO : Le montant retenu TTC est supérieur au montant raisonnable TTC. Merci de revoir la ligne de dépense ou plafonner son montant.",(IFERROR(VALUE(TRIM(SUBSTITUTE(AX95,CHAR(160),""))),0))&gt;(IFERROR(VALUE(TRIM(SUBSTITUTE(AU95,CHAR(160),""))),0)),"Attention : Le montant retenu HT est supérieur au montant HT raisonnable. Merci de revoir la ligne de dépense, plafonner son montant, ou justifier la reventillation HT / TVA.",(IFERROR(VALUE(TRIM(SUBSTITUTE(AY95,CHAR(160),""))),0))&gt;(IFERROR(VALUE(TRIM(SUBSTITUTE(AV95,CHAR(160),""))),0)),"Attention : Le montant TVA retenu est supérieur au montant TVA raisonnable. Merci de revoir la ligne de dépense, plafonner son montant, ou justifier la reventillation HT / TVA.",(IFERROR(VALUE(TRIM(SUBSTITUTE(AZ95,CHAR(160),""))),0))=0,"",(IFERROR(VALUE(TRIM(SUBSTITUTE(AW95,CHAR(160),""))),0))=(IFERROR(VALUE(TRIM(SUBSTITUTE(AZ95,CHAR(160),""))),0)),"OK",(IFERROR(VALUE(TRIM(SUBSTITUTE(AW95,CHAR(160),""))),0))&gt;(IFERROR(VALUE(TRIM(SUBSTITUTE(AZ95,CHAR(160),""))),0))," OK : Montant instruit inférieur au montant raisonnable.",TRUE,""))</f>
        <v/>
      </c>
      <c r="BC95" s="210" t="str" cm="1">
        <f t="array" ref="BC95">IF(OR(AZ95="",X95="",AX95="",V95="",AY95="",W95=""),"",_xlfn.IFS((IFERROR(VALUE(TRIM(SUBSTITUTE(AZ95,CHAR(160),""))),0))&gt;(IFERROR(VALUE(TRIM(SUBSTITUTE(X95,CHAR(160),""))),0)),"KO : Le montant retenu TTC est supérieur au montant présenté TTC. Merci de revoir la ligne de dépense ou plafonner son montant.",(IFERROR(VALUE(TRIM(SUBSTITUTE(AX95,CHAR(160),""))),0))&gt;(IFERROR(VALUE(TRIM(SUBSTITUTE(V95,CHAR(160),""))),0)),"Attention : Le montant retenu HT est supérieur au montant HT présenté. Merci de revoir la ligne de dépense, plafonner son montant, ou justifier la reventillation HT / TVA.",(IFERROR(VALUE(TRIM(SUBSTITUTE(AY95,CHAR(160),""))),0))&gt;(IFERROR(VALUE(TRIM(SUBSTITUTE(W95,CHAR(160),""))),0)),"Attention : Le montant TVA retenu est supérieur au montant TVA présenté. Merci de revoir la ligne de dépense, plafonner son montant, ou justifier la reventillation HT / TVA.",(IFERROR(VALUE(TRIM(SUBSTITUTE(X95,CHAR(160),""))),0))=0,"",(IFERROR(VALUE(TRIM(SUBSTITUTE(AZ95,CHAR(160),""))),0))=(IFERROR(VALUE(TRIM(SUBSTITUTE(X95,CHAR(160),""))),0)),"OK",(IFERROR(VALUE(TRIM(SUBSTITUTE(AZ95,CHAR(160),""))),0))&lt;(IFERROR(VALUE(TRIM(SUBSTITUTE(X95,CHAR(160),""))),0)),"Montant instruit inférieur au montant présenté.",TRUE,""))</f>
        <v/>
      </c>
      <c r="BD95" s="208" t="str">
        <f t="shared" si="93"/>
        <v/>
      </c>
      <c r="BE95" s="208" t="str">
        <f t="shared" si="94"/>
        <v/>
      </c>
      <c r="BF95" s="495" t="str">
        <f t="shared" si="95"/>
        <v/>
      </c>
    </row>
    <row r="96" spans="1:58" ht="15" customHeight="1">
      <c r="A96" s="473">
        <v>92</v>
      </c>
      <c r="B96" s="11"/>
      <c r="C96" s="42"/>
      <c r="D96" s="11"/>
      <c r="E96" s="11"/>
      <c r="F96" s="11"/>
      <c r="G96" s="11"/>
      <c r="H96" s="11"/>
      <c r="I96" s="61"/>
      <c r="J96" s="11"/>
      <c r="K96" s="62"/>
      <c r="L96" s="29"/>
      <c r="M96" s="15"/>
      <c r="N96" s="193" t="str">
        <f t="shared" si="84"/>
        <v/>
      </c>
      <c r="O96" s="32"/>
      <c r="P96" s="15"/>
      <c r="Q96" s="193" t="str">
        <f t="shared" si="85"/>
        <v/>
      </c>
      <c r="R96" s="35"/>
      <c r="S96" s="15"/>
      <c r="T96" s="194" t="str">
        <f t="shared" si="86"/>
        <v/>
      </c>
      <c r="U96" s="53"/>
      <c r="V96" s="195" t="str" cm="1">
        <f t="array" ref="V96">IF((_xlfn.IFS(TRIM(SUBSTITUTE(U96,CHAR(160),""))="Devis 1",IFERROR(VALUE(TRIM(SUBSTITUTE(L96,CHAR(160),""))),0),TRIM(SUBSTITUTE(U96,CHAR(160),""))="Devis 2",IFERROR(VALUE(TRIM(SUBSTITUTE(O96,CHAR(160),""))),0),TRIM(SUBSTITUTE(U96,CHAR(160),""))="Devis 3",IFERROR(VALUE(TRIM(SUBSTITUTE(R96,CHAR(160),""))),0),TRUE,0)*IFERROR(VALUE(TRIM(SUBSTITUTE(C96,CHAR(160),""))),0))=0,"",_xlfn.IFS(TRIM(SUBSTITUTE(U96,CHAR(160),""))="Devis 1",IFERROR(VALUE(TRIM(SUBSTITUTE(L96,CHAR(160),""))),0),TRIM(SUBSTITUTE(U96,CHAR(160),""))="Devis 2",IFERROR(VALUE(TRIM(SUBSTITUTE(O96,CHAR(160),""))),0),TRIM(SUBSTITUTE(U96,CHAR(160),""))="Devis 3",IFERROR(VALUE(TRIM(SUBSTITUTE(R96,CHAR(160),""))),0),TRUE,0)*IFERROR(VALUE(TRIM(SUBSTITUTE(C96,CHAR(160),""))),0))</f>
        <v/>
      </c>
      <c r="W96" s="196" t="str" cm="1">
        <f t="array" ref="W96">IF(ROUND((_xlfn.IFS(TRIM(SUBSTITUTE(U96,CHAR(160),""))="Devis 1",IFERROR(VALUE(TRIM(SUBSTITUTE(M96,CHAR(160),""))),0),TRIM(SUBSTITUTE(U96,CHAR(160),""))="Devis 2",IFERROR(VALUE(TRIM(SUBSTITUTE(P96,CHAR(160),""))),0),TRIM(SUBSTITUTE(U96,CHAR(160),""))="Devis 3",IFERROR(VALUE(TRIM(SUBSTITUTE(S96,CHAR(160),""))),0),TRUE,0)*IFERROR(VALUE(TRIM(SUBSTITUTE(C96,CHAR(160),""))),0)),2)=0,IF(V96&lt;&gt;"",0,""),ROUND((_xlfn.IFS(TRIM(SUBSTITUTE(U96,CHAR(160),""))="Devis 1",IFERROR(VALUE(TRIM(SUBSTITUTE(M96,CHAR(160),""))),0),TRIM(SUBSTITUTE(U96,CHAR(160),""))="Devis 2",IFERROR(VALUE(TRIM(SUBSTITUTE(P96,CHAR(160),""))),0),TRIM(SUBSTITUTE(U96,CHAR(160),""))="Devis 3",IFERROR(VALUE(TRIM(SUBSTITUTE(S96,CHAR(160),""))),0),TRUE,0)*IFERROR(VALUE(TRIM(SUBSTITUTE(C96,CHAR(160),""))),0)),2))</f>
        <v/>
      </c>
      <c r="X96" s="197" t="str">
        <f t="shared" si="96"/>
        <v/>
      </c>
      <c r="Y96" s="55"/>
      <c r="Z96" s="198" t="str">
        <f t="shared" si="67"/>
        <v/>
      </c>
      <c r="AA96" s="199" t="str">
        <f t="shared" si="68"/>
        <v/>
      </c>
      <c r="AB96" s="200" t="str">
        <f t="shared" si="69"/>
        <v/>
      </c>
      <c r="AC96" s="200" t="str">
        <f t="shared" si="70"/>
        <v/>
      </c>
      <c r="AD96" s="200" t="str">
        <f t="shared" si="71"/>
        <v/>
      </c>
      <c r="AE96" s="200" t="str">
        <f t="shared" si="72"/>
        <v/>
      </c>
      <c r="AF96" s="200" t="str">
        <f t="shared" si="73"/>
        <v/>
      </c>
      <c r="AG96" s="201" t="str">
        <f t="shared" si="74"/>
        <v/>
      </c>
      <c r="AH96" s="200" t="str">
        <f t="shared" si="75"/>
        <v/>
      </c>
      <c r="AI96" s="202" t="str">
        <f t="shared" si="76"/>
        <v/>
      </c>
      <c r="AJ96" s="203" t="str">
        <f t="shared" si="77"/>
        <v/>
      </c>
      <c r="AK96" s="204" t="str">
        <f t="shared" si="78"/>
        <v/>
      </c>
      <c r="AL96" s="193" t="str">
        <f t="shared" si="87"/>
        <v/>
      </c>
      <c r="AM96" s="205" t="str">
        <f t="shared" si="79"/>
        <v/>
      </c>
      <c r="AN96" s="204" t="str">
        <f t="shared" si="80"/>
        <v/>
      </c>
      <c r="AO96" s="193" t="str">
        <f t="shared" si="88"/>
        <v/>
      </c>
      <c r="AP96" s="206" t="str">
        <f t="shared" si="81"/>
        <v/>
      </c>
      <c r="AQ96" s="204" t="str">
        <f t="shared" si="82"/>
        <v/>
      </c>
      <c r="AR96" s="207" t="str">
        <f t="shared" si="89"/>
        <v/>
      </c>
      <c r="AS96" s="198" t="str">
        <f t="shared" si="83"/>
        <v/>
      </c>
      <c r="AT96" s="212"/>
      <c r="AU96" s="208" t="str">
        <f t="shared" si="90"/>
        <v/>
      </c>
      <c r="AV96" s="208" t="str">
        <f t="shared" si="91"/>
        <v/>
      </c>
      <c r="AW96" s="208" t="str">
        <f t="shared" si="92"/>
        <v/>
      </c>
      <c r="AX96" s="209" t="str" cm="1">
        <f t="array" ref="AX96">IF($AA96="","",IF((IFERROR(_xlfn.IFS($AS96="Devis 1",(IFERROR(VALUE(TRIM(SUBSTITUTE(AJ96,CHAR(160),""))),0)),$AS96="Devis 2",(IFERROR(VALUE(TRIM(SUBSTITUTE(AM96,CHAR(160),""))),0)),$AS96="Devis 3",(IFERROR(VALUE(TRIM(SUBSTITUTE(AP96,CHAR(160),""))),0))),0))*(IFERROR(VALUE(TRIM(SUBSTITUTE($AA96,CHAR(160),""))),0))=0,"",(IFERROR(_xlfn.IFS($AS96="Devis 1",(IFERROR(VALUE(TRIM(SUBSTITUTE(AJ96,CHAR(160),""))),0)),$AS96="Devis 2",(IFERROR(VALUE(TRIM(SUBSTITUTE(AM96,CHAR(160),""))),0)),$AS96="Devis 3",(IFERROR(VALUE(TRIM(SUBSTITUTE(AP96,CHAR(160),""))),0))),0))*(IFERROR(VALUE(TRIM(SUBSTITUTE($AA96,CHAR(160),""))),0))))</f>
        <v/>
      </c>
      <c r="AY96" s="209" t="str" cm="1">
        <f t="array" ref="AY96">IF($AA96="","",IF(ROUND((IFERROR(_xlfn.IFS(TRIM(SUBSTITUTE($AS96,CHAR(160),""))="Devis 1",IFERROR(VALUE(TRIM(SUBSTITUTE(AK96,CHAR(160),""))),0),TRIM(SUBSTITUTE($AS96,CHAR(160),""))="Devis 2",IFERROR(VALUE(TRIM(SUBSTITUTE(AN96,CHAR(160),""))),0),TRIM(SUBSTITUTE($AS96,CHAR(160),""))="Devis 3",IFERROR(VALUE(TRIM(SUBSTITUTE(AQ96,CHAR(160),""))),0)),0))*(IFERROR(VALUE(TRIM(SUBSTITUTE($AA96,CHAR(160),""))),0)),2)=0,IF(AX96&lt;&gt;"",0,""),ROUND((IFERROR(_xlfn.IFS(TRIM(SUBSTITUTE($AS96,CHAR(160),""))="Devis 1",IFERROR(VALUE(TRIM(SUBSTITUTE(AK96,CHAR(160),""))),0),TRIM(SUBSTITUTE($AS96,CHAR(160),""))="Devis 2",IFERROR(VALUE(TRIM(SUBSTITUTE(AN96,CHAR(160),""))),0),TRIM(SUBSTITUTE($AS96,CHAR(160),""))="Devis 3",IFERROR(VALUE(TRIM(SUBSTITUTE(AQ96,CHAR(160),""))),0)),0))*(IFERROR(VALUE(TRIM(SUBSTITUTE($AA96,CHAR(160),""))),0)),2)))</f>
        <v/>
      </c>
      <c r="AZ96" s="209" t="str" cm="1">
        <f t="array" ref="AZ96">IF($AA96="","",IF(ROUND(IFERROR(_xlfn.IFS($AS96="Devis 1",ROUND(IFERROR(VALUE(TRIM(SUBSTITUTE(AL96,CHAR(160),""))),0),2),$AS96="Devis 2",ROUND(IFERROR(VALUE(TRIM(SUBSTITUTE(AO96,CHAR(160),""))),0),2),$AS96="Devis 3",ROUND(IFERROR(VALUE(TRIM(SUBSTITUTE(AR96,CHAR(160),""))),0),2)),0),2)*ROUND(IFERROR(VALUE(TRIM(SUBSTITUTE($AA96,CHAR(160),""))),0),2)=0,"",ROUND(IFERROR(_xlfn.IFS($AS96="Devis 1",ROUND(IFERROR(VALUE(TRIM(SUBSTITUTE(AL96,CHAR(160),""))),0),2),$AS96="Devis 2",ROUND(IFERROR(VALUE(TRIM(SUBSTITUTE(AO96,CHAR(160),""))),0),2),$AS96="Devis 3",ROUND(IFERROR(VALUE(TRIM(SUBSTITUTE(AR96,CHAR(160),""))),0),2)),0),2)*ROUND(IFERROR(VALUE(TRIM(SUBSTITUTE($AA96,CHAR(160),""))),0),2)))</f>
        <v/>
      </c>
      <c r="BA96" s="212"/>
      <c r="BB96" s="210" t="str" cm="1">
        <f t="array" ref="BB96">IF(OR(AZ96="",AW96="",AX96="",AU96="",AY96="",AV96=""),"",_xlfn.IFS((IFERROR(VALUE(TRIM(SUBSTITUTE(AZ96,CHAR(160),""))),0))&gt;(IFERROR(VALUE(TRIM(SUBSTITUTE(AW96,CHAR(160),""))),0)),"KO : Le montant retenu TTC est supérieur au montant raisonnable TTC. Merci de revoir la ligne de dépense ou plafonner son montant.",(IFERROR(VALUE(TRIM(SUBSTITUTE(AX96,CHAR(160),""))),0))&gt;(IFERROR(VALUE(TRIM(SUBSTITUTE(AU96,CHAR(160),""))),0)),"Attention : Le montant retenu HT est supérieur au montant HT raisonnable. Merci de revoir la ligne de dépense, plafonner son montant, ou justifier la reventillation HT / TVA.",(IFERROR(VALUE(TRIM(SUBSTITUTE(AY96,CHAR(160),""))),0))&gt;(IFERROR(VALUE(TRIM(SUBSTITUTE(AV96,CHAR(160),""))),0)),"Attention : Le montant TVA retenu est supérieur au montant TVA raisonnable. Merci de revoir la ligne de dépense, plafonner son montant, ou justifier la reventillation HT / TVA.",(IFERROR(VALUE(TRIM(SUBSTITUTE(AZ96,CHAR(160),""))),0))=0,"",(IFERROR(VALUE(TRIM(SUBSTITUTE(AW96,CHAR(160),""))),0))=(IFERROR(VALUE(TRIM(SUBSTITUTE(AZ96,CHAR(160),""))),0)),"OK",(IFERROR(VALUE(TRIM(SUBSTITUTE(AW96,CHAR(160),""))),0))&gt;(IFERROR(VALUE(TRIM(SUBSTITUTE(AZ96,CHAR(160),""))),0))," OK : Montant instruit inférieur au montant raisonnable.",TRUE,""))</f>
        <v/>
      </c>
      <c r="BC96" s="210" t="str" cm="1">
        <f t="array" ref="BC96">IF(OR(AZ96="",X96="",AX96="",V96="",AY96="",W96=""),"",_xlfn.IFS((IFERROR(VALUE(TRIM(SUBSTITUTE(AZ96,CHAR(160),""))),0))&gt;(IFERROR(VALUE(TRIM(SUBSTITUTE(X96,CHAR(160),""))),0)),"KO : Le montant retenu TTC est supérieur au montant présenté TTC. Merci de revoir la ligne de dépense ou plafonner son montant.",(IFERROR(VALUE(TRIM(SUBSTITUTE(AX96,CHAR(160),""))),0))&gt;(IFERROR(VALUE(TRIM(SUBSTITUTE(V96,CHAR(160),""))),0)),"Attention : Le montant retenu HT est supérieur au montant HT présenté. Merci de revoir la ligne de dépense, plafonner son montant, ou justifier la reventillation HT / TVA.",(IFERROR(VALUE(TRIM(SUBSTITUTE(AY96,CHAR(160),""))),0))&gt;(IFERROR(VALUE(TRIM(SUBSTITUTE(W96,CHAR(160),""))),0)),"Attention : Le montant TVA retenu est supérieur au montant TVA présenté. Merci de revoir la ligne de dépense, plafonner son montant, ou justifier la reventillation HT / TVA.",(IFERROR(VALUE(TRIM(SUBSTITUTE(X96,CHAR(160),""))),0))=0,"",(IFERROR(VALUE(TRIM(SUBSTITUTE(AZ96,CHAR(160),""))),0))=(IFERROR(VALUE(TRIM(SUBSTITUTE(X96,CHAR(160),""))),0)),"OK",(IFERROR(VALUE(TRIM(SUBSTITUTE(AZ96,CHAR(160),""))),0))&lt;(IFERROR(VALUE(TRIM(SUBSTITUTE(X96,CHAR(160),""))),0)),"Montant instruit inférieur au montant présenté.",TRUE,""))</f>
        <v/>
      </c>
      <c r="BD96" s="208" t="str">
        <f t="shared" si="93"/>
        <v/>
      </c>
      <c r="BE96" s="208" t="str">
        <f t="shared" si="94"/>
        <v/>
      </c>
      <c r="BF96" s="495" t="str">
        <f t="shared" si="95"/>
        <v/>
      </c>
    </row>
    <row r="97" spans="1:58" ht="15" customHeight="1">
      <c r="A97" s="473">
        <v>93</v>
      </c>
      <c r="B97" s="11"/>
      <c r="C97" s="42"/>
      <c r="D97" s="11"/>
      <c r="E97" s="11"/>
      <c r="F97" s="11"/>
      <c r="G97" s="11"/>
      <c r="H97" s="11"/>
      <c r="I97" s="61"/>
      <c r="J97" s="11"/>
      <c r="K97" s="62"/>
      <c r="L97" s="29"/>
      <c r="M97" s="15"/>
      <c r="N97" s="193" t="str">
        <f t="shared" si="84"/>
        <v/>
      </c>
      <c r="O97" s="32"/>
      <c r="P97" s="15"/>
      <c r="Q97" s="193" t="str">
        <f t="shared" si="85"/>
        <v/>
      </c>
      <c r="R97" s="35"/>
      <c r="S97" s="15"/>
      <c r="T97" s="194" t="str">
        <f t="shared" si="86"/>
        <v/>
      </c>
      <c r="U97" s="53"/>
      <c r="V97" s="195" t="str" cm="1">
        <f t="array" ref="V97">IF((_xlfn.IFS(TRIM(SUBSTITUTE(U97,CHAR(160),""))="Devis 1",IFERROR(VALUE(TRIM(SUBSTITUTE(L97,CHAR(160),""))),0),TRIM(SUBSTITUTE(U97,CHAR(160),""))="Devis 2",IFERROR(VALUE(TRIM(SUBSTITUTE(O97,CHAR(160),""))),0),TRIM(SUBSTITUTE(U97,CHAR(160),""))="Devis 3",IFERROR(VALUE(TRIM(SUBSTITUTE(R97,CHAR(160),""))),0),TRUE,0)*IFERROR(VALUE(TRIM(SUBSTITUTE(C97,CHAR(160),""))),0))=0,"",_xlfn.IFS(TRIM(SUBSTITUTE(U97,CHAR(160),""))="Devis 1",IFERROR(VALUE(TRIM(SUBSTITUTE(L97,CHAR(160),""))),0),TRIM(SUBSTITUTE(U97,CHAR(160),""))="Devis 2",IFERROR(VALUE(TRIM(SUBSTITUTE(O97,CHAR(160),""))),0),TRIM(SUBSTITUTE(U97,CHAR(160),""))="Devis 3",IFERROR(VALUE(TRIM(SUBSTITUTE(R97,CHAR(160),""))),0),TRUE,0)*IFERROR(VALUE(TRIM(SUBSTITUTE(C97,CHAR(160),""))),0))</f>
        <v/>
      </c>
      <c r="W97" s="196" t="str" cm="1">
        <f t="array" ref="W97">IF(ROUND((_xlfn.IFS(TRIM(SUBSTITUTE(U97,CHAR(160),""))="Devis 1",IFERROR(VALUE(TRIM(SUBSTITUTE(M97,CHAR(160),""))),0),TRIM(SUBSTITUTE(U97,CHAR(160),""))="Devis 2",IFERROR(VALUE(TRIM(SUBSTITUTE(P97,CHAR(160),""))),0),TRIM(SUBSTITUTE(U97,CHAR(160),""))="Devis 3",IFERROR(VALUE(TRIM(SUBSTITUTE(S97,CHAR(160),""))),0),TRUE,0)*IFERROR(VALUE(TRIM(SUBSTITUTE(C97,CHAR(160),""))),0)),2)=0,IF(V97&lt;&gt;"",0,""),ROUND((_xlfn.IFS(TRIM(SUBSTITUTE(U97,CHAR(160),""))="Devis 1",IFERROR(VALUE(TRIM(SUBSTITUTE(M97,CHAR(160),""))),0),TRIM(SUBSTITUTE(U97,CHAR(160),""))="Devis 2",IFERROR(VALUE(TRIM(SUBSTITUTE(P97,CHAR(160),""))),0),TRIM(SUBSTITUTE(U97,CHAR(160),""))="Devis 3",IFERROR(VALUE(TRIM(SUBSTITUTE(S97,CHAR(160),""))),0),TRUE,0)*IFERROR(VALUE(TRIM(SUBSTITUTE(C97,CHAR(160),""))),0)),2))</f>
        <v/>
      </c>
      <c r="X97" s="197" t="str">
        <f t="shared" si="96"/>
        <v/>
      </c>
      <c r="Y97" s="55"/>
      <c r="Z97" s="198" t="str">
        <f t="shared" si="67"/>
        <v/>
      </c>
      <c r="AA97" s="199" t="str">
        <f t="shared" si="68"/>
        <v/>
      </c>
      <c r="AB97" s="200" t="str">
        <f t="shared" si="69"/>
        <v/>
      </c>
      <c r="AC97" s="200" t="str">
        <f t="shared" si="70"/>
        <v/>
      </c>
      <c r="AD97" s="200" t="str">
        <f t="shared" si="71"/>
        <v/>
      </c>
      <c r="AE97" s="200" t="str">
        <f t="shared" si="72"/>
        <v/>
      </c>
      <c r="AF97" s="200" t="str">
        <f t="shared" si="73"/>
        <v/>
      </c>
      <c r="AG97" s="201" t="str">
        <f t="shared" si="74"/>
        <v/>
      </c>
      <c r="AH97" s="200" t="str">
        <f t="shared" si="75"/>
        <v/>
      </c>
      <c r="AI97" s="202" t="str">
        <f t="shared" si="76"/>
        <v/>
      </c>
      <c r="AJ97" s="203" t="str">
        <f t="shared" si="77"/>
        <v/>
      </c>
      <c r="AK97" s="204" t="str">
        <f t="shared" si="78"/>
        <v/>
      </c>
      <c r="AL97" s="193" t="str">
        <f t="shared" si="87"/>
        <v/>
      </c>
      <c r="AM97" s="205" t="str">
        <f t="shared" si="79"/>
        <v/>
      </c>
      <c r="AN97" s="204" t="str">
        <f t="shared" si="80"/>
        <v/>
      </c>
      <c r="AO97" s="193" t="str">
        <f t="shared" si="88"/>
        <v/>
      </c>
      <c r="AP97" s="206" t="str">
        <f t="shared" si="81"/>
        <v/>
      </c>
      <c r="AQ97" s="204" t="str">
        <f t="shared" si="82"/>
        <v/>
      </c>
      <c r="AR97" s="207" t="str">
        <f t="shared" si="89"/>
        <v/>
      </c>
      <c r="AS97" s="198" t="str">
        <f t="shared" si="83"/>
        <v/>
      </c>
      <c r="AT97" s="212"/>
      <c r="AU97" s="208" t="str">
        <f t="shared" si="90"/>
        <v/>
      </c>
      <c r="AV97" s="208" t="str">
        <f t="shared" si="91"/>
        <v/>
      </c>
      <c r="AW97" s="208" t="str">
        <f t="shared" si="92"/>
        <v/>
      </c>
      <c r="AX97" s="209" t="str" cm="1">
        <f t="array" ref="AX97">IF($AA97="","",IF((IFERROR(_xlfn.IFS($AS97="Devis 1",(IFERROR(VALUE(TRIM(SUBSTITUTE(AJ97,CHAR(160),""))),0)),$AS97="Devis 2",(IFERROR(VALUE(TRIM(SUBSTITUTE(AM97,CHAR(160),""))),0)),$AS97="Devis 3",(IFERROR(VALUE(TRIM(SUBSTITUTE(AP97,CHAR(160),""))),0))),0))*(IFERROR(VALUE(TRIM(SUBSTITUTE($AA97,CHAR(160),""))),0))=0,"",(IFERROR(_xlfn.IFS($AS97="Devis 1",(IFERROR(VALUE(TRIM(SUBSTITUTE(AJ97,CHAR(160),""))),0)),$AS97="Devis 2",(IFERROR(VALUE(TRIM(SUBSTITUTE(AM97,CHAR(160),""))),0)),$AS97="Devis 3",(IFERROR(VALUE(TRIM(SUBSTITUTE(AP97,CHAR(160),""))),0))),0))*(IFERROR(VALUE(TRIM(SUBSTITUTE($AA97,CHAR(160),""))),0))))</f>
        <v/>
      </c>
      <c r="AY97" s="209" t="str" cm="1">
        <f t="array" ref="AY97">IF($AA97="","",IF(ROUND((IFERROR(_xlfn.IFS(TRIM(SUBSTITUTE($AS97,CHAR(160),""))="Devis 1",IFERROR(VALUE(TRIM(SUBSTITUTE(AK97,CHAR(160),""))),0),TRIM(SUBSTITUTE($AS97,CHAR(160),""))="Devis 2",IFERROR(VALUE(TRIM(SUBSTITUTE(AN97,CHAR(160),""))),0),TRIM(SUBSTITUTE($AS97,CHAR(160),""))="Devis 3",IFERROR(VALUE(TRIM(SUBSTITUTE(AQ97,CHAR(160),""))),0)),0))*(IFERROR(VALUE(TRIM(SUBSTITUTE($AA97,CHAR(160),""))),0)),2)=0,IF(AX97&lt;&gt;"",0,""),ROUND((IFERROR(_xlfn.IFS(TRIM(SUBSTITUTE($AS97,CHAR(160),""))="Devis 1",IFERROR(VALUE(TRIM(SUBSTITUTE(AK97,CHAR(160),""))),0),TRIM(SUBSTITUTE($AS97,CHAR(160),""))="Devis 2",IFERROR(VALUE(TRIM(SUBSTITUTE(AN97,CHAR(160),""))),0),TRIM(SUBSTITUTE($AS97,CHAR(160),""))="Devis 3",IFERROR(VALUE(TRIM(SUBSTITUTE(AQ97,CHAR(160),""))),0)),0))*(IFERROR(VALUE(TRIM(SUBSTITUTE($AA97,CHAR(160),""))),0)),2)))</f>
        <v/>
      </c>
      <c r="AZ97" s="209" t="str" cm="1">
        <f t="array" ref="AZ97">IF($AA97="","",IF(ROUND(IFERROR(_xlfn.IFS($AS97="Devis 1",ROUND(IFERROR(VALUE(TRIM(SUBSTITUTE(AL97,CHAR(160),""))),0),2),$AS97="Devis 2",ROUND(IFERROR(VALUE(TRIM(SUBSTITUTE(AO97,CHAR(160),""))),0),2),$AS97="Devis 3",ROUND(IFERROR(VALUE(TRIM(SUBSTITUTE(AR97,CHAR(160),""))),0),2)),0),2)*ROUND(IFERROR(VALUE(TRIM(SUBSTITUTE($AA97,CHAR(160),""))),0),2)=0,"",ROUND(IFERROR(_xlfn.IFS($AS97="Devis 1",ROUND(IFERROR(VALUE(TRIM(SUBSTITUTE(AL97,CHAR(160),""))),0),2),$AS97="Devis 2",ROUND(IFERROR(VALUE(TRIM(SUBSTITUTE(AO97,CHAR(160),""))),0),2),$AS97="Devis 3",ROUND(IFERROR(VALUE(TRIM(SUBSTITUTE(AR97,CHAR(160),""))),0),2)),0),2)*ROUND(IFERROR(VALUE(TRIM(SUBSTITUTE($AA97,CHAR(160),""))),0),2)))</f>
        <v/>
      </c>
      <c r="BA97" s="212"/>
      <c r="BB97" s="210" t="str" cm="1">
        <f t="array" ref="BB97">IF(OR(AZ97="",AW97="",AX97="",AU97="",AY97="",AV97=""),"",_xlfn.IFS((IFERROR(VALUE(TRIM(SUBSTITUTE(AZ97,CHAR(160),""))),0))&gt;(IFERROR(VALUE(TRIM(SUBSTITUTE(AW97,CHAR(160),""))),0)),"KO : Le montant retenu TTC est supérieur au montant raisonnable TTC. Merci de revoir la ligne de dépense ou plafonner son montant.",(IFERROR(VALUE(TRIM(SUBSTITUTE(AX97,CHAR(160),""))),0))&gt;(IFERROR(VALUE(TRIM(SUBSTITUTE(AU97,CHAR(160),""))),0)),"Attention : Le montant retenu HT est supérieur au montant HT raisonnable. Merci de revoir la ligne de dépense, plafonner son montant, ou justifier la reventillation HT / TVA.",(IFERROR(VALUE(TRIM(SUBSTITUTE(AY97,CHAR(160),""))),0))&gt;(IFERROR(VALUE(TRIM(SUBSTITUTE(AV97,CHAR(160),""))),0)),"Attention : Le montant TVA retenu est supérieur au montant TVA raisonnable. Merci de revoir la ligne de dépense, plafonner son montant, ou justifier la reventillation HT / TVA.",(IFERROR(VALUE(TRIM(SUBSTITUTE(AZ97,CHAR(160),""))),0))=0,"",(IFERROR(VALUE(TRIM(SUBSTITUTE(AW97,CHAR(160),""))),0))=(IFERROR(VALUE(TRIM(SUBSTITUTE(AZ97,CHAR(160),""))),0)),"OK",(IFERROR(VALUE(TRIM(SUBSTITUTE(AW97,CHAR(160),""))),0))&gt;(IFERROR(VALUE(TRIM(SUBSTITUTE(AZ97,CHAR(160),""))),0))," OK : Montant instruit inférieur au montant raisonnable.",TRUE,""))</f>
        <v/>
      </c>
      <c r="BC97" s="210" t="str" cm="1">
        <f t="array" ref="BC97">IF(OR(AZ97="",X97="",AX97="",V97="",AY97="",W97=""),"",_xlfn.IFS((IFERROR(VALUE(TRIM(SUBSTITUTE(AZ97,CHAR(160),""))),0))&gt;(IFERROR(VALUE(TRIM(SUBSTITUTE(X97,CHAR(160),""))),0)),"KO : Le montant retenu TTC est supérieur au montant présenté TTC. Merci de revoir la ligne de dépense ou plafonner son montant.",(IFERROR(VALUE(TRIM(SUBSTITUTE(AX97,CHAR(160),""))),0))&gt;(IFERROR(VALUE(TRIM(SUBSTITUTE(V97,CHAR(160),""))),0)),"Attention : Le montant retenu HT est supérieur au montant HT présenté. Merci de revoir la ligne de dépense, plafonner son montant, ou justifier la reventillation HT / TVA.",(IFERROR(VALUE(TRIM(SUBSTITUTE(AY97,CHAR(160),""))),0))&gt;(IFERROR(VALUE(TRIM(SUBSTITUTE(W97,CHAR(160),""))),0)),"Attention : Le montant TVA retenu est supérieur au montant TVA présenté. Merci de revoir la ligne de dépense, plafonner son montant, ou justifier la reventillation HT / TVA.",(IFERROR(VALUE(TRIM(SUBSTITUTE(X97,CHAR(160),""))),0))=0,"",(IFERROR(VALUE(TRIM(SUBSTITUTE(AZ97,CHAR(160),""))),0))=(IFERROR(VALUE(TRIM(SUBSTITUTE(X97,CHAR(160),""))),0)),"OK",(IFERROR(VALUE(TRIM(SUBSTITUTE(AZ97,CHAR(160),""))),0))&lt;(IFERROR(VALUE(TRIM(SUBSTITUTE(X97,CHAR(160),""))),0)),"Montant instruit inférieur au montant présenté.",TRUE,""))</f>
        <v/>
      </c>
      <c r="BD97" s="208" t="str">
        <f t="shared" si="93"/>
        <v/>
      </c>
      <c r="BE97" s="208" t="str">
        <f t="shared" si="94"/>
        <v/>
      </c>
      <c r="BF97" s="495" t="str">
        <f t="shared" si="95"/>
        <v/>
      </c>
    </row>
    <row r="98" spans="1:58" ht="15" customHeight="1">
      <c r="A98" s="473">
        <v>94</v>
      </c>
      <c r="B98" s="11"/>
      <c r="C98" s="42"/>
      <c r="D98" s="11"/>
      <c r="E98" s="11"/>
      <c r="F98" s="11"/>
      <c r="G98" s="11"/>
      <c r="H98" s="11"/>
      <c r="I98" s="61"/>
      <c r="J98" s="11"/>
      <c r="K98" s="62"/>
      <c r="L98" s="29"/>
      <c r="M98" s="15"/>
      <c r="N98" s="193" t="str">
        <f t="shared" si="84"/>
        <v/>
      </c>
      <c r="O98" s="32"/>
      <c r="P98" s="15"/>
      <c r="Q98" s="193" t="str">
        <f t="shared" si="85"/>
        <v/>
      </c>
      <c r="R98" s="35"/>
      <c r="S98" s="15"/>
      <c r="T98" s="194" t="str">
        <f t="shared" si="86"/>
        <v/>
      </c>
      <c r="U98" s="53"/>
      <c r="V98" s="195" t="str" cm="1">
        <f t="array" ref="V98">IF((_xlfn.IFS(TRIM(SUBSTITUTE(U98,CHAR(160),""))="Devis 1",IFERROR(VALUE(TRIM(SUBSTITUTE(L98,CHAR(160),""))),0),TRIM(SUBSTITUTE(U98,CHAR(160),""))="Devis 2",IFERROR(VALUE(TRIM(SUBSTITUTE(O98,CHAR(160),""))),0),TRIM(SUBSTITUTE(U98,CHAR(160),""))="Devis 3",IFERROR(VALUE(TRIM(SUBSTITUTE(R98,CHAR(160),""))),0),TRUE,0)*IFERROR(VALUE(TRIM(SUBSTITUTE(C98,CHAR(160),""))),0))=0,"",_xlfn.IFS(TRIM(SUBSTITUTE(U98,CHAR(160),""))="Devis 1",IFERROR(VALUE(TRIM(SUBSTITUTE(L98,CHAR(160),""))),0),TRIM(SUBSTITUTE(U98,CHAR(160),""))="Devis 2",IFERROR(VALUE(TRIM(SUBSTITUTE(O98,CHAR(160),""))),0),TRIM(SUBSTITUTE(U98,CHAR(160),""))="Devis 3",IFERROR(VALUE(TRIM(SUBSTITUTE(R98,CHAR(160),""))),0),TRUE,0)*IFERROR(VALUE(TRIM(SUBSTITUTE(C98,CHAR(160),""))),0))</f>
        <v/>
      </c>
      <c r="W98" s="196" t="str" cm="1">
        <f t="array" ref="W98">IF(ROUND((_xlfn.IFS(TRIM(SUBSTITUTE(U98,CHAR(160),""))="Devis 1",IFERROR(VALUE(TRIM(SUBSTITUTE(M98,CHAR(160),""))),0),TRIM(SUBSTITUTE(U98,CHAR(160),""))="Devis 2",IFERROR(VALUE(TRIM(SUBSTITUTE(P98,CHAR(160),""))),0),TRIM(SUBSTITUTE(U98,CHAR(160),""))="Devis 3",IFERROR(VALUE(TRIM(SUBSTITUTE(S98,CHAR(160),""))),0),TRUE,0)*IFERROR(VALUE(TRIM(SUBSTITUTE(C98,CHAR(160),""))),0)),2)=0,IF(V98&lt;&gt;"",0,""),ROUND((_xlfn.IFS(TRIM(SUBSTITUTE(U98,CHAR(160),""))="Devis 1",IFERROR(VALUE(TRIM(SUBSTITUTE(M98,CHAR(160),""))),0),TRIM(SUBSTITUTE(U98,CHAR(160),""))="Devis 2",IFERROR(VALUE(TRIM(SUBSTITUTE(P98,CHAR(160),""))),0),TRIM(SUBSTITUTE(U98,CHAR(160),""))="Devis 3",IFERROR(VALUE(TRIM(SUBSTITUTE(S98,CHAR(160),""))),0),TRUE,0)*IFERROR(VALUE(TRIM(SUBSTITUTE(C98,CHAR(160),""))),0)),2))</f>
        <v/>
      </c>
      <c r="X98" s="197" t="str">
        <f t="shared" si="96"/>
        <v/>
      </c>
      <c r="Y98" s="55"/>
      <c r="Z98" s="198" t="str">
        <f t="shared" si="67"/>
        <v/>
      </c>
      <c r="AA98" s="199" t="str">
        <f t="shared" si="68"/>
        <v/>
      </c>
      <c r="AB98" s="200" t="str">
        <f t="shared" si="69"/>
        <v/>
      </c>
      <c r="AC98" s="200" t="str">
        <f t="shared" si="70"/>
        <v/>
      </c>
      <c r="AD98" s="200" t="str">
        <f t="shared" si="71"/>
        <v/>
      </c>
      <c r="AE98" s="200" t="str">
        <f t="shared" si="72"/>
        <v/>
      </c>
      <c r="AF98" s="200" t="str">
        <f t="shared" si="73"/>
        <v/>
      </c>
      <c r="AG98" s="201" t="str">
        <f t="shared" si="74"/>
        <v/>
      </c>
      <c r="AH98" s="200" t="str">
        <f t="shared" si="75"/>
        <v/>
      </c>
      <c r="AI98" s="202" t="str">
        <f t="shared" si="76"/>
        <v/>
      </c>
      <c r="AJ98" s="203" t="str">
        <f t="shared" si="77"/>
        <v/>
      </c>
      <c r="AK98" s="204" t="str">
        <f t="shared" si="78"/>
        <v/>
      </c>
      <c r="AL98" s="193" t="str">
        <f t="shared" si="87"/>
        <v/>
      </c>
      <c r="AM98" s="205" t="str">
        <f t="shared" si="79"/>
        <v/>
      </c>
      <c r="AN98" s="204" t="str">
        <f t="shared" si="80"/>
        <v/>
      </c>
      <c r="AO98" s="193" t="str">
        <f t="shared" si="88"/>
        <v/>
      </c>
      <c r="AP98" s="206" t="str">
        <f t="shared" si="81"/>
        <v/>
      </c>
      <c r="AQ98" s="204" t="str">
        <f t="shared" si="82"/>
        <v/>
      </c>
      <c r="AR98" s="207" t="str">
        <f t="shared" si="89"/>
        <v/>
      </c>
      <c r="AS98" s="198" t="str">
        <f t="shared" si="83"/>
        <v/>
      </c>
      <c r="AT98" s="212"/>
      <c r="AU98" s="208" t="str">
        <f t="shared" si="90"/>
        <v/>
      </c>
      <c r="AV98" s="208" t="str">
        <f t="shared" si="91"/>
        <v/>
      </c>
      <c r="AW98" s="208" t="str">
        <f t="shared" si="92"/>
        <v/>
      </c>
      <c r="AX98" s="209" t="str" cm="1">
        <f t="array" ref="AX98">IF($AA98="","",IF((IFERROR(_xlfn.IFS($AS98="Devis 1",(IFERROR(VALUE(TRIM(SUBSTITUTE(AJ98,CHAR(160),""))),0)),$AS98="Devis 2",(IFERROR(VALUE(TRIM(SUBSTITUTE(AM98,CHAR(160),""))),0)),$AS98="Devis 3",(IFERROR(VALUE(TRIM(SUBSTITUTE(AP98,CHAR(160),""))),0))),0))*(IFERROR(VALUE(TRIM(SUBSTITUTE($AA98,CHAR(160),""))),0))=0,"",(IFERROR(_xlfn.IFS($AS98="Devis 1",(IFERROR(VALUE(TRIM(SUBSTITUTE(AJ98,CHAR(160),""))),0)),$AS98="Devis 2",(IFERROR(VALUE(TRIM(SUBSTITUTE(AM98,CHAR(160),""))),0)),$AS98="Devis 3",(IFERROR(VALUE(TRIM(SUBSTITUTE(AP98,CHAR(160),""))),0))),0))*(IFERROR(VALUE(TRIM(SUBSTITUTE($AA98,CHAR(160),""))),0))))</f>
        <v/>
      </c>
      <c r="AY98" s="209" t="str" cm="1">
        <f t="array" ref="AY98">IF($AA98="","",IF(ROUND((IFERROR(_xlfn.IFS(TRIM(SUBSTITUTE($AS98,CHAR(160),""))="Devis 1",IFERROR(VALUE(TRIM(SUBSTITUTE(AK98,CHAR(160),""))),0),TRIM(SUBSTITUTE($AS98,CHAR(160),""))="Devis 2",IFERROR(VALUE(TRIM(SUBSTITUTE(AN98,CHAR(160),""))),0),TRIM(SUBSTITUTE($AS98,CHAR(160),""))="Devis 3",IFERROR(VALUE(TRIM(SUBSTITUTE(AQ98,CHAR(160),""))),0)),0))*(IFERROR(VALUE(TRIM(SUBSTITUTE($AA98,CHAR(160),""))),0)),2)=0,IF(AX98&lt;&gt;"",0,""),ROUND((IFERROR(_xlfn.IFS(TRIM(SUBSTITUTE($AS98,CHAR(160),""))="Devis 1",IFERROR(VALUE(TRIM(SUBSTITUTE(AK98,CHAR(160),""))),0),TRIM(SUBSTITUTE($AS98,CHAR(160),""))="Devis 2",IFERROR(VALUE(TRIM(SUBSTITUTE(AN98,CHAR(160),""))),0),TRIM(SUBSTITUTE($AS98,CHAR(160),""))="Devis 3",IFERROR(VALUE(TRIM(SUBSTITUTE(AQ98,CHAR(160),""))),0)),0))*(IFERROR(VALUE(TRIM(SUBSTITUTE($AA98,CHAR(160),""))),0)),2)))</f>
        <v/>
      </c>
      <c r="AZ98" s="209" t="str" cm="1">
        <f t="array" ref="AZ98">IF($AA98="","",IF(ROUND(IFERROR(_xlfn.IFS($AS98="Devis 1",ROUND(IFERROR(VALUE(TRIM(SUBSTITUTE(AL98,CHAR(160),""))),0),2),$AS98="Devis 2",ROUND(IFERROR(VALUE(TRIM(SUBSTITUTE(AO98,CHAR(160),""))),0),2),$AS98="Devis 3",ROUND(IFERROR(VALUE(TRIM(SUBSTITUTE(AR98,CHAR(160),""))),0),2)),0),2)*ROUND(IFERROR(VALUE(TRIM(SUBSTITUTE($AA98,CHAR(160),""))),0),2)=0,"",ROUND(IFERROR(_xlfn.IFS($AS98="Devis 1",ROUND(IFERROR(VALUE(TRIM(SUBSTITUTE(AL98,CHAR(160),""))),0),2),$AS98="Devis 2",ROUND(IFERROR(VALUE(TRIM(SUBSTITUTE(AO98,CHAR(160),""))),0),2),$AS98="Devis 3",ROUND(IFERROR(VALUE(TRIM(SUBSTITUTE(AR98,CHAR(160),""))),0),2)),0),2)*ROUND(IFERROR(VALUE(TRIM(SUBSTITUTE($AA98,CHAR(160),""))),0),2)))</f>
        <v/>
      </c>
      <c r="BA98" s="212"/>
      <c r="BB98" s="210" t="str" cm="1">
        <f t="array" ref="BB98">IF(OR(AZ98="",AW98="",AX98="",AU98="",AY98="",AV98=""),"",_xlfn.IFS((IFERROR(VALUE(TRIM(SUBSTITUTE(AZ98,CHAR(160),""))),0))&gt;(IFERROR(VALUE(TRIM(SUBSTITUTE(AW98,CHAR(160),""))),0)),"KO : Le montant retenu TTC est supérieur au montant raisonnable TTC. Merci de revoir la ligne de dépense ou plafonner son montant.",(IFERROR(VALUE(TRIM(SUBSTITUTE(AX98,CHAR(160),""))),0))&gt;(IFERROR(VALUE(TRIM(SUBSTITUTE(AU98,CHAR(160),""))),0)),"Attention : Le montant retenu HT est supérieur au montant HT raisonnable. Merci de revoir la ligne de dépense, plafonner son montant, ou justifier la reventillation HT / TVA.",(IFERROR(VALUE(TRIM(SUBSTITUTE(AY98,CHAR(160),""))),0))&gt;(IFERROR(VALUE(TRIM(SUBSTITUTE(AV98,CHAR(160),""))),0)),"Attention : Le montant TVA retenu est supérieur au montant TVA raisonnable. Merci de revoir la ligne de dépense, plafonner son montant, ou justifier la reventillation HT / TVA.",(IFERROR(VALUE(TRIM(SUBSTITUTE(AZ98,CHAR(160),""))),0))=0,"",(IFERROR(VALUE(TRIM(SUBSTITUTE(AW98,CHAR(160),""))),0))=(IFERROR(VALUE(TRIM(SUBSTITUTE(AZ98,CHAR(160),""))),0)),"OK",(IFERROR(VALUE(TRIM(SUBSTITUTE(AW98,CHAR(160),""))),0))&gt;(IFERROR(VALUE(TRIM(SUBSTITUTE(AZ98,CHAR(160),""))),0))," OK : Montant instruit inférieur au montant raisonnable.",TRUE,""))</f>
        <v/>
      </c>
      <c r="BC98" s="210" t="str" cm="1">
        <f t="array" ref="BC98">IF(OR(AZ98="",X98="",AX98="",V98="",AY98="",W98=""),"",_xlfn.IFS((IFERROR(VALUE(TRIM(SUBSTITUTE(AZ98,CHAR(160),""))),0))&gt;(IFERROR(VALUE(TRIM(SUBSTITUTE(X98,CHAR(160),""))),0)),"KO : Le montant retenu TTC est supérieur au montant présenté TTC. Merci de revoir la ligne de dépense ou plafonner son montant.",(IFERROR(VALUE(TRIM(SUBSTITUTE(AX98,CHAR(160),""))),0))&gt;(IFERROR(VALUE(TRIM(SUBSTITUTE(V98,CHAR(160),""))),0)),"Attention : Le montant retenu HT est supérieur au montant HT présenté. Merci de revoir la ligne de dépense, plafonner son montant, ou justifier la reventillation HT / TVA.",(IFERROR(VALUE(TRIM(SUBSTITUTE(AY98,CHAR(160),""))),0))&gt;(IFERROR(VALUE(TRIM(SUBSTITUTE(W98,CHAR(160),""))),0)),"Attention : Le montant TVA retenu est supérieur au montant TVA présenté. Merci de revoir la ligne de dépense, plafonner son montant, ou justifier la reventillation HT / TVA.",(IFERROR(VALUE(TRIM(SUBSTITUTE(X98,CHAR(160),""))),0))=0,"",(IFERROR(VALUE(TRIM(SUBSTITUTE(AZ98,CHAR(160),""))),0))=(IFERROR(VALUE(TRIM(SUBSTITUTE(X98,CHAR(160),""))),0)),"OK",(IFERROR(VALUE(TRIM(SUBSTITUTE(AZ98,CHAR(160),""))),0))&lt;(IFERROR(VALUE(TRIM(SUBSTITUTE(X98,CHAR(160),""))),0)),"Montant instruit inférieur au montant présenté.",TRUE,""))</f>
        <v/>
      </c>
      <c r="BD98" s="208" t="str">
        <f t="shared" si="93"/>
        <v/>
      </c>
      <c r="BE98" s="208" t="str">
        <f t="shared" si="94"/>
        <v/>
      </c>
      <c r="BF98" s="495" t="str">
        <f t="shared" si="95"/>
        <v/>
      </c>
    </row>
    <row r="99" spans="1:58" ht="15" customHeight="1">
      <c r="A99" s="473">
        <v>95</v>
      </c>
      <c r="B99" s="11"/>
      <c r="C99" s="42"/>
      <c r="D99" s="11"/>
      <c r="E99" s="11"/>
      <c r="F99" s="11"/>
      <c r="G99" s="11"/>
      <c r="H99" s="11"/>
      <c r="I99" s="61"/>
      <c r="J99" s="11"/>
      <c r="K99" s="62"/>
      <c r="L99" s="29"/>
      <c r="M99" s="15"/>
      <c r="N99" s="193" t="str">
        <f t="shared" si="84"/>
        <v/>
      </c>
      <c r="O99" s="32"/>
      <c r="P99" s="15"/>
      <c r="Q99" s="193" t="str">
        <f t="shared" si="85"/>
        <v/>
      </c>
      <c r="R99" s="35"/>
      <c r="S99" s="15"/>
      <c r="T99" s="194" t="str">
        <f t="shared" si="86"/>
        <v/>
      </c>
      <c r="U99" s="53"/>
      <c r="V99" s="195" t="str" cm="1">
        <f t="array" ref="V99">IF((_xlfn.IFS(TRIM(SUBSTITUTE(U99,CHAR(160),""))="Devis 1",IFERROR(VALUE(TRIM(SUBSTITUTE(L99,CHAR(160),""))),0),TRIM(SUBSTITUTE(U99,CHAR(160),""))="Devis 2",IFERROR(VALUE(TRIM(SUBSTITUTE(O99,CHAR(160),""))),0),TRIM(SUBSTITUTE(U99,CHAR(160),""))="Devis 3",IFERROR(VALUE(TRIM(SUBSTITUTE(R99,CHAR(160),""))),0),TRUE,0)*IFERROR(VALUE(TRIM(SUBSTITUTE(C99,CHAR(160),""))),0))=0,"",_xlfn.IFS(TRIM(SUBSTITUTE(U99,CHAR(160),""))="Devis 1",IFERROR(VALUE(TRIM(SUBSTITUTE(L99,CHAR(160),""))),0),TRIM(SUBSTITUTE(U99,CHAR(160),""))="Devis 2",IFERROR(VALUE(TRIM(SUBSTITUTE(O99,CHAR(160),""))),0),TRIM(SUBSTITUTE(U99,CHAR(160),""))="Devis 3",IFERROR(VALUE(TRIM(SUBSTITUTE(R99,CHAR(160),""))),0),TRUE,0)*IFERROR(VALUE(TRIM(SUBSTITUTE(C99,CHAR(160),""))),0))</f>
        <v/>
      </c>
      <c r="W99" s="196" t="str" cm="1">
        <f t="array" ref="W99">IF(ROUND((_xlfn.IFS(TRIM(SUBSTITUTE(U99,CHAR(160),""))="Devis 1",IFERROR(VALUE(TRIM(SUBSTITUTE(M99,CHAR(160),""))),0),TRIM(SUBSTITUTE(U99,CHAR(160),""))="Devis 2",IFERROR(VALUE(TRIM(SUBSTITUTE(P99,CHAR(160),""))),0),TRIM(SUBSTITUTE(U99,CHAR(160),""))="Devis 3",IFERROR(VALUE(TRIM(SUBSTITUTE(S99,CHAR(160),""))),0),TRUE,0)*IFERROR(VALUE(TRIM(SUBSTITUTE(C99,CHAR(160),""))),0)),2)=0,IF(V99&lt;&gt;"",0,""),ROUND((_xlfn.IFS(TRIM(SUBSTITUTE(U99,CHAR(160),""))="Devis 1",IFERROR(VALUE(TRIM(SUBSTITUTE(M99,CHAR(160),""))),0),TRIM(SUBSTITUTE(U99,CHAR(160),""))="Devis 2",IFERROR(VALUE(TRIM(SUBSTITUTE(P99,CHAR(160),""))),0),TRIM(SUBSTITUTE(U99,CHAR(160),""))="Devis 3",IFERROR(VALUE(TRIM(SUBSTITUTE(S99,CHAR(160),""))),0),TRUE,0)*IFERROR(VALUE(TRIM(SUBSTITUTE(C99,CHAR(160),""))),0)),2))</f>
        <v/>
      </c>
      <c r="X99" s="197" t="str">
        <f t="shared" si="96"/>
        <v/>
      </c>
      <c r="Y99" s="55"/>
      <c r="Z99" s="198" t="str">
        <f t="shared" si="67"/>
        <v/>
      </c>
      <c r="AA99" s="199" t="str">
        <f t="shared" si="68"/>
        <v/>
      </c>
      <c r="AB99" s="200" t="str">
        <f t="shared" si="69"/>
        <v/>
      </c>
      <c r="AC99" s="200" t="str">
        <f t="shared" si="70"/>
        <v/>
      </c>
      <c r="AD99" s="200" t="str">
        <f t="shared" si="71"/>
        <v/>
      </c>
      <c r="AE99" s="200" t="str">
        <f t="shared" si="72"/>
        <v/>
      </c>
      <c r="AF99" s="200" t="str">
        <f t="shared" si="73"/>
        <v/>
      </c>
      <c r="AG99" s="201" t="str">
        <f t="shared" si="74"/>
        <v/>
      </c>
      <c r="AH99" s="200" t="str">
        <f t="shared" si="75"/>
        <v/>
      </c>
      <c r="AI99" s="202" t="str">
        <f t="shared" si="76"/>
        <v/>
      </c>
      <c r="AJ99" s="203" t="str">
        <f t="shared" si="77"/>
        <v/>
      </c>
      <c r="AK99" s="204" t="str">
        <f t="shared" si="78"/>
        <v/>
      </c>
      <c r="AL99" s="193" t="str">
        <f t="shared" si="87"/>
        <v/>
      </c>
      <c r="AM99" s="205" t="str">
        <f t="shared" si="79"/>
        <v/>
      </c>
      <c r="AN99" s="204" t="str">
        <f t="shared" si="80"/>
        <v/>
      </c>
      <c r="AO99" s="193" t="str">
        <f t="shared" si="88"/>
        <v/>
      </c>
      <c r="AP99" s="206" t="str">
        <f t="shared" si="81"/>
        <v/>
      </c>
      <c r="AQ99" s="204" t="str">
        <f t="shared" si="82"/>
        <v/>
      </c>
      <c r="AR99" s="207" t="str">
        <f t="shared" si="89"/>
        <v/>
      </c>
      <c r="AS99" s="198" t="str">
        <f t="shared" si="83"/>
        <v/>
      </c>
      <c r="AT99" s="212"/>
      <c r="AU99" s="208" t="str">
        <f t="shared" si="90"/>
        <v/>
      </c>
      <c r="AV99" s="208" t="str">
        <f t="shared" si="91"/>
        <v/>
      </c>
      <c r="AW99" s="208" t="str">
        <f t="shared" si="92"/>
        <v/>
      </c>
      <c r="AX99" s="209" t="str" cm="1">
        <f t="array" ref="AX99">IF($AA99="","",IF((IFERROR(_xlfn.IFS($AS99="Devis 1",(IFERROR(VALUE(TRIM(SUBSTITUTE(AJ99,CHAR(160),""))),0)),$AS99="Devis 2",(IFERROR(VALUE(TRIM(SUBSTITUTE(AM99,CHAR(160),""))),0)),$AS99="Devis 3",(IFERROR(VALUE(TRIM(SUBSTITUTE(AP99,CHAR(160),""))),0))),0))*(IFERROR(VALUE(TRIM(SUBSTITUTE($AA99,CHAR(160),""))),0))=0,"",(IFERROR(_xlfn.IFS($AS99="Devis 1",(IFERROR(VALUE(TRIM(SUBSTITUTE(AJ99,CHAR(160),""))),0)),$AS99="Devis 2",(IFERROR(VALUE(TRIM(SUBSTITUTE(AM99,CHAR(160),""))),0)),$AS99="Devis 3",(IFERROR(VALUE(TRIM(SUBSTITUTE(AP99,CHAR(160),""))),0))),0))*(IFERROR(VALUE(TRIM(SUBSTITUTE($AA99,CHAR(160),""))),0))))</f>
        <v/>
      </c>
      <c r="AY99" s="209" t="str" cm="1">
        <f t="array" ref="AY99">IF($AA99="","",IF(ROUND((IFERROR(_xlfn.IFS(TRIM(SUBSTITUTE($AS99,CHAR(160),""))="Devis 1",IFERROR(VALUE(TRIM(SUBSTITUTE(AK99,CHAR(160),""))),0),TRIM(SUBSTITUTE($AS99,CHAR(160),""))="Devis 2",IFERROR(VALUE(TRIM(SUBSTITUTE(AN99,CHAR(160),""))),0),TRIM(SUBSTITUTE($AS99,CHAR(160),""))="Devis 3",IFERROR(VALUE(TRIM(SUBSTITUTE(AQ99,CHAR(160),""))),0)),0))*(IFERROR(VALUE(TRIM(SUBSTITUTE($AA99,CHAR(160),""))),0)),2)=0,IF(AX99&lt;&gt;"",0,""),ROUND((IFERROR(_xlfn.IFS(TRIM(SUBSTITUTE($AS99,CHAR(160),""))="Devis 1",IFERROR(VALUE(TRIM(SUBSTITUTE(AK99,CHAR(160),""))),0),TRIM(SUBSTITUTE($AS99,CHAR(160),""))="Devis 2",IFERROR(VALUE(TRIM(SUBSTITUTE(AN99,CHAR(160),""))),0),TRIM(SUBSTITUTE($AS99,CHAR(160),""))="Devis 3",IFERROR(VALUE(TRIM(SUBSTITUTE(AQ99,CHAR(160),""))),0)),0))*(IFERROR(VALUE(TRIM(SUBSTITUTE($AA99,CHAR(160),""))),0)),2)))</f>
        <v/>
      </c>
      <c r="AZ99" s="209" t="str" cm="1">
        <f t="array" ref="AZ99">IF($AA99="","",IF(ROUND(IFERROR(_xlfn.IFS($AS99="Devis 1",ROUND(IFERROR(VALUE(TRIM(SUBSTITUTE(AL99,CHAR(160),""))),0),2),$AS99="Devis 2",ROUND(IFERROR(VALUE(TRIM(SUBSTITUTE(AO99,CHAR(160),""))),0),2),$AS99="Devis 3",ROUND(IFERROR(VALUE(TRIM(SUBSTITUTE(AR99,CHAR(160),""))),0),2)),0),2)*ROUND(IFERROR(VALUE(TRIM(SUBSTITUTE($AA99,CHAR(160),""))),0),2)=0,"",ROUND(IFERROR(_xlfn.IFS($AS99="Devis 1",ROUND(IFERROR(VALUE(TRIM(SUBSTITUTE(AL99,CHAR(160),""))),0),2),$AS99="Devis 2",ROUND(IFERROR(VALUE(TRIM(SUBSTITUTE(AO99,CHAR(160),""))),0),2),$AS99="Devis 3",ROUND(IFERROR(VALUE(TRIM(SUBSTITUTE(AR99,CHAR(160),""))),0),2)),0),2)*ROUND(IFERROR(VALUE(TRIM(SUBSTITUTE($AA99,CHAR(160),""))),0),2)))</f>
        <v/>
      </c>
      <c r="BA99" s="212"/>
      <c r="BB99" s="210" t="str" cm="1">
        <f t="array" ref="BB99">IF(OR(AZ99="",AW99="",AX99="",AU99="",AY99="",AV99=""),"",_xlfn.IFS((IFERROR(VALUE(TRIM(SUBSTITUTE(AZ99,CHAR(160),""))),0))&gt;(IFERROR(VALUE(TRIM(SUBSTITUTE(AW99,CHAR(160),""))),0)),"KO : Le montant retenu TTC est supérieur au montant raisonnable TTC. Merci de revoir la ligne de dépense ou plafonner son montant.",(IFERROR(VALUE(TRIM(SUBSTITUTE(AX99,CHAR(160),""))),0))&gt;(IFERROR(VALUE(TRIM(SUBSTITUTE(AU99,CHAR(160),""))),0)),"Attention : Le montant retenu HT est supérieur au montant HT raisonnable. Merci de revoir la ligne de dépense, plafonner son montant, ou justifier la reventillation HT / TVA.",(IFERROR(VALUE(TRIM(SUBSTITUTE(AY99,CHAR(160),""))),0))&gt;(IFERROR(VALUE(TRIM(SUBSTITUTE(AV99,CHAR(160),""))),0)),"Attention : Le montant TVA retenu est supérieur au montant TVA raisonnable. Merci de revoir la ligne de dépense, plafonner son montant, ou justifier la reventillation HT / TVA.",(IFERROR(VALUE(TRIM(SUBSTITUTE(AZ99,CHAR(160),""))),0))=0,"",(IFERROR(VALUE(TRIM(SUBSTITUTE(AW99,CHAR(160),""))),0))=(IFERROR(VALUE(TRIM(SUBSTITUTE(AZ99,CHAR(160),""))),0)),"OK",(IFERROR(VALUE(TRIM(SUBSTITUTE(AW99,CHAR(160),""))),0))&gt;(IFERROR(VALUE(TRIM(SUBSTITUTE(AZ99,CHAR(160),""))),0))," OK : Montant instruit inférieur au montant raisonnable.",TRUE,""))</f>
        <v/>
      </c>
      <c r="BC99" s="210" t="str" cm="1">
        <f t="array" ref="BC99">IF(OR(AZ99="",X99="",AX99="",V99="",AY99="",W99=""),"",_xlfn.IFS((IFERROR(VALUE(TRIM(SUBSTITUTE(AZ99,CHAR(160),""))),0))&gt;(IFERROR(VALUE(TRIM(SUBSTITUTE(X99,CHAR(160),""))),0)),"KO : Le montant retenu TTC est supérieur au montant présenté TTC. Merci de revoir la ligne de dépense ou plafonner son montant.",(IFERROR(VALUE(TRIM(SUBSTITUTE(AX99,CHAR(160),""))),0))&gt;(IFERROR(VALUE(TRIM(SUBSTITUTE(V99,CHAR(160),""))),0)),"Attention : Le montant retenu HT est supérieur au montant HT présenté. Merci de revoir la ligne de dépense, plafonner son montant, ou justifier la reventillation HT / TVA.",(IFERROR(VALUE(TRIM(SUBSTITUTE(AY99,CHAR(160),""))),0))&gt;(IFERROR(VALUE(TRIM(SUBSTITUTE(W99,CHAR(160),""))),0)),"Attention : Le montant TVA retenu est supérieur au montant TVA présenté. Merci de revoir la ligne de dépense, plafonner son montant, ou justifier la reventillation HT / TVA.",(IFERROR(VALUE(TRIM(SUBSTITUTE(X99,CHAR(160),""))),0))=0,"",(IFERROR(VALUE(TRIM(SUBSTITUTE(AZ99,CHAR(160),""))),0))=(IFERROR(VALUE(TRIM(SUBSTITUTE(X99,CHAR(160),""))),0)),"OK",(IFERROR(VALUE(TRIM(SUBSTITUTE(AZ99,CHAR(160),""))),0))&lt;(IFERROR(VALUE(TRIM(SUBSTITUTE(X99,CHAR(160),""))),0)),"Montant instruit inférieur au montant présenté.",TRUE,""))</f>
        <v/>
      </c>
      <c r="BD99" s="208" t="str">
        <f t="shared" si="93"/>
        <v/>
      </c>
      <c r="BE99" s="208" t="str">
        <f t="shared" si="94"/>
        <v/>
      </c>
      <c r="BF99" s="495" t="str">
        <f t="shared" si="95"/>
        <v/>
      </c>
    </row>
    <row r="100" spans="1:58" ht="15" customHeight="1">
      <c r="A100" s="473">
        <v>96</v>
      </c>
      <c r="B100" s="11"/>
      <c r="C100" s="42"/>
      <c r="D100" s="11"/>
      <c r="E100" s="11"/>
      <c r="F100" s="11"/>
      <c r="G100" s="11"/>
      <c r="H100" s="11"/>
      <c r="I100" s="61"/>
      <c r="J100" s="11"/>
      <c r="K100" s="62"/>
      <c r="L100" s="29"/>
      <c r="M100" s="15"/>
      <c r="N100" s="193" t="str">
        <f t="shared" si="84"/>
        <v/>
      </c>
      <c r="O100" s="32"/>
      <c r="P100" s="15"/>
      <c r="Q100" s="193" t="str">
        <f t="shared" si="85"/>
        <v/>
      </c>
      <c r="R100" s="35"/>
      <c r="S100" s="15"/>
      <c r="T100" s="194" t="str">
        <f t="shared" si="86"/>
        <v/>
      </c>
      <c r="U100" s="53"/>
      <c r="V100" s="195" t="str" cm="1">
        <f t="array" ref="V100">IF((_xlfn.IFS(TRIM(SUBSTITUTE(U100,CHAR(160),""))="Devis 1",IFERROR(VALUE(TRIM(SUBSTITUTE(L100,CHAR(160),""))),0),TRIM(SUBSTITUTE(U100,CHAR(160),""))="Devis 2",IFERROR(VALUE(TRIM(SUBSTITUTE(O100,CHAR(160),""))),0),TRIM(SUBSTITUTE(U100,CHAR(160),""))="Devis 3",IFERROR(VALUE(TRIM(SUBSTITUTE(R100,CHAR(160),""))),0),TRUE,0)*IFERROR(VALUE(TRIM(SUBSTITUTE(C100,CHAR(160),""))),0))=0,"",_xlfn.IFS(TRIM(SUBSTITUTE(U100,CHAR(160),""))="Devis 1",IFERROR(VALUE(TRIM(SUBSTITUTE(L100,CHAR(160),""))),0),TRIM(SUBSTITUTE(U100,CHAR(160),""))="Devis 2",IFERROR(VALUE(TRIM(SUBSTITUTE(O100,CHAR(160),""))),0),TRIM(SUBSTITUTE(U100,CHAR(160),""))="Devis 3",IFERROR(VALUE(TRIM(SUBSTITUTE(R100,CHAR(160),""))),0),TRUE,0)*IFERROR(VALUE(TRIM(SUBSTITUTE(C100,CHAR(160),""))),0))</f>
        <v/>
      </c>
      <c r="W100" s="196" t="str" cm="1">
        <f t="array" ref="W100">IF(ROUND((_xlfn.IFS(TRIM(SUBSTITUTE(U100,CHAR(160),""))="Devis 1",IFERROR(VALUE(TRIM(SUBSTITUTE(M100,CHAR(160),""))),0),TRIM(SUBSTITUTE(U100,CHAR(160),""))="Devis 2",IFERROR(VALUE(TRIM(SUBSTITUTE(P100,CHAR(160),""))),0),TRIM(SUBSTITUTE(U100,CHAR(160),""))="Devis 3",IFERROR(VALUE(TRIM(SUBSTITUTE(S100,CHAR(160),""))),0),TRUE,0)*IFERROR(VALUE(TRIM(SUBSTITUTE(C100,CHAR(160),""))),0)),2)=0,IF(V100&lt;&gt;"",0,""),ROUND((_xlfn.IFS(TRIM(SUBSTITUTE(U100,CHAR(160),""))="Devis 1",IFERROR(VALUE(TRIM(SUBSTITUTE(M100,CHAR(160),""))),0),TRIM(SUBSTITUTE(U100,CHAR(160),""))="Devis 2",IFERROR(VALUE(TRIM(SUBSTITUTE(P100,CHAR(160),""))),0),TRIM(SUBSTITUTE(U100,CHAR(160),""))="Devis 3",IFERROR(VALUE(TRIM(SUBSTITUTE(S100,CHAR(160),""))),0),TRUE,0)*IFERROR(VALUE(TRIM(SUBSTITUTE(C100,CHAR(160),""))),0)),2))</f>
        <v/>
      </c>
      <c r="X100" s="197" t="str">
        <f t="shared" si="96"/>
        <v/>
      </c>
      <c r="Y100" s="55"/>
      <c r="Z100" s="198" t="str">
        <f t="shared" si="67"/>
        <v/>
      </c>
      <c r="AA100" s="199" t="str">
        <f t="shared" si="68"/>
        <v/>
      </c>
      <c r="AB100" s="200" t="str">
        <f t="shared" si="69"/>
        <v/>
      </c>
      <c r="AC100" s="200" t="str">
        <f t="shared" si="70"/>
        <v/>
      </c>
      <c r="AD100" s="200" t="str">
        <f t="shared" si="71"/>
        <v/>
      </c>
      <c r="AE100" s="200" t="str">
        <f t="shared" si="72"/>
        <v/>
      </c>
      <c r="AF100" s="200" t="str">
        <f t="shared" si="73"/>
        <v/>
      </c>
      <c r="AG100" s="201" t="str">
        <f t="shared" si="74"/>
        <v/>
      </c>
      <c r="AH100" s="200" t="str">
        <f t="shared" si="75"/>
        <v/>
      </c>
      <c r="AI100" s="202" t="str">
        <f t="shared" si="76"/>
        <v/>
      </c>
      <c r="AJ100" s="203" t="str">
        <f t="shared" si="77"/>
        <v/>
      </c>
      <c r="AK100" s="204" t="str">
        <f t="shared" si="78"/>
        <v/>
      </c>
      <c r="AL100" s="193" t="str">
        <f t="shared" si="87"/>
        <v/>
      </c>
      <c r="AM100" s="205" t="str">
        <f t="shared" si="79"/>
        <v/>
      </c>
      <c r="AN100" s="204" t="str">
        <f t="shared" si="80"/>
        <v/>
      </c>
      <c r="AO100" s="193" t="str">
        <f t="shared" si="88"/>
        <v/>
      </c>
      <c r="AP100" s="206" t="str">
        <f t="shared" si="81"/>
        <v/>
      </c>
      <c r="AQ100" s="204" t="str">
        <f t="shared" si="82"/>
        <v/>
      </c>
      <c r="AR100" s="207" t="str">
        <f t="shared" si="89"/>
        <v/>
      </c>
      <c r="AS100" s="198" t="str">
        <f t="shared" si="83"/>
        <v/>
      </c>
      <c r="AT100" s="212"/>
      <c r="AU100" s="208" t="str">
        <f t="shared" si="90"/>
        <v/>
      </c>
      <c r="AV100" s="208" t="str">
        <f t="shared" si="91"/>
        <v/>
      </c>
      <c r="AW100" s="208" t="str">
        <f t="shared" si="92"/>
        <v/>
      </c>
      <c r="AX100" s="209" t="str" cm="1">
        <f t="array" ref="AX100">IF($AA100="","",IF((IFERROR(_xlfn.IFS($AS100="Devis 1",(IFERROR(VALUE(TRIM(SUBSTITUTE(AJ100,CHAR(160),""))),0)),$AS100="Devis 2",(IFERROR(VALUE(TRIM(SUBSTITUTE(AM100,CHAR(160),""))),0)),$AS100="Devis 3",(IFERROR(VALUE(TRIM(SUBSTITUTE(AP100,CHAR(160),""))),0))),0))*(IFERROR(VALUE(TRIM(SUBSTITUTE($AA100,CHAR(160),""))),0))=0,"",(IFERROR(_xlfn.IFS($AS100="Devis 1",(IFERROR(VALUE(TRIM(SUBSTITUTE(AJ100,CHAR(160),""))),0)),$AS100="Devis 2",(IFERROR(VALUE(TRIM(SUBSTITUTE(AM100,CHAR(160),""))),0)),$AS100="Devis 3",(IFERROR(VALUE(TRIM(SUBSTITUTE(AP100,CHAR(160),""))),0))),0))*(IFERROR(VALUE(TRIM(SUBSTITUTE($AA100,CHAR(160),""))),0))))</f>
        <v/>
      </c>
      <c r="AY100" s="209" t="str" cm="1">
        <f t="array" ref="AY100">IF($AA100="","",IF(ROUND((IFERROR(_xlfn.IFS(TRIM(SUBSTITUTE($AS100,CHAR(160),""))="Devis 1",IFERROR(VALUE(TRIM(SUBSTITUTE(AK100,CHAR(160),""))),0),TRIM(SUBSTITUTE($AS100,CHAR(160),""))="Devis 2",IFERROR(VALUE(TRIM(SUBSTITUTE(AN100,CHAR(160),""))),0),TRIM(SUBSTITUTE($AS100,CHAR(160),""))="Devis 3",IFERROR(VALUE(TRIM(SUBSTITUTE(AQ100,CHAR(160),""))),0)),0))*(IFERROR(VALUE(TRIM(SUBSTITUTE($AA100,CHAR(160),""))),0)),2)=0,IF(AX100&lt;&gt;"",0,""),ROUND((IFERROR(_xlfn.IFS(TRIM(SUBSTITUTE($AS100,CHAR(160),""))="Devis 1",IFERROR(VALUE(TRIM(SUBSTITUTE(AK100,CHAR(160),""))),0),TRIM(SUBSTITUTE($AS100,CHAR(160),""))="Devis 2",IFERROR(VALUE(TRIM(SUBSTITUTE(AN100,CHAR(160),""))),0),TRIM(SUBSTITUTE($AS100,CHAR(160),""))="Devis 3",IFERROR(VALUE(TRIM(SUBSTITUTE(AQ100,CHAR(160),""))),0)),0))*(IFERROR(VALUE(TRIM(SUBSTITUTE($AA100,CHAR(160),""))),0)),2)))</f>
        <v/>
      </c>
      <c r="AZ100" s="209" t="str" cm="1">
        <f t="array" ref="AZ100">IF($AA100="","",IF(ROUND(IFERROR(_xlfn.IFS($AS100="Devis 1",ROUND(IFERROR(VALUE(TRIM(SUBSTITUTE(AL100,CHAR(160),""))),0),2),$AS100="Devis 2",ROUND(IFERROR(VALUE(TRIM(SUBSTITUTE(AO100,CHAR(160),""))),0),2),$AS100="Devis 3",ROUND(IFERROR(VALUE(TRIM(SUBSTITUTE(AR100,CHAR(160),""))),0),2)),0),2)*ROUND(IFERROR(VALUE(TRIM(SUBSTITUTE($AA100,CHAR(160),""))),0),2)=0,"",ROUND(IFERROR(_xlfn.IFS($AS100="Devis 1",ROUND(IFERROR(VALUE(TRIM(SUBSTITUTE(AL100,CHAR(160),""))),0),2),$AS100="Devis 2",ROUND(IFERROR(VALUE(TRIM(SUBSTITUTE(AO100,CHAR(160),""))),0),2),$AS100="Devis 3",ROUND(IFERROR(VALUE(TRIM(SUBSTITUTE(AR100,CHAR(160),""))),0),2)),0),2)*ROUND(IFERROR(VALUE(TRIM(SUBSTITUTE($AA100,CHAR(160),""))),0),2)))</f>
        <v/>
      </c>
      <c r="BA100" s="212"/>
      <c r="BB100" s="210" t="str" cm="1">
        <f t="array" ref="BB100">IF(OR(AZ100="",AW100="",AX100="",AU100="",AY100="",AV100=""),"",_xlfn.IFS((IFERROR(VALUE(TRIM(SUBSTITUTE(AZ100,CHAR(160),""))),0))&gt;(IFERROR(VALUE(TRIM(SUBSTITUTE(AW100,CHAR(160),""))),0)),"KO : Le montant retenu TTC est supérieur au montant raisonnable TTC. Merci de revoir la ligne de dépense ou plafonner son montant.",(IFERROR(VALUE(TRIM(SUBSTITUTE(AX100,CHAR(160),""))),0))&gt;(IFERROR(VALUE(TRIM(SUBSTITUTE(AU100,CHAR(160),""))),0)),"Attention : Le montant retenu HT est supérieur au montant HT raisonnable. Merci de revoir la ligne de dépense, plafonner son montant, ou justifier la reventillation HT / TVA.",(IFERROR(VALUE(TRIM(SUBSTITUTE(AY100,CHAR(160),""))),0))&gt;(IFERROR(VALUE(TRIM(SUBSTITUTE(AV100,CHAR(160),""))),0)),"Attention : Le montant TVA retenu est supérieur au montant TVA raisonnable. Merci de revoir la ligne de dépense, plafonner son montant, ou justifier la reventillation HT / TVA.",(IFERROR(VALUE(TRIM(SUBSTITUTE(AZ100,CHAR(160),""))),0))=0,"",(IFERROR(VALUE(TRIM(SUBSTITUTE(AW100,CHAR(160),""))),0))=(IFERROR(VALUE(TRIM(SUBSTITUTE(AZ100,CHAR(160),""))),0)),"OK",(IFERROR(VALUE(TRIM(SUBSTITUTE(AW100,CHAR(160),""))),0))&gt;(IFERROR(VALUE(TRIM(SUBSTITUTE(AZ100,CHAR(160),""))),0))," OK : Montant instruit inférieur au montant raisonnable.",TRUE,""))</f>
        <v/>
      </c>
      <c r="BC100" s="210" t="str" cm="1">
        <f t="array" ref="BC100">IF(OR(AZ100="",X100="",AX100="",V100="",AY100="",W100=""),"",_xlfn.IFS((IFERROR(VALUE(TRIM(SUBSTITUTE(AZ100,CHAR(160),""))),0))&gt;(IFERROR(VALUE(TRIM(SUBSTITUTE(X100,CHAR(160),""))),0)),"KO : Le montant retenu TTC est supérieur au montant présenté TTC. Merci de revoir la ligne de dépense ou plafonner son montant.",(IFERROR(VALUE(TRIM(SUBSTITUTE(AX100,CHAR(160),""))),0))&gt;(IFERROR(VALUE(TRIM(SUBSTITUTE(V100,CHAR(160),""))),0)),"Attention : Le montant retenu HT est supérieur au montant HT présenté. Merci de revoir la ligne de dépense, plafonner son montant, ou justifier la reventillation HT / TVA.",(IFERROR(VALUE(TRIM(SUBSTITUTE(AY100,CHAR(160),""))),0))&gt;(IFERROR(VALUE(TRIM(SUBSTITUTE(W100,CHAR(160),""))),0)),"Attention : Le montant TVA retenu est supérieur au montant TVA présenté. Merci de revoir la ligne de dépense, plafonner son montant, ou justifier la reventillation HT / TVA.",(IFERROR(VALUE(TRIM(SUBSTITUTE(X100,CHAR(160),""))),0))=0,"",(IFERROR(VALUE(TRIM(SUBSTITUTE(AZ100,CHAR(160),""))),0))=(IFERROR(VALUE(TRIM(SUBSTITUTE(X100,CHAR(160),""))),0)),"OK",(IFERROR(VALUE(TRIM(SUBSTITUTE(AZ100,CHAR(160),""))),0))&lt;(IFERROR(VALUE(TRIM(SUBSTITUTE(X100,CHAR(160),""))),0)),"Montant instruit inférieur au montant présenté.",TRUE,""))</f>
        <v/>
      </c>
      <c r="BD100" s="208" t="str">
        <f t="shared" si="93"/>
        <v/>
      </c>
      <c r="BE100" s="208" t="str">
        <f t="shared" si="94"/>
        <v/>
      </c>
      <c r="BF100" s="495" t="str">
        <f t="shared" si="95"/>
        <v/>
      </c>
    </row>
    <row r="101" spans="1:58" ht="15" customHeight="1">
      <c r="A101" s="473">
        <v>97</v>
      </c>
      <c r="B101" s="11"/>
      <c r="C101" s="42"/>
      <c r="D101" s="11"/>
      <c r="E101" s="11"/>
      <c r="F101" s="11"/>
      <c r="G101" s="11"/>
      <c r="H101" s="11"/>
      <c r="I101" s="61"/>
      <c r="J101" s="11"/>
      <c r="K101" s="62"/>
      <c r="L101" s="29"/>
      <c r="M101" s="15"/>
      <c r="N101" s="193" t="str">
        <f t="shared" si="84"/>
        <v/>
      </c>
      <c r="O101" s="32"/>
      <c r="P101" s="15"/>
      <c r="Q101" s="193" t="str">
        <f t="shared" si="85"/>
        <v/>
      </c>
      <c r="R101" s="35"/>
      <c r="S101" s="15"/>
      <c r="T101" s="194" t="str">
        <f t="shared" si="86"/>
        <v/>
      </c>
      <c r="U101" s="53"/>
      <c r="V101" s="195" t="str" cm="1">
        <f t="array" ref="V101">IF((_xlfn.IFS(TRIM(SUBSTITUTE(U101,CHAR(160),""))="Devis 1",IFERROR(VALUE(TRIM(SUBSTITUTE(L101,CHAR(160),""))),0),TRIM(SUBSTITUTE(U101,CHAR(160),""))="Devis 2",IFERROR(VALUE(TRIM(SUBSTITUTE(O101,CHAR(160),""))),0),TRIM(SUBSTITUTE(U101,CHAR(160),""))="Devis 3",IFERROR(VALUE(TRIM(SUBSTITUTE(R101,CHAR(160),""))),0),TRUE,0)*IFERROR(VALUE(TRIM(SUBSTITUTE(C101,CHAR(160),""))),0))=0,"",_xlfn.IFS(TRIM(SUBSTITUTE(U101,CHAR(160),""))="Devis 1",IFERROR(VALUE(TRIM(SUBSTITUTE(L101,CHAR(160),""))),0),TRIM(SUBSTITUTE(U101,CHAR(160),""))="Devis 2",IFERROR(VALUE(TRIM(SUBSTITUTE(O101,CHAR(160),""))),0),TRIM(SUBSTITUTE(U101,CHAR(160),""))="Devis 3",IFERROR(VALUE(TRIM(SUBSTITUTE(R101,CHAR(160),""))),0),TRUE,0)*IFERROR(VALUE(TRIM(SUBSTITUTE(C101,CHAR(160),""))),0))</f>
        <v/>
      </c>
      <c r="W101" s="196" t="str" cm="1">
        <f t="array" ref="W101">IF(ROUND((_xlfn.IFS(TRIM(SUBSTITUTE(U101,CHAR(160),""))="Devis 1",IFERROR(VALUE(TRIM(SUBSTITUTE(M101,CHAR(160),""))),0),TRIM(SUBSTITUTE(U101,CHAR(160),""))="Devis 2",IFERROR(VALUE(TRIM(SUBSTITUTE(P101,CHAR(160),""))),0),TRIM(SUBSTITUTE(U101,CHAR(160),""))="Devis 3",IFERROR(VALUE(TRIM(SUBSTITUTE(S101,CHAR(160),""))),0),TRUE,0)*IFERROR(VALUE(TRIM(SUBSTITUTE(C101,CHAR(160),""))),0)),2)=0,IF(V101&lt;&gt;"",0,""),ROUND((_xlfn.IFS(TRIM(SUBSTITUTE(U101,CHAR(160),""))="Devis 1",IFERROR(VALUE(TRIM(SUBSTITUTE(M101,CHAR(160),""))),0),TRIM(SUBSTITUTE(U101,CHAR(160),""))="Devis 2",IFERROR(VALUE(TRIM(SUBSTITUTE(P101,CHAR(160),""))),0),TRIM(SUBSTITUTE(U101,CHAR(160),""))="Devis 3",IFERROR(VALUE(TRIM(SUBSTITUTE(S101,CHAR(160),""))),0),TRUE,0)*IFERROR(VALUE(TRIM(SUBSTITUTE(C101,CHAR(160),""))),0)),2))</f>
        <v/>
      </c>
      <c r="X101" s="197" t="str">
        <f t="shared" si="96"/>
        <v/>
      </c>
      <c r="Y101" s="55"/>
      <c r="Z101" s="198" t="str">
        <f t="shared" si="67"/>
        <v/>
      </c>
      <c r="AA101" s="199" t="str">
        <f t="shared" si="68"/>
        <v/>
      </c>
      <c r="AB101" s="200" t="str">
        <f t="shared" si="69"/>
        <v/>
      </c>
      <c r="AC101" s="200" t="str">
        <f t="shared" si="70"/>
        <v/>
      </c>
      <c r="AD101" s="200" t="str">
        <f t="shared" si="71"/>
        <v/>
      </c>
      <c r="AE101" s="200" t="str">
        <f t="shared" si="72"/>
        <v/>
      </c>
      <c r="AF101" s="200" t="str">
        <f t="shared" si="73"/>
        <v/>
      </c>
      <c r="AG101" s="201" t="str">
        <f t="shared" si="74"/>
        <v/>
      </c>
      <c r="AH101" s="200" t="str">
        <f t="shared" si="75"/>
        <v/>
      </c>
      <c r="AI101" s="202" t="str">
        <f t="shared" si="76"/>
        <v/>
      </c>
      <c r="AJ101" s="203" t="str">
        <f t="shared" si="77"/>
        <v/>
      </c>
      <c r="AK101" s="204" t="str">
        <f t="shared" si="78"/>
        <v/>
      </c>
      <c r="AL101" s="193" t="str">
        <f t="shared" si="87"/>
        <v/>
      </c>
      <c r="AM101" s="205" t="str">
        <f t="shared" si="79"/>
        <v/>
      </c>
      <c r="AN101" s="204" t="str">
        <f t="shared" si="80"/>
        <v/>
      </c>
      <c r="AO101" s="193" t="str">
        <f t="shared" si="88"/>
        <v/>
      </c>
      <c r="AP101" s="206" t="str">
        <f t="shared" si="81"/>
        <v/>
      </c>
      <c r="AQ101" s="204" t="str">
        <f t="shared" si="82"/>
        <v/>
      </c>
      <c r="AR101" s="207" t="str">
        <f t="shared" si="89"/>
        <v/>
      </c>
      <c r="AS101" s="198" t="str">
        <f t="shared" si="83"/>
        <v/>
      </c>
      <c r="AT101" s="212"/>
      <c r="AU101" s="208" t="str">
        <f t="shared" si="90"/>
        <v/>
      </c>
      <c r="AV101" s="208" t="str">
        <f t="shared" si="91"/>
        <v/>
      </c>
      <c r="AW101" s="208" t="str">
        <f t="shared" si="92"/>
        <v/>
      </c>
      <c r="AX101" s="209" t="str" cm="1">
        <f t="array" ref="AX101">IF($AA101="","",IF((IFERROR(_xlfn.IFS($AS101="Devis 1",(IFERROR(VALUE(TRIM(SUBSTITUTE(AJ101,CHAR(160),""))),0)),$AS101="Devis 2",(IFERROR(VALUE(TRIM(SUBSTITUTE(AM101,CHAR(160),""))),0)),$AS101="Devis 3",(IFERROR(VALUE(TRIM(SUBSTITUTE(AP101,CHAR(160),""))),0))),0))*(IFERROR(VALUE(TRIM(SUBSTITUTE($AA101,CHAR(160),""))),0))=0,"",(IFERROR(_xlfn.IFS($AS101="Devis 1",(IFERROR(VALUE(TRIM(SUBSTITUTE(AJ101,CHAR(160),""))),0)),$AS101="Devis 2",(IFERROR(VALUE(TRIM(SUBSTITUTE(AM101,CHAR(160),""))),0)),$AS101="Devis 3",(IFERROR(VALUE(TRIM(SUBSTITUTE(AP101,CHAR(160),""))),0))),0))*(IFERROR(VALUE(TRIM(SUBSTITUTE($AA101,CHAR(160),""))),0))))</f>
        <v/>
      </c>
      <c r="AY101" s="209" t="str" cm="1">
        <f t="array" ref="AY101">IF($AA101="","",IF(ROUND((IFERROR(_xlfn.IFS(TRIM(SUBSTITUTE($AS101,CHAR(160),""))="Devis 1",IFERROR(VALUE(TRIM(SUBSTITUTE(AK101,CHAR(160),""))),0),TRIM(SUBSTITUTE($AS101,CHAR(160),""))="Devis 2",IFERROR(VALUE(TRIM(SUBSTITUTE(AN101,CHAR(160),""))),0),TRIM(SUBSTITUTE($AS101,CHAR(160),""))="Devis 3",IFERROR(VALUE(TRIM(SUBSTITUTE(AQ101,CHAR(160),""))),0)),0))*(IFERROR(VALUE(TRIM(SUBSTITUTE($AA101,CHAR(160),""))),0)),2)=0,IF(AX101&lt;&gt;"",0,""),ROUND((IFERROR(_xlfn.IFS(TRIM(SUBSTITUTE($AS101,CHAR(160),""))="Devis 1",IFERROR(VALUE(TRIM(SUBSTITUTE(AK101,CHAR(160),""))),0),TRIM(SUBSTITUTE($AS101,CHAR(160),""))="Devis 2",IFERROR(VALUE(TRIM(SUBSTITUTE(AN101,CHAR(160),""))),0),TRIM(SUBSTITUTE($AS101,CHAR(160),""))="Devis 3",IFERROR(VALUE(TRIM(SUBSTITUTE(AQ101,CHAR(160),""))),0)),0))*(IFERROR(VALUE(TRIM(SUBSTITUTE($AA101,CHAR(160),""))),0)),2)))</f>
        <v/>
      </c>
      <c r="AZ101" s="209" t="str" cm="1">
        <f t="array" ref="AZ101">IF($AA101="","",IF(ROUND(IFERROR(_xlfn.IFS($AS101="Devis 1",ROUND(IFERROR(VALUE(TRIM(SUBSTITUTE(AL101,CHAR(160),""))),0),2),$AS101="Devis 2",ROUND(IFERROR(VALUE(TRIM(SUBSTITUTE(AO101,CHAR(160),""))),0),2),$AS101="Devis 3",ROUND(IFERROR(VALUE(TRIM(SUBSTITUTE(AR101,CHAR(160),""))),0),2)),0),2)*ROUND(IFERROR(VALUE(TRIM(SUBSTITUTE($AA101,CHAR(160),""))),0),2)=0,"",ROUND(IFERROR(_xlfn.IFS($AS101="Devis 1",ROUND(IFERROR(VALUE(TRIM(SUBSTITUTE(AL101,CHAR(160),""))),0),2),$AS101="Devis 2",ROUND(IFERROR(VALUE(TRIM(SUBSTITUTE(AO101,CHAR(160),""))),0),2),$AS101="Devis 3",ROUND(IFERROR(VALUE(TRIM(SUBSTITUTE(AR101,CHAR(160),""))),0),2)),0),2)*ROUND(IFERROR(VALUE(TRIM(SUBSTITUTE($AA101,CHAR(160),""))),0),2)))</f>
        <v/>
      </c>
      <c r="BA101" s="212"/>
      <c r="BB101" s="210" t="str" cm="1">
        <f t="array" ref="BB101">IF(OR(AZ101="",AW101="",AX101="",AU101="",AY101="",AV101=""),"",_xlfn.IFS((IFERROR(VALUE(TRIM(SUBSTITUTE(AZ101,CHAR(160),""))),0))&gt;(IFERROR(VALUE(TRIM(SUBSTITUTE(AW101,CHAR(160),""))),0)),"KO : Le montant retenu TTC est supérieur au montant raisonnable TTC. Merci de revoir la ligne de dépense ou plafonner son montant.",(IFERROR(VALUE(TRIM(SUBSTITUTE(AX101,CHAR(160),""))),0))&gt;(IFERROR(VALUE(TRIM(SUBSTITUTE(AU101,CHAR(160),""))),0)),"Attention : Le montant retenu HT est supérieur au montant HT raisonnable. Merci de revoir la ligne de dépense, plafonner son montant, ou justifier la reventillation HT / TVA.",(IFERROR(VALUE(TRIM(SUBSTITUTE(AY101,CHAR(160),""))),0))&gt;(IFERROR(VALUE(TRIM(SUBSTITUTE(AV101,CHAR(160),""))),0)),"Attention : Le montant TVA retenu est supérieur au montant TVA raisonnable. Merci de revoir la ligne de dépense, plafonner son montant, ou justifier la reventillation HT / TVA.",(IFERROR(VALUE(TRIM(SUBSTITUTE(AZ101,CHAR(160),""))),0))=0,"",(IFERROR(VALUE(TRIM(SUBSTITUTE(AW101,CHAR(160),""))),0))=(IFERROR(VALUE(TRIM(SUBSTITUTE(AZ101,CHAR(160),""))),0)),"OK",(IFERROR(VALUE(TRIM(SUBSTITUTE(AW101,CHAR(160),""))),0))&gt;(IFERROR(VALUE(TRIM(SUBSTITUTE(AZ101,CHAR(160),""))),0))," OK : Montant instruit inférieur au montant raisonnable.",TRUE,""))</f>
        <v/>
      </c>
      <c r="BC101" s="210" t="str" cm="1">
        <f t="array" ref="BC101">IF(OR(AZ101="",X101="",AX101="",V101="",AY101="",W101=""),"",_xlfn.IFS((IFERROR(VALUE(TRIM(SUBSTITUTE(AZ101,CHAR(160),""))),0))&gt;(IFERROR(VALUE(TRIM(SUBSTITUTE(X101,CHAR(160),""))),0)),"KO : Le montant retenu TTC est supérieur au montant présenté TTC. Merci de revoir la ligne de dépense ou plafonner son montant.",(IFERROR(VALUE(TRIM(SUBSTITUTE(AX101,CHAR(160),""))),0))&gt;(IFERROR(VALUE(TRIM(SUBSTITUTE(V101,CHAR(160),""))),0)),"Attention : Le montant retenu HT est supérieur au montant HT présenté. Merci de revoir la ligne de dépense, plafonner son montant, ou justifier la reventillation HT / TVA.",(IFERROR(VALUE(TRIM(SUBSTITUTE(AY101,CHAR(160),""))),0))&gt;(IFERROR(VALUE(TRIM(SUBSTITUTE(W101,CHAR(160),""))),0)),"Attention : Le montant TVA retenu est supérieur au montant TVA présenté. Merci de revoir la ligne de dépense, plafonner son montant, ou justifier la reventillation HT / TVA.",(IFERROR(VALUE(TRIM(SUBSTITUTE(X101,CHAR(160),""))),0))=0,"",(IFERROR(VALUE(TRIM(SUBSTITUTE(AZ101,CHAR(160),""))),0))=(IFERROR(VALUE(TRIM(SUBSTITUTE(X101,CHAR(160),""))),0)),"OK",(IFERROR(VALUE(TRIM(SUBSTITUTE(AZ101,CHAR(160),""))),0))&lt;(IFERROR(VALUE(TRIM(SUBSTITUTE(X101,CHAR(160),""))),0)),"Montant instruit inférieur au montant présenté.",TRUE,""))</f>
        <v/>
      </c>
      <c r="BD101" s="208" t="str">
        <f t="shared" si="93"/>
        <v/>
      </c>
      <c r="BE101" s="208" t="str">
        <f t="shared" si="94"/>
        <v/>
      </c>
      <c r="BF101" s="495" t="str">
        <f t="shared" si="95"/>
        <v/>
      </c>
    </row>
    <row r="102" spans="1:58" ht="15" customHeight="1">
      <c r="A102" s="473">
        <v>98</v>
      </c>
      <c r="B102" s="11"/>
      <c r="C102" s="42"/>
      <c r="D102" s="11"/>
      <c r="E102" s="11"/>
      <c r="F102" s="11"/>
      <c r="G102" s="11"/>
      <c r="H102" s="11"/>
      <c r="I102" s="61"/>
      <c r="J102" s="11"/>
      <c r="K102" s="62"/>
      <c r="L102" s="29"/>
      <c r="M102" s="15"/>
      <c r="N102" s="193" t="str">
        <f t="shared" si="84"/>
        <v/>
      </c>
      <c r="O102" s="32"/>
      <c r="P102" s="15"/>
      <c r="Q102" s="193" t="str">
        <f t="shared" si="85"/>
        <v/>
      </c>
      <c r="R102" s="35"/>
      <c r="S102" s="15"/>
      <c r="T102" s="194" t="str">
        <f t="shared" si="86"/>
        <v/>
      </c>
      <c r="U102" s="53"/>
      <c r="V102" s="195" t="str" cm="1">
        <f t="array" ref="V102">IF((_xlfn.IFS(TRIM(SUBSTITUTE(U102,CHAR(160),""))="Devis 1",IFERROR(VALUE(TRIM(SUBSTITUTE(L102,CHAR(160),""))),0),TRIM(SUBSTITUTE(U102,CHAR(160),""))="Devis 2",IFERROR(VALUE(TRIM(SUBSTITUTE(O102,CHAR(160),""))),0),TRIM(SUBSTITUTE(U102,CHAR(160),""))="Devis 3",IFERROR(VALUE(TRIM(SUBSTITUTE(R102,CHAR(160),""))),0),TRUE,0)*IFERROR(VALUE(TRIM(SUBSTITUTE(C102,CHAR(160),""))),0))=0,"",_xlfn.IFS(TRIM(SUBSTITUTE(U102,CHAR(160),""))="Devis 1",IFERROR(VALUE(TRIM(SUBSTITUTE(L102,CHAR(160),""))),0),TRIM(SUBSTITUTE(U102,CHAR(160),""))="Devis 2",IFERROR(VALUE(TRIM(SUBSTITUTE(O102,CHAR(160),""))),0),TRIM(SUBSTITUTE(U102,CHAR(160),""))="Devis 3",IFERROR(VALUE(TRIM(SUBSTITUTE(R102,CHAR(160),""))),0),TRUE,0)*IFERROR(VALUE(TRIM(SUBSTITUTE(C102,CHAR(160),""))),0))</f>
        <v/>
      </c>
      <c r="W102" s="196" t="str" cm="1">
        <f t="array" ref="W102">IF(ROUND((_xlfn.IFS(TRIM(SUBSTITUTE(U102,CHAR(160),""))="Devis 1",IFERROR(VALUE(TRIM(SUBSTITUTE(M102,CHAR(160),""))),0),TRIM(SUBSTITUTE(U102,CHAR(160),""))="Devis 2",IFERROR(VALUE(TRIM(SUBSTITUTE(P102,CHAR(160),""))),0),TRIM(SUBSTITUTE(U102,CHAR(160),""))="Devis 3",IFERROR(VALUE(TRIM(SUBSTITUTE(S102,CHAR(160),""))),0),TRUE,0)*IFERROR(VALUE(TRIM(SUBSTITUTE(C102,CHAR(160),""))),0)),2)=0,IF(V102&lt;&gt;"",0,""),ROUND((_xlfn.IFS(TRIM(SUBSTITUTE(U102,CHAR(160),""))="Devis 1",IFERROR(VALUE(TRIM(SUBSTITUTE(M102,CHAR(160),""))),0),TRIM(SUBSTITUTE(U102,CHAR(160),""))="Devis 2",IFERROR(VALUE(TRIM(SUBSTITUTE(P102,CHAR(160),""))),0),TRIM(SUBSTITUTE(U102,CHAR(160),""))="Devis 3",IFERROR(VALUE(TRIM(SUBSTITUTE(S102,CHAR(160),""))),0),TRUE,0)*IFERROR(VALUE(TRIM(SUBSTITUTE(C102,CHAR(160),""))),0)),2))</f>
        <v/>
      </c>
      <c r="X102" s="197" t="str">
        <f t="shared" si="96"/>
        <v/>
      </c>
      <c r="Y102" s="55"/>
      <c r="Z102" s="198" t="str">
        <f t="shared" si="67"/>
        <v/>
      </c>
      <c r="AA102" s="199" t="str">
        <f t="shared" si="68"/>
        <v/>
      </c>
      <c r="AB102" s="200" t="str">
        <f t="shared" si="69"/>
        <v/>
      </c>
      <c r="AC102" s="200" t="str">
        <f t="shared" si="70"/>
        <v/>
      </c>
      <c r="AD102" s="200" t="str">
        <f t="shared" si="71"/>
        <v/>
      </c>
      <c r="AE102" s="200" t="str">
        <f t="shared" si="72"/>
        <v/>
      </c>
      <c r="AF102" s="200" t="str">
        <f t="shared" si="73"/>
        <v/>
      </c>
      <c r="AG102" s="201" t="str">
        <f t="shared" si="74"/>
        <v/>
      </c>
      <c r="AH102" s="200" t="str">
        <f t="shared" si="75"/>
        <v/>
      </c>
      <c r="AI102" s="202" t="str">
        <f t="shared" si="76"/>
        <v/>
      </c>
      <c r="AJ102" s="203" t="str">
        <f t="shared" si="77"/>
        <v/>
      </c>
      <c r="AK102" s="204" t="str">
        <f t="shared" si="78"/>
        <v/>
      </c>
      <c r="AL102" s="193" t="str">
        <f t="shared" si="87"/>
        <v/>
      </c>
      <c r="AM102" s="205" t="str">
        <f t="shared" si="79"/>
        <v/>
      </c>
      <c r="AN102" s="204" t="str">
        <f t="shared" si="80"/>
        <v/>
      </c>
      <c r="AO102" s="193" t="str">
        <f t="shared" si="88"/>
        <v/>
      </c>
      <c r="AP102" s="206" t="str">
        <f t="shared" si="81"/>
        <v/>
      </c>
      <c r="AQ102" s="204" t="str">
        <f t="shared" si="82"/>
        <v/>
      </c>
      <c r="AR102" s="207" t="str">
        <f t="shared" si="89"/>
        <v/>
      </c>
      <c r="AS102" s="198" t="str">
        <f t="shared" si="83"/>
        <v/>
      </c>
      <c r="AT102" s="212"/>
      <c r="AU102" s="208" t="str">
        <f t="shared" si="90"/>
        <v/>
      </c>
      <c r="AV102" s="208" t="str">
        <f t="shared" si="91"/>
        <v/>
      </c>
      <c r="AW102" s="208" t="str">
        <f t="shared" si="92"/>
        <v/>
      </c>
      <c r="AX102" s="209" t="str" cm="1">
        <f t="array" ref="AX102">IF($AA102="","",IF((IFERROR(_xlfn.IFS($AS102="Devis 1",(IFERROR(VALUE(TRIM(SUBSTITUTE(AJ102,CHAR(160),""))),0)),$AS102="Devis 2",(IFERROR(VALUE(TRIM(SUBSTITUTE(AM102,CHAR(160),""))),0)),$AS102="Devis 3",(IFERROR(VALUE(TRIM(SUBSTITUTE(AP102,CHAR(160),""))),0))),0))*(IFERROR(VALUE(TRIM(SUBSTITUTE($AA102,CHAR(160),""))),0))=0,"",(IFERROR(_xlfn.IFS($AS102="Devis 1",(IFERROR(VALUE(TRIM(SUBSTITUTE(AJ102,CHAR(160),""))),0)),$AS102="Devis 2",(IFERROR(VALUE(TRIM(SUBSTITUTE(AM102,CHAR(160),""))),0)),$AS102="Devis 3",(IFERROR(VALUE(TRIM(SUBSTITUTE(AP102,CHAR(160),""))),0))),0))*(IFERROR(VALUE(TRIM(SUBSTITUTE($AA102,CHAR(160),""))),0))))</f>
        <v/>
      </c>
      <c r="AY102" s="209" t="str" cm="1">
        <f t="array" ref="AY102">IF($AA102="","",IF(ROUND((IFERROR(_xlfn.IFS(TRIM(SUBSTITUTE($AS102,CHAR(160),""))="Devis 1",IFERROR(VALUE(TRIM(SUBSTITUTE(AK102,CHAR(160),""))),0),TRIM(SUBSTITUTE($AS102,CHAR(160),""))="Devis 2",IFERROR(VALUE(TRIM(SUBSTITUTE(AN102,CHAR(160),""))),0),TRIM(SUBSTITUTE($AS102,CHAR(160),""))="Devis 3",IFERROR(VALUE(TRIM(SUBSTITUTE(AQ102,CHAR(160),""))),0)),0))*(IFERROR(VALUE(TRIM(SUBSTITUTE($AA102,CHAR(160),""))),0)),2)=0,IF(AX102&lt;&gt;"",0,""),ROUND((IFERROR(_xlfn.IFS(TRIM(SUBSTITUTE($AS102,CHAR(160),""))="Devis 1",IFERROR(VALUE(TRIM(SUBSTITUTE(AK102,CHAR(160),""))),0),TRIM(SUBSTITUTE($AS102,CHAR(160),""))="Devis 2",IFERROR(VALUE(TRIM(SUBSTITUTE(AN102,CHAR(160),""))),0),TRIM(SUBSTITUTE($AS102,CHAR(160),""))="Devis 3",IFERROR(VALUE(TRIM(SUBSTITUTE(AQ102,CHAR(160),""))),0)),0))*(IFERROR(VALUE(TRIM(SUBSTITUTE($AA102,CHAR(160),""))),0)),2)))</f>
        <v/>
      </c>
      <c r="AZ102" s="209" t="str" cm="1">
        <f t="array" ref="AZ102">IF($AA102="","",IF(ROUND(IFERROR(_xlfn.IFS($AS102="Devis 1",ROUND(IFERROR(VALUE(TRIM(SUBSTITUTE(AL102,CHAR(160),""))),0),2),$AS102="Devis 2",ROUND(IFERROR(VALUE(TRIM(SUBSTITUTE(AO102,CHAR(160),""))),0),2),$AS102="Devis 3",ROUND(IFERROR(VALUE(TRIM(SUBSTITUTE(AR102,CHAR(160),""))),0),2)),0),2)*ROUND(IFERROR(VALUE(TRIM(SUBSTITUTE($AA102,CHAR(160),""))),0),2)=0,"",ROUND(IFERROR(_xlfn.IFS($AS102="Devis 1",ROUND(IFERROR(VALUE(TRIM(SUBSTITUTE(AL102,CHAR(160),""))),0),2),$AS102="Devis 2",ROUND(IFERROR(VALUE(TRIM(SUBSTITUTE(AO102,CHAR(160),""))),0),2),$AS102="Devis 3",ROUND(IFERROR(VALUE(TRIM(SUBSTITUTE(AR102,CHAR(160),""))),0),2)),0),2)*ROUND(IFERROR(VALUE(TRIM(SUBSTITUTE($AA102,CHAR(160),""))),0),2)))</f>
        <v/>
      </c>
      <c r="BA102" s="212"/>
      <c r="BB102" s="210" t="str" cm="1">
        <f t="array" ref="BB102">IF(OR(AZ102="",AW102="",AX102="",AU102="",AY102="",AV102=""),"",_xlfn.IFS((IFERROR(VALUE(TRIM(SUBSTITUTE(AZ102,CHAR(160),""))),0))&gt;(IFERROR(VALUE(TRIM(SUBSTITUTE(AW102,CHAR(160),""))),0)),"KO : Le montant retenu TTC est supérieur au montant raisonnable TTC. Merci de revoir la ligne de dépense ou plafonner son montant.",(IFERROR(VALUE(TRIM(SUBSTITUTE(AX102,CHAR(160),""))),0))&gt;(IFERROR(VALUE(TRIM(SUBSTITUTE(AU102,CHAR(160),""))),0)),"Attention : Le montant retenu HT est supérieur au montant HT raisonnable. Merci de revoir la ligne de dépense, plafonner son montant, ou justifier la reventillation HT / TVA.",(IFERROR(VALUE(TRIM(SUBSTITUTE(AY102,CHAR(160),""))),0))&gt;(IFERROR(VALUE(TRIM(SUBSTITUTE(AV102,CHAR(160),""))),0)),"Attention : Le montant TVA retenu est supérieur au montant TVA raisonnable. Merci de revoir la ligne de dépense, plafonner son montant, ou justifier la reventillation HT / TVA.",(IFERROR(VALUE(TRIM(SUBSTITUTE(AZ102,CHAR(160),""))),0))=0,"",(IFERROR(VALUE(TRIM(SUBSTITUTE(AW102,CHAR(160),""))),0))=(IFERROR(VALUE(TRIM(SUBSTITUTE(AZ102,CHAR(160),""))),0)),"OK",(IFERROR(VALUE(TRIM(SUBSTITUTE(AW102,CHAR(160),""))),0))&gt;(IFERROR(VALUE(TRIM(SUBSTITUTE(AZ102,CHAR(160),""))),0))," OK : Montant instruit inférieur au montant raisonnable.",TRUE,""))</f>
        <v/>
      </c>
      <c r="BC102" s="210" t="str" cm="1">
        <f t="array" ref="BC102">IF(OR(AZ102="",X102="",AX102="",V102="",AY102="",W102=""),"",_xlfn.IFS((IFERROR(VALUE(TRIM(SUBSTITUTE(AZ102,CHAR(160),""))),0))&gt;(IFERROR(VALUE(TRIM(SUBSTITUTE(X102,CHAR(160),""))),0)),"KO : Le montant retenu TTC est supérieur au montant présenté TTC. Merci de revoir la ligne de dépense ou plafonner son montant.",(IFERROR(VALUE(TRIM(SUBSTITUTE(AX102,CHAR(160),""))),0))&gt;(IFERROR(VALUE(TRIM(SUBSTITUTE(V102,CHAR(160),""))),0)),"Attention : Le montant retenu HT est supérieur au montant HT présenté. Merci de revoir la ligne de dépense, plafonner son montant, ou justifier la reventillation HT / TVA.",(IFERROR(VALUE(TRIM(SUBSTITUTE(AY102,CHAR(160),""))),0))&gt;(IFERROR(VALUE(TRIM(SUBSTITUTE(W102,CHAR(160),""))),0)),"Attention : Le montant TVA retenu est supérieur au montant TVA présenté. Merci de revoir la ligne de dépense, plafonner son montant, ou justifier la reventillation HT / TVA.",(IFERROR(VALUE(TRIM(SUBSTITUTE(X102,CHAR(160),""))),0))=0,"",(IFERROR(VALUE(TRIM(SUBSTITUTE(AZ102,CHAR(160),""))),0))=(IFERROR(VALUE(TRIM(SUBSTITUTE(X102,CHAR(160),""))),0)),"OK",(IFERROR(VALUE(TRIM(SUBSTITUTE(AZ102,CHAR(160),""))),0))&lt;(IFERROR(VALUE(TRIM(SUBSTITUTE(X102,CHAR(160),""))),0)),"Montant instruit inférieur au montant présenté.",TRUE,""))</f>
        <v/>
      </c>
      <c r="BD102" s="208" t="str">
        <f t="shared" si="93"/>
        <v/>
      </c>
      <c r="BE102" s="208" t="str">
        <f t="shared" si="94"/>
        <v/>
      </c>
      <c r="BF102" s="495" t="str">
        <f t="shared" si="95"/>
        <v/>
      </c>
    </row>
    <row r="103" spans="1:58" ht="15" customHeight="1">
      <c r="A103" s="473">
        <v>99</v>
      </c>
      <c r="B103" s="11"/>
      <c r="C103" s="42"/>
      <c r="D103" s="11"/>
      <c r="E103" s="11"/>
      <c r="F103" s="11"/>
      <c r="G103" s="11"/>
      <c r="H103" s="11"/>
      <c r="I103" s="61"/>
      <c r="J103" s="11"/>
      <c r="K103" s="62"/>
      <c r="L103" s="29"/>
      <c r="M103" s="15"/>
      <c r="N103" s="193" t="str">
        <f t="shared" si="84"/>
        <v/>
      </c>
      <c r="O103" s="32"/>
      <c r="P103" s="15"/>
      <c r="Q103" s="193" t="str">
        <f t="shared" si="85"/>
        <v/>
      </c>
      <c r="R103" s="35"/>
      <c r="S103" s="15"/>
      <c r="T103" s="194" t="str">
        <f t="shared" si="86"/>
        <v/>
      </c>
      <c r="U103" s="53"/>
      <c r="V103" s="195" t="str" cm="1">
        <f t="array" ref="V103">IF((_xlfn.IFS(TRIM(SUBSTITUTE(U103,CHAR(160),""))="Devis 1",IFERROR(VALUE(TRIM(SUBSTITUTE(L103,CHAR(160),""))),0),TRIM(SUBSTITUTE(U103,CHAR(160),""))="Devis 2",IFERROR(VALUE(TRIM(SUBSTITUTE(O103,CHAR(160),""))),0),TRIM(SUBSTITUTE(U103,CHAR(160),""))="Devis 3",IFERROR(VALUE(TRIM(SUBSTITUTE(R103,CHAR(160),""))),0),TRUE,0)*IFERROR(VALUE(TRIM(SUBSTITUTE(C103,CHAR(160),""))),0))=0,"",_xlfn.IFS(TRIM(SUBSTITUTE(U103,CHAR(160),""))="Devis 1",IFERROR(VALUE(TRIM(SUBSTITUTE(L103,CHAR(160),""))),0),TRIM(SUBSTITUTE(U103,CHAR(160),""))="Devis 2",IFERROR(VALUE(TRIM(SUBSTITUTE(O103,CHAR(160),""))),0),TRIM(SUBSTITUTE(U103,CHAR(160),""))="Devis 3",IFERROR(VALUE(TRIM(SUBSTITUTE(R103,CHAR(160),""))),0),TRUE,0)*IFERROR(VALUE(TRIM(SUBSTITUTE(C103,CHAR(160),""))),0))</f>
        <v/>
      </c>
      <c r="W103" s="196" t="str" cm="1">
        <f t="array" ref="W103">IF(ROUND((_xlfn.IFS(TRIM(SUBSTITUTE(U103,CHAR(160),""))="Devis 1",IFERROR(VALUE(TRIM(SUBSTITUTE(M103,CHAR(160),""))),0),TRIM(SUBSTITUTE(U103,CHAR(160),""))="Devis 2",IFERROR(VALUE(TRIM(SUBSTITUTE(P103,CHAR(160),""))),0),TRIM(SUBSTITUTE(U103,CHAR(160),""))="Devis 3",IFERROR(VALUE(TRIM(SUBSTITUTE(S103,CHAR(160),""))),0),TRUE,0)*IFERROR(VALUE(TRIM(SUBSTITUTE(C103,CHAR(160),""))),0)),2)=0,IF(V103&lt;&gt;"",0,""),ROUND((_xlfn.IFS(TRIM(SUBSTITUTE(U103,CHAR(160),""))="Devis 1",IFERROR(VALUE(TRIM(SUBSTITUTE(M103,CHAR(160),""))),0),TRIM(SUBSTITUTE(U103,CHAR(160),""))="Devis 2",IFERROR(VALUE(TRIM(SUBSTITUTE(P103,CHAR(160),""))),0),TRIM(SUBSTITUTE(U103,CHAR(160),""))="Devis 3",IFERROR(VALUE(TRIM(SUBSTITUTE(S103,CHAR(160),""))),0),TRUE,0)*IFERROR(VALUE(TRIM(SUBSTITUTE(C103,CHAR(160),""))),0)),2))</f>
        <v/>
      </c>
      <c r="X103" s="197" t="str">
        <f t="shared" si="96"/>
        <v/>
      </c>
      <c r="Y103" s="55"/>
      <c r="Z103" s="198" t="str">
        <f t="shared" si="67"/>
        <v/>
      </c>
      <c r="AA103" s="199" t="str">
        <f t="shared" si="68"/>
        <v/>
      </c>
      <c r="AB103" s="200" t="str">
        <f t="shared" si="69"/>
        <v/>
      </c>
      <c r="AC103" s="200" t="str">
        <f t="shared" si="70"/>
        <v/>
      </c>
      <c r="AD103" s="200" t="str">
        <f t="shared" si="71"/>
        <v/>
      </c>
      <c r="AE103" s="200" t="str">
        <f t="shared" si="72"/>
        <v/>
      </c>
      <c r="AF103" s="200" t="str">
        <f t="shared" si="73"/>
        <v/>
      </c>
      <c r="AG103" s="201" t="str">
        <f t="shared" si="74"/>
        <v/>
      </c>
      <c r="AH103" s="200" t="str">
        <f t="shared" si="75"/>
        <v/>
      </c>
      <c r="AI103" s="202" t="str">
        <f t="shared" si="76"/>
        <v/>
      </c>
      <c r="AJ103" s="203" t="str">
        <f t="shared" si="77"/>
        <v/>
      </c>
      <c r="AK103" s="204" t="str">
        <f t="shared" si="78"/>
        <v/>
      </c>
      <c r="AL103" s="193" t="str">
        <f t="shared" si="87"/>
        <v/>
      </c>
      <c r="AM103" s="205" t="str">
        <f t="shared" si="79"/>
        <v/>
      </c>
      <c r="AN103" s="204" t="str">
        <f t="shared" si="80"/>
        <v/>
      </c>
      <c r="AO103" s="193" t="str">
        <f t="shared" si="88"/>
        <v/>
      </c>
      <c r="AP103" s="206" t="str">
        <f t="shared" si="81"/>
        <v/>
      </c>
      <c r="AQ103" s="204" t="str">
        <f t="shared" si="82"/>
        <v/>
      </c>
      <c r="AR103" s="207" t="str">
        <f t="shared" si="89"/>
        <v/>
      </c>
      <c r="AS103" s="198" t="str">
        <f t="shared" si="83"/>
        <v/>
      </c>
      <c r="AT103" s="212"/>
      <c r="AU103" s="208" t="str">
        <f t="shared" si="90"/>
        <v/>
      </c>
      <c r="AV103" s="208" t="str">
        <f t="shared" si="91"/>
        <v/>
      </c>
      <c r="AW103" s="208" t="str">
        <f t="shared" si="92"/>
        <v/>
      </c>
      <c r="AX103" s="209" t="str" cm="1">
        <f t="array" ref="AX103">IF($AA103="","",IF((IFERROR(_xlfn.IFS($AS103="Devis 1",(IFERROR(VALUE(TRIM(SUBSTITUTE(AJ103,CHAR(160),""))),0)),$AS103="Devis 2",(IFERROR(VALUE(TRIM(SUBSTITUTE(AM103,CHAR(160),""))),0)),$AS103="Devis 3",(IFERROR(VALUE(TRIM(SUBSTITUTE(AP103,CHAR(160),""))),0))),0))*(IFERROR(VALUE(TRIM(SUBSTITUTE($AA103,CHAR(160),""))),0))=0,"",(IFERROR(_xlfn.IFS($AS103="Devis 1",(IFERROR(VALUE(TRIM(SUBSTITUTE(AJ103,CHAR(160),""))),0)),$AS103="Devis 2",(IFERROR(VALUE(TRIM(SUBSTITUTE(AM103,CHAR(160),""))),0)),$AS103="Devis 3",(IFERROR(VALUE(TRIM(SUBSTITUTE(AP103,CHAR(160),""))),0))),0))*(IFERROR(VALUE(TRIM(SUBSTITUTE($AA103,CHAR(160),""))),0))))</f>
        <v/>
      </c>
      <c r="AY103" s="209" t="str" cm="1">
        <f t="array" ref="AY103">IF($AA103="","",IF(ROUND((IFERROR(_xlfn.IFS(TRIM(SUBSTITUTE($AS103,CHAR(160),""))="Devis 1",IFERROR(VALUE(TRIM(SUBSTITUTE(AK103,CHAR(160),""))),0),TRIM(SUBSTITUTE($AS103,CHAR(160),""))="Devis 2",IFERROR(VALUE(TRIM(SUBSTITUTE(AN103,CHAR(160),""))),0),TRIM(SUBSTITUTE($AS103,CHAR(160),""))="Devis 3",IFERROR(VALUE(TRIM(SUBSTITUTE(AQ103,CHAR(160),""))),0)),0))*(IFERROR(VALUE(TRIM(SUBSTITUTE($AA103,CHAR(160),""))),0)),2)=0,IF(AX103&lt;&gt;"",0,""),ROUND((IFERROR(_xlfn.IFS(TRIM(SUBSTITUTE($AS103,CHAR(160),""))="Devis 1",IFERROR(VALUE(TRIM(SUBSTITUTE(AK103,CHAR(160),""))),0),TRIM(SUBSTITUTE($AS103,CHAR(160),""))="Devis 2",IFERROR(VALUE(TRIM(SUBSTITUTE(AN103,CHAR(160),""))),0),TRIM(SUBSTITUTE($AS103,CHAR(160),""))="Devis 3",IFERROR(VALUE(TRIM(SUBSTITUTE(AQ103,CHAR(160),""))),0)),0))*(IFERROR(VALUE(TRIM(SUBSTITUTE($AA103,CHAR(160),""))),0)),2)))</f>
        <v/>
      </c>
      <c r="AZ103" s="209" t="str" cm="1">
        <f t="array" ref="AZ103">IF($AA103="","",IF(ROUND(IFERROR(_xlfn.IFS($AS103="Devis 1",ROUND(IFERROR(VALUE(TRIM(SUBSTITUTE(AL103,CHAR(160),""))),0),2),$AS103="Devis 2",ROUND(IFERROR(VALUE(TRIM(SUBSTITUTE(AO103,CHAR(160),""))),0),2),$AS103="Devis 3",ROUND(IFERROR(VALUE(TRIM(SUBSTITUTE(AR103,CHAR(160),""))),0),2)),0),2)*ROUND(IFERROR(VALUE(TRIM(SUBSTITUTE($AA103,CHAR(160),""))),0),2)=0,"",ROUND(IFERROR(_xlfn.IFS($AS103="Devis 1",ROUND(IFERROR(VALUE(TRIM(SUBSTITUTE(AL103,CHAR(160),""))),0),2),$AS103="Devis 2",ROUND(IFERROR(VALUE(TRIM(SUBSTITUTE(AO103,CHAR(160),""))),0),2),$AS103="Devis 3",ROUND(IFERROR(VALUE(TRIM(SUBSTITUTE(AR103,CHAR(160),""))),0),2)),0),2)*ROUND(IFERROR(VALUE(TRIM(SUBSTITUTE($AA103,CHAR(160),""))),0),2)))</f>
        <v/>
      </c>
      <c r="BA103" s="212"/>
      <c r="BB103" s="210" t="str" cm="1">
        <f t="array" ref="BB103">IF(OR(AZ103="",AW103="",AX103="",AU103="",AY103="",AV103=""),"",_xlfn.IFS((IFERROR(VALUE(TRIM(SUBSTITUTE(AZ103,CHAR(160),""))),0))&gt;(IFERROR(VALUE(TRIM(SUBSTITUTE(AW103,CHAR(160),""))),0)),"KO : Le montant retenu TTC est supérieur au montant raisonnable TTC. Merci de revoir la ligne de dépense ou plafonner son montant.",(IFERROR(VALUE(TRIM(SUBSTITUTE(AX103,CHAR(160),""))),0))&gt;(IFERROR(VALUE(TRIM(SUBSTITUTE(AU103,CHAR(160),""))),0)),"Attention : Le montant retenu HT est supérieur au montant HT raisonnable. Merci de revoir la ligne de dépense, plafonner son montant, ou justifier la reventillation HT / TVA.",(IFERROR(VALUE(TRIM(SUBSTITUTE(AY103,CHAR(160),""))),0))&gt;(IFERROR(VALUE(TRIM(SUBSTITUTE(AV103,CHAR(160),""))),0)),"Attention : Le montant TVA retenu est supérieur au montant TVA raisonnable. Merci de revoir la ligne de dépense, plafonner son montant, ou justifier la reventillation HT / TVA.",(IFERROR(VALUE(TRIM(SUBSTITUTE(AZ103,CHAR(160),""))),0))=0,"",(IFERROR(VALUE(TRIM(SUBSTITUTE(AW103,CHAR(160),""))),0))=(IFERROR(VALUE(TRIM(SUBSTITUTE(AZ103,CHAR(160),""))),0)),"OK",(IFERROR(VALUE(TRIM(SUBSTITUTE(AW103,CHAR(160),""))),0))&gt;(IFERROR(VALUE(TRIM(SUBSTITUTE(AZ103,CHAR(160),""))),0))," OK : Montant instruit inférieur au montant raisonnable.",TRUE,""))</f>
        <v/>
      </c>
      <c r="BC103" s="210" t="str" cm="1">
        <f t="array" ref="BC103">IF(OR(AZ103="",X103="",AX103="",V103="",AY103="",W103=""),"",_xlfn.IFS((IFERROR(VALUE(TRIM(SUBSTITUTE(AZ103,CHAR(160),""))),0))&gt;(IFERROR(VALUE(TRIM(SUBSTITUTE(X103,CHAR(160),""))),0)),"KO : Le montant retenu TTC est supérieur au montant présenté TTC. Merci de revoir la ligne de dépense ou plafonner son montant.",(IFERROR(VALUE(TRIM(SUBSTITUTE(AX103,CHAR(160),""))),0))&gt;(IFERROR(VALUE(TRIM(SUBSTITUTE(V103,CHAR(160),""))),0)),"Attention : Le montant retenu HT est supérieur au montant HT présenté. Merci de revoir la ligne de dépense, plafonner son montant, ou justifier la reventillation HT / TVA.",(IFERROR(VALUE(TRIM(SUBSTITUTE(AY103,CHAR(160),""))),0))&gt;(IFERROR(VALUE(TRIM(SUBSTITUTE(W103,CHAR(160),""))),0)),"Attention : Le montant TVA retenu est supérieur au montant TVA présenté. Merci de revoir la ligne de dépense, plafonner son montant, ou justifier la reventillation HT / TVA.",(IFERROR(VALUE(TRIM(SUBSTITUTE(X103,CHAR(160),""))),0))=0,"",(IFERROR(VALUE(TRIM(SUBSTITUTE(AZ103,CHAR(160),""))),0))=(IFERROR(VALUE(TRIM(SUBSTITUTE(X103,CHAR(160),""))),0)),"OK",(IFERROR(VALUE(TRIM(SUBSTITUTE(AZ103,CHAR(160),""))),0))&lt;(IFERROR(VALUE(TRIM(SUBSTITUTE(X103,CHAR(160),""))),0)),"Montant instruit inférieur au montant présenté.",TRUE,""))</f>
        <v/>
      </c>
      <c r="BD103" s="208" t="str">
        <f t="shared" si="93"/>
        <v/>
      </c>
      <c r="BE103" s="208" t="str">
        <f t="shared" si="94"/>
        <v/>
      </c>
      <c r="BF103" s="495" t="str">
        <f t="shared" si="95"/>
        <v/>
      </c>
    </row>
    <row r="104" spans="1:58" ht="15" customHeight="1" thickBot="1">
      <c r="A104" s="473">
        <v>100</v>
      </c>
      <c r="B104" s="11"/>
      <c r="C104" s="42"/>
      <c r="D104" s="11"/>
      <c r="E104" s="11"/>
      <c r="F104" s="11"/>
      <c r="G104" s="11"/>
      <c r="H104" s="11"/>
      <c r="I104" s="61"/>
      <c r="J104" s="11"/>
      <c r="K104" s="62"/>
      <c r="L104" s="30"/>
      <c r="M104" s="31"/>
      <c r="N104" s="193" t="str">
        <f t="shared" si="84"/>
        <v/>
      </c>
      <c r="O104" s="33"/>
      <c r="P104" s="34"/>
      <c r="Q104" s="215" t="str">
        <f t="shared" si="85"/>
        <v/>
      </c>
      <c r="R104" s="36"/>
      <c r="S104" s="28"/>
      <c r="T104" s="218" t="str">
        <f t="shared" si="86"/>
        <v/>
      </c>
      <c r="U104" s="53"/>
      <c r="V104" s="195" t="str" cm="1">
        <f t="array" ref="V104">IF((_xlfn.IFS(TRIM(SUBSTITUTE(U104,CHAR(160),""))="Devis 1",IFERROR(VALUE(TRIM(SUBSTITUTE(L104,CHAR(160),""))),0),TRIM(SUBSTITUTE(U104,CHAR(160),""))="Devis 2",IFERROR(VALUE(TRIM(SUBSTITUTE(O104,CHAR(160),""))),0),TRIM(SUBSTITUTE(U104,CHAR(160),""))="Devis 3",IFERROR(VALUE(TRIM(SUBSTITUTE(R104,CHAR(160),""))),0),TRUE,0)*IFERROR(VALUE(TRIM(SUBSTITUTE(C104,CHAR(160),""))),0))=0,"",_xlfn.IFS(TRIM(SUBSTITUTE(U104,CHAR(160),""))="Devis 1",IFERROR(VALUE(TRIM(SUBSTITUTE(L104,CHAR(160),""))),0),TRIM(SUBSTITUTE(U104,CHAR(160),""))="Devis 2",IFERROR(VALUE(TRIM(SUBSTITUTE(O104,CHAR(160),""))),0),TRIM(SUBSTITUTE(U104,CHAR(160),""))="Devis 3",IFERROR(VALUE(TRIM(SUBSTITUTE(R104,CHAR(160),""))),0),TRUE,0)*IFERROR(VALUE(TRIM(SUBSTITUTE(C104,CHAR(160),""))),0))</f>
        <v/>
      </c>
      <c r="W104" s="196" t="str" cm="1">
        <f t="array" ref="W104">IF(ROUND((_xlfn.IFS(TRIM(SUBSTITUTE(U104,CHAR(160),""))="Devis 1",IFERROR(VALUE(TRIM(SUBSTITUTE(M104,CHAR(160),""))),0),TRIM(SUBSTITUTE(U104,CHAR(160),""))="Devis 2",IFERROR(VALUE(TRIM(SUBSTITUTE(P104,CHAR(160),""))),0),TRIM(SUBSTITUTE(U104,CHAR(160),""))="Devis 3",IFERROR(VALUE(TRIM(SUBSTITUTE(S104,CHAR(160),""))),0),TRUE,0)*IFERROR(VALUE(TRIM(SUBSTITUTE(C104,CHAR(160),""))),0)),2)=0,IF(V104&lt;&gt;"",0,""),ROUND((_xlfn.IFS(TRIM(SUBSTITUTE(U104,CHAR(160),""))="Devis 1",IFERROR(VALUE(TRIM(SUBSTITUTE(M104,CHAR(160),""))),0),TRIM(SUBSTITUTE(U104,CHAR(160),""))="Devis 2",IFERROR(VALUE(TRIM(SUBSTITUTE(P104,CHAR(160),""))),0),TRIM(SUBSTITUTE(U104,CHAR(160),""))="Devis 3",IFERROR(VALUE(TRIM(SUBSTITUTE(S104,CHAR(160),""))),0),TRUE,0)*IFERROR(VALUE(TRIM(SUBSTITUTE(C104,CHAR(160),""))),0)),2))</f>
        <v/>
      </c>
      <c r="X104" s="197" t="str">
        <f t="shared" si="96"/>
        <v/>
      </c>
      <c r="Y104" s="55"/>
      <c r="Z104" s="198" t="str">
        <f t="shared" si="67"/>
        <v/>
      </c>
      <c r="AA104" s="199" t="str">
        <f t="shared" si="68"/>
        <v/>
      </c>
      <c r="AB104" s="200" t="str">
        <f t="shared" si="69"/>
        <v/>
      </c>
      <c r="AC104" s="200" t="str">
        <f t="shared" si="70"/>
        <v/>
      </c>
      <c r="AD104" s="200" t="str">
        <f t="shared" si="71"/>
        <v/>
      </c>
      <c r="AE104" s="200" t="str">
        <f t="shared" si="72"/>
        <v/>
      </c>
      <c r="AF104" s="200" t="str">
        <f t="shared" si="73"/>
        <v/>
      </c>
      <c r="AG104" s="201" t="str">
        <f t="shared" si="74"/>
        <v/>
      </c>
      <c r="AH104" s="200" t="str">
        <f t="shared" si="75"/>
        <v/>
      </c>
      <c r="AI104" s="202" t="str">
        <f t="shared" si="76"/>
        <v/>
      </c>
      <c r="AJ104" s="219" t="str">
        <f t="shared" si="77"/>
        <v/>
      </c>
      <c r="AK104" s="220" t="str">
        <f t="shared" si="78"/>
        <v/>
      </c>
      <c r="AL104" s="221" t="str">
        <f t="shared" si="87"/>
        <v/>
      </c>
      <c r="AM104" s="222" t="str">
        <f t="shared" si="79"/>
        <v/>
      </c>
      <c r="AN104" s="215" t="str">
        <f t="shared" si="80"/>
        <v/>
      </c>
      <c r="AO104" s="223" t="str">
        <f t="shared" si="88"/>
        <v/>
      </c>
      <c r="AP104" s="224" t="str">
        <f t="shared" si="81"/>
        <v/>
      </c>
      <c r="AQ104" s="218" t="str">
        <f t="shared" si="82"/>
        <v/>
      </c>
      <c r="AR104" s="207" t="str">
        <f t="shared" si="89"/>
        <v/>
      </c>
      <c r="AS104" s="198" t="str">
        <f t="shared" si="83"/>
        <v/>
      </c>
      <c r="AT104" s="212"/>
      <c r="AU104" s="208" t="str">
        <f t="shared" si="90"/>
        <v/>
      </c>
      <c r="AV104" s="208" t="str">
        <f t="shared" si="91"/>
        <v/>
      </c>
      <c r="AW104" s="208" t="str">
        <f t="shared" si="92"/>
        <v/>
      </c>
      <c r="AX104" s="209" t="str" cm="1">
        <f t="array" ref="AX104">IF($AA104="","",IF((IFERROR(_xlfn.IFS($AS104="Devis 1",(IFERROR(VALUE(TRIM(SUBSTITUTE(AJ104,CHAR(160),""))),0)),$AS104="Devis 2",(IFERROR(VALUE(TRIM(SUBSTITUTE(AM104,CHAR(160),""))),0)),$AS104="Devis 3",(IFERROR(VALUE(TRIM(SUBSTITUTE(AP104,CHAR(160),""))),0))),0))*(IFERROR(VALUE(TRIM(SUBSTITUTE($AA104,CHAR(160),""))),0))=0,"",(IFERROR(_xlfn.IFS($AS104="Devis 1",(IFERROR(VALUE(TRIM(SUBSTITUTE(AJ104,CHAR(160),""))),0)),$AS104="Devis 2",(IFERROR(VALUE(TRIM(SUBSTITUTE(AM104,CHAR(160),""))),0)),$AS104="Devis 3",(IFERROR(VALUE(TRIM(SUBSTITUTE(AP104,CHAR(160),""))),0))),0))*(IFERROR(VALUE(TRIM(SUBSTITUTE($AA104,CHAR(160),""))),0))))</f>
        <v/>
      </c>
      <c r="AY104" s="209" t="str" cm="1">
        <f t="array" ref="AY104">IF($AA104="","",IF(ROUND((IFERROR(_xlfn.IFS(TRIM(SUBSTITUTE($AS104,CHAR(160),""))="Devis 1",IFERROR(VALUE(TRIM(SUBSTITUTE(AK104,CHAR(160),""))),0),TRIM(SUBSTITUTE($AS104,CHAR(160),""))="Devis 2",IFERROR(VALUE(TRIM(SUBSTITUTE(AN104,CHAR(160),""))),0),TRIM(SUBSTITUTE($AS104,CHAR(160),""))="Devis 3",IFERROR(VALUE(TRIM(SUBSTITUTE(AQ104,CHAR(160),""))),0)),0))*(IFERROR(VALUE(TRIM(SUBSTITUTE($AA104,CHAR(160),""))),0)),2)=0,IF(AX104&lt;&gt;"",0,""),ROUND((IFERROR(_xlfn.IFS(TRIM(SUBSTITUTE($AS104,CHAR(160),""))="Devis 1",IFERROR(VALUE(TRIM(SUBSTITUTE(AK104,CHAR(160),""))),0),TRIM(SUBSTITUTE($AS104,CHAR(160),""))="Devis 2",IFERROR(VALUE(TRIM(SUBSTITUTE(AN104,CHAR(160),""))),0),TRIM(SUBSTITUTE($AS104,CHAR(160),""))="Devis 3",IFERROR(VALUE(TRIM(SUBSTITUTE(AQ104,CHAR(160),""))),0)),0))*(IFERROR(VALUE(TRIM(SUBSTITUTE($AA104,CHAR(160),""))),0)),2)))</f>
        <v/>
      </c>
      <c r="AZ104" s="209" t="str" cm="1">
        <f t="array" ref="AZ104">IF($AA104="","",IF(ROUND(IFERROR(_xlfn.IFS($AS104="Devis 1",ROUND(IFERROR(VALUE(TRIM(SUBSTITUTE(AL104,CHAR(160),""))),0),2),$AS104="Devis 2",ROUND(IFERROR(VALUE(TRIM(SUBSTITUTE(AO104,CHAR(160),""))),0),2),$AS104="Devis 3",ROUND(IFERROR(VALUE(TRIM(SUBSTITUTE(AR104,CHAR(160),""))),0),2)),0),2)*ROUND(IFERROR(VALUE(TRIM(SUBSTITUTE($AA104,CHAR(160),""))),0),2)=0,"",ROUND(IFERROR(_xlfn.IFS($AS104="Devis 1",ROUND(IFERROR(VALUE(TRIM(SUBSTITUTE(AL104,CHAR(160),""))),0),2),$AS104="Devis 2",ROUND(IFERROR(VALUE(TRIM(SUBSTITUTE(AO104,CHAR(160),""))),0),2),$AS104="Devis 3",ROUND(IFERROR(VALUE(TRIM(SUBSTITUTE(AR104,CHAR(160),""))),0),2)),0),2)*ROUND(IFERROR(VALUE(TRIM(SUBSTITUTE($AA104,CHAR(160),""))),0),2)))</f>
        <v/>
      </c>
      <c r="BA104" s="212"/>
      <c r="BB104" s="210" t="str" cm="1">
        <f t="array" ref="BB104">IF(OR(AZ104="",AW104="",AX104="",AU104="",AY104="",AV104=""),"",_xlfn.IFS((IFERROR(VALUE(TRIM(SUBSTITUTE(AZ104,CHAR(160),""))),0))&gt;(IFERROR(VALUE(TRIM(SUBSTITUTE(AW104,CHAR(160),""))),0)),"KO : Le montant retenu TTC est supérieur au montant raisonnable TTC. Merci de revoir la ligne de dépense ou plafonner son montant.",(IFERROR(VALUE(TRIM(SUBSTITUTE(AX104,CHAR(160),""))),0))&gt;(IFERROR(VALUE(TRIM(SUBSTITUTE(AU104,CHAR(160),""))),0)),"Attention : Le montant retenu HT est supérieur au montant HT raisonnable. Merci de revoir la ligne de dépense, plafonner son montant, ou justifier la reventillation HT / TVA.",(IFERROR(VALUE(TRIM(SUBSTITUTE(AY104,CHAR(160),""))),0))&gt;(IFERROR(VALUE(TRIM(SUBSTITUTE(AV104,CHAR(160),""))),0)),"Attention : Le montant TVA retenu est supérieur au montant TVA raisonnable. Merci de revoir la ligne de dépense, plafonner son montant, ou justifier la reventillation HT / TVA.",(IFERROR(VALUE(TRIM(SUBSTITUTE(AZ104,CHAR(160),""))),0))=0,"",(IFERROR(VALUE(TRIM(SUBSTITUTE(AW104,CHAR(160),""))),0))=(IFERROR(VALUE(TRIM(SUBSTITUTE(AZ104,CHAR(160),""))),0)),"OK",(IFERROR(VALUE(TRIM(SUBSTITUTE(AW104,CHAR(160),""))),0))&gt;(IFERROR(VALUE(TRIM(SUBSTITUTE(AZ104,CHAR(160),""))),0))," OK : Montant instruit inférieur au montant raisonnable.",TRUE,""))</f>
        <v/>
      </c>
      <c r="BC104" s="210" t="str" cm="1">
        <f t="array" ref="BC104">IF(OR(AZ104="",X104="",AX104="",V104="",AY104="",W104=""),"",_xlfn.IFS((IFERROR(VALUE(TRIM(SUBSTITUTE(AZ104,CHAR(160),""))),0))&gt;(IFERROR(VALUE(TRIM(SUBSTITUTE(X104,CHAR(160),""))),0)),"KO : Le montant retenu TTC est supérieur au montant présenté TTC. Merci de revoir la ligne de dépense ou plafonner son montant.",(IFERROR(VALUE(TRIM(SUBSTITUTE(AX104,CHAR(160),""))),0))&gt;(IFERROR(VALUE(TRIM(SUBSTITUTE(V104,CHAR(160),""))),0)),"Attention : Le montant retenu HT est supérieur au montant HT présenté. Merci de revoir la ligne de dépense, plafonner son montant, ou justifier la reventillation HT / TVA.",(IFERROR(VALUE(TRIM(SUBSTITUTE(AY104,CHAR(160),""))),0))&gt;(IFERROR(VALUE(TRIM(SUBSTITUTE(W104,CHAR(160),""))),0)),"Attention : Le montant TVA retenu est supérieur au montant TVA présenté. Merci de revoir la ligne de dépense, plafonner son montant, ou justifier la reventillation HT / TVA.",(IFERROR(VALUE(TRIM(SUBSTITUTE(X104,CHAR(160),""))),0))=0,"",(IFERROR(VALUE(TRIM(SUBSTITUTE(AZ104,CHAR(160),""))),0))=(IFERROR(VALUE(TRIM(SUBSTITUTE(X104,CHAR(160),""))),0)),"OK",(IFERROR(VALUE(TRIM(SUBSTITUTE(AZ104,CHAR(160),""))),0))&lt;(IFERROR(VALUE(TRIM(SUBSTITUTE(X104,CHAR(160),""))),0)),"Montant instruit inférieur au montant présenté.",TRUE,""))</f>
        <v/>
      </c>
      <c r="BD104" s="208" t="str">
        <f t="shared" si="93"/>
        <v/>
      </c>
      <c r="BE104" s="208" t="str">
        <f t="shared" si="94"/>
        <v/>
      </c>
      <c r="BF104" s="495" t="str">
        <f t="shared" si="95"/>
        <v/>
      </c>
    </row>
    <row r="105" spans="1:58">
      <c r="A105" s="574" t="s">
        <v>20</v>
      </c>
      <c r="B105" s="575"/>
      <c r="C105" s="575"/>
      <c r="D105" s="575"/>
      <c r="E105" s="575"/>
      <c r="F105" s="575"/>
      <c r="G105" s="575"/>
      <c r="H105" s="575"/>
      <c r="I105" s="575"/>
      <c r="J105" s="575"/>
      <c r="K105" s="575"/>
      <c r="L105" s="575"/>
      <c r="M105" s="575"/>
      <c r="N105" s="575"/>
      <c r="O105" s="575"/>
      <c r="P105" s="575"/>
      <c r="Q105" s="575"/>
      <c r="R105" s="575"/>
      <c r="S105" s="575"/>
      <c r="T105" s="575"/>
      <c r="U105" s="576"/>
      <c r="V105" s="225">
        <f>SUM(V5:V104)</f>
        <v>0</v>
      </c>
      <c r="W105" s="225">
        <f>SUM(W5:W104)</f>
        <v>0</v>
      </c>
      <c r="X105" s="225">
        <f>SUM(X5:X104)</f>
        <v>0</v>
      </c>
      <c r="Y105" s="585"/>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7"/>
      <c r="AW105" s="226" t="s">
        <v>21</v>
      </c>
      <c r="AX105" s="225">
        <f>SUM(AX5:AX104)</f>
        <v>0</v>
      </c>
      <c r="AY105" s="225">
        <f t="shared" ref="AY105:AZ105" si="97">SUM(AY5:AY104)</f>
        <v>0</v>
      </c>
      <c r="AZ105" s="225">
        <f t="shared" si="97"/>
        <v>0</v>
      </c>
      <c r="BA105" s="227"/>
      <c r="BB105" s="228"/>
      <c r="BC105" s="226" t="s">
        <v>21</v>
      </c>
      <c r="BD105" s="225">
        <f>SUM(BD5:BD104)</f>
        <v>0</v>
      </c>
      <c r="BE105" s="225">
        <f t="shared" ref="BE105" si="98">SUM(BE5:BE104)</f>
        <v>0</v>
      </c>
      <c r="BF105" s="496">
        <f t="shared" ref="BF105" si="99">SUM(BF5:BF104)</f>
        <v>0</v>
      </c>
    </row>
    <row r="106" spans="1:58" ht="15" thickBot="1">
      <c r="A106" s="577" t="s">
        <v>171</v>
      </c>
      <c r="B106" s="578"/>
      <c r="C106" s="578"/>
      <c r="D106" s="578"/>
      <c r="E106" s="578"/>
      <c r="F106" s="578"/>
      <c r="G106" s="578"/>
      <c r="H106" s="578"/>
      <c r="I106" s="578"/>
      <c r="J106" s="578"/>
      <c r="K106" s="578"/>
      <c r="L106" s="579"/>
      <c r="M106" s="579"/>
      <c r="N106" s="579"/>
      <c r="O106" s="579"/>
      <c r="P106" s="579"/>
      <c r="Q106" s="579"/>
      <c r="R106" s="579"/>
      <c r="S106" s="579"/>
      <c r="T106" s="579"/>
      <c r="U106" s="580"/>
      <c r="V106" s="497" t="str">
        <f>IF(ROUND(SUMIF($G5:$G104,"Non",V5:V104),2)=0,"",SUMIF($G5:$G104,"Non",V5:V104))</f>
        <v/>
      </c>
      <c r="W106" s="497" t="str">
        <f>IF(ROUND(SUMIF($G5:$G104,"Non",W5:W104),2)=0,"",SUMIF($G5:$G104,"Non",W5:W104))</f>
        <v/>
      </c>
      <c r="X106" s="497" t="str">
        <f>IF(ROUND(SUMIF($G5:$G104,"Non",X5:X104),2)=0,"",SUMIF($G5:$G104,"Non",X5:X104))</f>
        <v/>
      </c>
      <c r="Y106" s="581" t="s">
        <v>172</v>
      </c>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497" t="str">
        <f>IF(ROUND(SUMIF($G5:$G104,"Non",AX5:AX104),2)=0,"",SUMIF($G5:$G104,"Non",AX5:AX104))</f>
        <v/>
      </c>
      <c r="AY106" s="497" t="str">
        <f t="shared" ref="AY106:AZ106" si="100">IF(ROUND(SUMIF($G5:$G104,"Non",AY5:AY104),2)=0,"",SUMIF($G5:$G104,"Non",AY5:AY104))</f>
        <v/>
      </c>
      <c r="AZ106" s="497" t="str">
        <f t="shared" si="100"/>
        <v/>
      </c>
      <c r="BA106" s="582"/>
      <c r="BB106" s="583"/>
      <c r="BC106" s="584"/>
      <c r="BD106" s="497" t="str">
        <f>IF(ROUND(SUMIF($G5:$G104,"Non",BD5:BD104),2)=0,"",SUMIF($G5:$G104,"Non",BD5:BD104))</f>
        <v/>
      </c>
      <c r="BE106" s="497" t="str">
        <f t="shared" ref="BE106:BF106" si="101">IF(ROUND(SUMIF($G5:$G104,"Non",BE5:BE104),2)=0,"",SUMIF($G5:$G104,"Non",BE5:BE104))</f>
        <v/>
      </c>
      <c r="BF106" s="498" t="str">
        <f t="shared" si="101"/>
        <v/>
      </c>
    </row>
  </sheetData>
  <sheetProtection algorithmName="SHA-512" hashValue="+TZkCDJX5zw/nIpKX8k/yiEZay+9Tas9aersRdFy2zdyBscZB8zMvsjiSaS1bJEelfjM+gOrPakJle991GD4Dw==" saltValue="hKJZjz5CNtNFsw2V0j3EJQ==" spinCount="100000" sheet="1" formatCells="0" formatColumns="0" formatRows="0" insertColumns="0" insertRows="0" insertHyperlinks="0" deleteColumns="0" deleteRows="0" sort="0" autoFilter="0" pivotTables="0"/>
  <mergeCells count="8">
    <mergeCell ref="A1:Y1"/>
    <mergeCell ref="Z1:BF1"/>
    <mergeCell ref="A2:A3"/>
    <mergeCell ref="A105:U105"/>
    <mergeCell ref="A106:U106"/>
    <mergeCell ref="Y106:AW106"/>
    <mergeCell ref="BA106:BC106"/>
    <mergeCell ref="Y105:AV105"/>
  </mergeCells>
  <phoneticPr fontId="13" type="noConversion"/>
  <conditionalFormatting sqref="Z4:AS104">
    <cfRule type="expression" dxfId="41" priority="272" stopIfTrue="1">
      <formula>Z4&lt;&gt;B4</formula>
    </cfRule>
  </conditionalFormatting>
  <conditionalFormatting sqref="BB4:BC104">
    <cfRule type="containsText" dxfId="40" priority="1" operator="containsText" text="OK">
      <formula>NOT(ISERROR(SEARCH("OK",BB4)))</formula>
    </cfRule>
    <cfRule type="containsText" dxfId="39" priority="2" operator="containsText" text="KO">
      <formula>NOT(ISERROR(SEARCH("KO",BB4)))</formula>
    </cfRule>
    <cfRule type="containsText" dxfId="38" priority="3" operator="containsText" text="Attention">
      <formula>NOT(ISERROR(SEARCH("Attention",BB4)))</formula>
    </cfRule>
  </conditionalFormatting>
  <dataValidations count="5">
    <dataValidation type="list" allowBlank="1" showInputMessage="1" showErrorMessage="1" sqref="U5:U104" xr:uid="{88E52CD2-16E8-496D-9714-3BB49ED8D89B}">
      <formula1>"Devis 1,,Devis 2,Devis 3"</formula1>
    </dataValidation>
    <dataValidation type="list" allowBlank="1" showInputMessage="1" showErrorMessage="1" sqref="U4" xr:uid="{9D37A071-D71B-4390-AFE4-0CC171093934}">
      <formula1>"Devis 1,Devis 2,Devis 3"</formula1>
    </dataValidation>
    <dataValidation type="list" allowBlank="1" showInputMessage="1" showErrorMessage="1" sqref="AT4:AT104" xr:uid="{9B828925-6356-4183-A761-AFDBBBC858D5}">
      <formula1>"OUI,NON,SO"</formula1>
    </dataValidation>
    <dataValidation type="list" allowBlank="1" showInputMessage="1" showErrorMessage="1" sqref="H4:H104" xr:uid="{C8877C71-927E-4DB3-8FCD-2C368EEC1895}">
      <formula1>"Pas de marché public , Marché à procédure adaptée (MAPA) , Marché innovant , Marché à procédure formalisée"</formula1>
    </dataValidation>
    <dataValidation type="list" allowBlank="1" showInputMessage="1" showErrorMessage="1" sqref="AE4:AE104 G4:G104" xr:uid="{5A7D12D0-1B3D-4BEB-B269-A0213520C5B0}">
      <formula1>"Oui,Non"</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A0BCBBD8-D4CF-4988-985A-4D852FE59E66}">
          <x14:formula1>
            <xm:f>'0-Présentation typeaction'!$I$4:$I$12</xm:f>
          </x14:formula1>
          <xm:sqref>F4:F104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964-1095-4D42-8AFF-7043FFFBBC95}">
  <sheetPr>
    <pageSetUpPr fitToPage="1"/>
  </sheetPr>
  <dimension ref="A1:BD105"/>
  <sheetViews>
    <sheetView zoomScale="60" zoomScaleNormal="60" workbookViewId="0">
      <selection activeCell="B5" sqref="B5"/>
    </sheetView>
  </sheetViews>
  <sheetFormatPr baseColWidth="10" defaultColWidth="11.453125" defaultRowHeight="14.5" outlineLevelCol="1"/>
  <cols>
    <col min="1" max="1" width="11.54296875" style="99" customWidth="1"/>
    <col min="2" max="2" width="27.453125" style="99" customWidth="1"/>
    <col min="3" max="3" width="27.54296875" style="99" bestFit="1" customWidth="1"/>
    <col min="4" max="4" width="28.26953125" style="99" bestFit="1" customWidth="1"/>
    <col min="5" max="5" width="27.7265625" style="99" bestFit="1" customWidth="1"/>
    <col min="6" max="6" width="45.81640625" style="99" bestFit="1" customWidth="1"/>
    <col min="7" max="7" width="19.81640625" style="99" bestFit="1" customWidth="1"/>
    <col min="8" max="8" width="22.1796875" style="99" bestFit="1" customWidth="1"/>
    <col min="9" max="9" width="21.7265625" style="99" bestFit="1" customWidth="1"/>
    <col min="10" max="10" width="20.7265625" style="99" bestFit="1" customWidth="1"/>
    <col min="11" max="11" width="17.26953125" style="99" bestFit="1" customWidth="1"/>
    <col min="12" max="12" width="21.1796875" style="99" bestFit="1" customWidth="1"/>
    <col min="13" max="13" width="19.81640625" style="99" bestFit="1" customWidth="1"/>
    <col min="14" max="14" width="21.7265625" style="99" bestFit="1" customWidth="1"/>
    <col min="15" max="15" width="21.1796875" style="99" bestFit="1" customWidth="1"/>
    <col min="16" max="16" width="19.81640625" style="99" bestFit="1" customWidth="1"/>
    <col min="17" max="17" width="19.7265625" style="99" bestFit="1" customWidth="1"/>
    <col min="18" max="18" width="21.1796875" style="99" bestFit="1" customWidth="1"/>
    <col min="19" max="19" width="19.81640625" style="99" bestFit="1" customWidth="1"/>
    <col min="20" max="20" width="17.81640625" style="99" bestFit="1" customWidth="1"/>
    <col min="21" max="21" width="19.81640625" style="99" bestFit="1" customWidth="1"/>
    <col min="22" max="23" width="17.453125" style="99" bestFit="1" customWidth="1"/>
    <col min="24" max="24" width="67.26953125" style="99" bestFit="1" customWidth="1"/>
    <col min="25" max="25" width="48.26953125" style="99" hidden="1" customWidth="1" outlineLevel="1"/>
    <col min="26" max="26" width="26.7265625" style="99" hidden="1" customWidth="1" outlineLevel="1"/>
    <col min="27" max="27" width="27.54296875" style="99" hidden="1" customWidth="1" outlineLevel="1"/>
    <col min="28" max="28" width="26.7265625" style="99" hidden="1" customWidth="1" outlineLevel="1"/>
    <col min="29" max="29" width="45.81640625" style="99" hidden="1" customWidth="1" outlineLevel="1"/>
    <col min="30" max="30" width="22.1796875" style="99" hidden="1" customWidth="1" outlineLevel="1"/>
    <col min="31" max="31" width="21.7265625" style="99" hidden="1" customWidth="1" outlineLevel="1"/>
    <col min="32" max="32" width="20.7265625" style="99" hidden="1" customWidth="1" outlineLevel="1"/>
    <col min="33" max="33" width="15.26953125" style="99" hidden="1" customWidth="1" outlineLevel="1"/>
    <col min="34" max="34" width="15.7265625" style="99" hidden="1" customWidth="1" outlineLevel="1"/>
    <col min="35" max="35" width="12.26953125" style="99" hidden="1" customWidth="1" outlineLevel="1"/>
    <col min="36" max="37" width="18.7265625" style="99" hidden="1" customWidth="1" outlineLevel="1"/>
    <col min="38" max="41" width="17.7265625" style="99" hidden="1" customWidth="1" outlineLevel="1"/>
    <col min="42" max="42" width="12.453125" style="99" hidden="1" customWidth="1" outlineLevel="1"/>
    <col min="43" max="43" width="15" style="99" hidden="1" customWidth="1" outlineLevel="1"/>
    <col min="44" max="44" width="20" style="99" hidden="1" customWidth="1" outlineLevel="1"/>
    <col min="45" max="45" width="21" style="99" hidden="1" customWidth="1" outlineLevel="1"/>
    <col min="46" max="46" width="20" style="99" hidden="1" customWidth="1" outlineLevel="1"/>
    <col min="47" max="47" width="20.54296875" style="99" hidden="1" customWidth="1" outlineLevel="1"/>
    <col min="48" max="48" width="19.81640625" style="99" hidden="1" customWidth="1" outlineLevel="1"/>
    <col min="49" max="49" width="22.1796875" style="99" hidden="1" customWidth="1" outlineLevel="1"/>
    <col min="50" max="50" width="33.54296875" style="99" hidden="1" customWidth="1" outlineLevel="1"/>
    <col min="51" max="51" width="49.453125" style="99" hidden="1" customWidth="1" outlineLevel="1"/>
    <col min="52" max="52" width="23.26953125" style="99" hidden="1" customWidth="1" outlineLevel="1"/>
    <col min="53" max="53" width="16.81640625" style="99" hidden="1" customWidth="1" outlineLevel="1"/>
    <col min="54" max="54" width="14.81640625" style="99" hidden="1" customWidth="1" outlineLevel="1"/>
    <col min="55" max="55" width="13.81640625" style="99" hidden="1" customWidth="1" outlineLevel="1"/>
    <col min="56" max="56" width="11.453125" style="99" collapsed="1"/>
    <col min="57" max="16384" width="11.453125" style="99"/>
  </cols>
  <sheetData>
    <row r="1" spans="1:55" ht="71.25" customHeight="1" thickBot="1">
      <c r="A1" s="588" t="s">
        <v>103</v>
      </c>
      <c r="B1" s="589"/>
      <c r="C1" s="589"/>
      <c r="D1" s="589"/>
      <c r="E1" s="589"/>
      <c r="F1" s="589"/>
      <c r="G1" s="589"/>
      <c r="H1" s="589"/>
      <c r="I1" s="589"/>
      <c r="J1" s="589"/>
      <c r="K1" s="590"/>
      <c r="L1" s="590"/>
      <c r="M1" s="590"/>
      <c r="N1" s="590"/>
      <c r="O1" s="590"/>
      <c r="P1" s="590"/>
      <c r="Q1" s="589"/>
      <c r="R1" s="589"/>
      <c r="S1" s="589"/>
      <c r="T1" s="589"/>
      <c r="U1" s="590"/>
      <c r="V1" s="590"/>
      <c r="W1" s="590"/>
      <c r="X1" s="591"/>
      <c r="Y1" s="592" t="s">
        <v>103</v>
      </c>
      <c r="Z1" s="592"/>
      <c r="AA1" s="592"/>
      <c r="AB1" s="592"/>
      <c r="AC1" s="592"/>
      <c r="AD1" s="592"/>
      <c r="AE1" s="592"/>
      <c r="AF1" s="592"/>
      <c r="AG1" s="593"/>
      <c r="AH1" s="593"/>
      <c r="AI1" s="593"/>
      <c r="AJ1" s="593"/>
      <c r="AK1" s="593"/>
      <c r="AL1" s="593"/>
      <c r="AM1" s="593"/>
      <c r="AN1" s="593"/>
      <c r="AO1" s="593"/>
      <c r="AP1" s="592"/>
      <c r="AQ1" s="592"/>
      <c r="AR1" s="592"/>
      <c r="AS1" s="592"/>
      <c r="AT1" s="592"/>
      <c r="AU1" s="592"/>
      <c r="AV1" s="592"/>
      <c r="AW1" s="592"/>
      <c r="AX1" s="592"/>
      <c r="AY1" s="592"/>
      <c r="AZ1" s="592"/>
      <c r="BA1" s="592"/>
      <c r="BB1" s="592"/>
      <c r="BC1" s="594"/>
    </row>
    <row r="2" spans="1:55" s="142" customFormat="1" ht="70" customHeight="1">
      <c r="A2" s="484" t="s">
        <v>58</v>
      </c>
      <c r="B2" s="125" t="s">
        <v>58</v>
      </c>
      <c r="C2" s="125" t="s">
        <v>51</v>
      </c>
      <c r="D2" s="126" t="s">
        <v>59</v>
      </c>
      <c r="E2" s="229" t="s">
        <v>60</v>
      </c>
      <c r="F2" s="229" t="s">
        <v>120</v>
      </c>
      <c r="G2" s="229" t="s">
        <v>114</v>
      </c>
      <c r="H2" s="229" t="s">
        <v>115</v>
      </c>
      <c r="I2" s="229" t="s">
        <v>62</v>
      </c>
      <c r="J2" s="230" t="s">
        <v>63</v>
      </c>
      <c r="K2" s="231" t="s">
        <v>64</v>
      </c>
      <c r="L2" s="232" t="s">
        <v>65</v>
      </c>
      <c r="M2" s="233" t="s">
        <v>66</v>
      </c>
      <c r="N2" s="234" t="s">
        <v>67</v>
      </c>
      <c r="O2" s="235" t="s">
        <v>68</v>
      </c>
      <c r="P2" s="236" t="s">
        <v>69</v>
      </c>
      <c r="Q2" s="237" t="s">
        <v>70</v>
      </c>
      <c r="R2" s="238" t="s">
        <v>71</v>
      </c>
      <c r="S2" s="239" t="s">
        <v>72</v>
      </c>
      <c r="T2" s="230" t="s">
        <v>176</v>
      </c>
      <c r="U2" s="240" t="s">
        <v>177</v>
      </c>
      <c r="V2" s="241" t="s">
        <v>178</v>
      </c>
      <c r="W2" s="242" t="s">
        <v>179</v>
      </c>
      <c r="X2" s="485" t="s">
        <v>9</v>
      </c>
      <c r="Y2" s="254" t="s">
        <v>58</v>
      </c>
      <c r="Z2" s="243" t="s">
        <v>51</v>
      </c>
      <c r="AA2" s="244" t="s">
        <v>59</v>
      </c>
      <c r="AB2" s="243" t="s">
        <v>60</v>
      </c>
      <c r="AC2" s="243" t="s">
        <v>120</v>
      </c>
      <c r="AD2" s="243" t="s">
        <v>115</v>
      </c>
      <c r="AE2" s="243" t="s">
        <v>62</v>
      </c>
      <c r="AF2" s="244" t="s">
        <v>63</v>
      </c>
      <c r="AG2" s="245" t="s">
        <v>64</v>
      </c>
      <c r="AH2" s="246" t="s">
        <v>65</v>
      </c>
      <c r="AI2" s="247" t="s">
        <v>66</v>
      </c>
      <c r="AJ2" s="248" t="s">
        <v>67</v>
      </c>
      <c r="AK2" s="249" t="s">
        <v>68</v>
      </c>
      <c r="AL2" s="250" t="s">
        <v>69</v>
      </c>
      <c r="AM2" s="251" t="s">
        <v>70</v>
      </c>
      <c r="AN2" s="252" t="s">
        <v>71</v>
      </c>
      <c r="AO2" s="253" t="s">
        <v>72</v>
      </c>
      <c r="AP2" s="254" t="s">
        <v>73</v>
      </c>
      <c r="AQ2" s="243" t="s">
        <v>74</v>
      </c>
      <c r="AR2" s="243" t="s">
        <v>180</v>
      </c>
      <c r="AS2" s="243" t="s">
        <v>181</v>
      </c>
      <c r="AT2" s="243" t="s">
        <v>182</v>
      </c>
      <c r="AU2" s="243" t="s">
        <v>183</v>
      </c>
      <c r="AV2" s="243" t="s">
        <v>184</v>
      </c>
      <c r="AW2" s="243" t="s">
        <v>185</v>
      </c>
      <c r="AX2" s="243" t="s">
        <v>24</v>
      </c>
      <c r="AY2" s="243" t="s">
        <v>230</v>
      </c>
      <c r="AZ2" s="243" t="s">
        <v>11</v>
      </c>
      <c r="BA2" s="243" t="s">
        <v>75</v>
      </c>
      <c r="BB2" s="243" t="s">
        <v>76</v>
      </c>
      <c r="BC2" s="243" t="s">
        <v>77</v>
      </c>
    </row>
    <row r="3" spans="1:55" s="160" customFormat="1" ht="195" customHeight="1">
      <c r="A3" s="486"/>
      <c r="B3" s="255" t="s">
        <v>96</v>
      </c>
      <c r="C3" s="255" t="s">
        <v>116</v>
      </c>
      <c r="D3" s="255" t="s">
        <v>133</v>
      </c>
      <c r="E3" s="255" t="s">
        <v>79</v>
      </c>
      <c r="F3" s="255" t="s">
        <v>119</v>
      </c>
      <c r="G3" s="255" t="s">
        <v>81</v>
      </c>
      <c r="H3" s="255" t="s">
        <v>82</v>
      </c>
      <c r="I3" s="255" t="s">
        <v>83</v>
      </c>
      <c r="J3" s="256" t="s">
        <v>84</v>
      </c>
      <c r="K3" s="145" t="s">
        <v>85</v>
      </c>
      <c r="L3" s="143" t="s">
        <v>86</v>
      </c>
      <c r="M3" s="144" t="s">
        <v>18</v>
      </c>
      <c r="N3" s="146" t="s">
        <v>87</v>
      </c>
      <c r="O3" s="143" t="s">
        <v>86</v>
      </c>
      <c r="P3" s="144" t="s">
        <v>18</v>
      </c>
      <c r="Q3" s="147" t="s">
        <v>87</v>
      </c>
      <c r="R3" s="143" t="s">
        <v>86</v>
      </c>
      <c r="S3" s="148" t="s">
        <v>18</v>
      </c>
      <c r="T3" s="256" t="s">
        <v>88</v>
      </c>
      <c r="U3" s="257" t="s">
        <v>18</v>
      </c>
      <c r="V3" s="258" t="s">
        <v>18</v>
      </c>
      <c r="W3" s="259" t="s">
        <v>18</v>
      </c>
      <c r="X3" s="487" t="s">
        <v>14</v>
      </c>
      <c r="Y3" s="468" t="s">
        <v>15</v>
      </c>
      <c r="Z3" s="260" t="s">
        <v>15</v>
      </c>
      <c r="AA3" s="261" t="s">
        <v>15</v>
      </c>
      <c r="AB3" s="154" t="s">
        <v>15</v>
      </c>
      <c r="AC3" s="154" t="s">
        <v>15</v>
      </c>
      <c r="AD3" s="154" t="s">
        <v>15</v>
      </c>
      <c r="AE3" s="154" t="s">
        <v>15</v>
      </c>
      <c r="AF3" s="155" t="s">
        <v>15</v>
      </c>
      <c r="AG3" s="156" t="s">
        <v>15</v>
      </c>
      <c r="AH3" s="154" t="s">
        <v>15</v>
      </c>
      <c r="AI3" s="155" t="s">
        <v>25</v>
      </c>
      <c r="AJ3" s="157" t="s">
        <v>15</v>
      </c>
      <c r="AK3" s="154" t="s">
        <v>15</v>
      </c>
      <c r="AL3" s="155" t="s">
        <v>25</v>
      </c>
      <c r="AM3" s="158" t="s">
        <v>15</v>
      </c>
      <c r="AN3" s="154" t="s">
        <v>15</v>
      </c>
      <c r="AO3" s="159" t="s">
        <v>25</v>
      </c>
      <c r="AP3" s="153" t="s">
        <v>15</v>
      </c>
      <c r="AQ3" s="154" t="s">
        <v>89</v>
      </c>
      <c r="AR3" s="154" t="s">
        <v>25</v>
      </c>
      <c r="AS3" s="154" t="s">
        <v>25</v>
      </c>
      <c r="AT3" s="154" t="s">
        <v>25</v>
      </c>
      <c r="AU3" s="154" t="s">
        <v>25</v>
      </c>
      <c r="AV3" s="154" t="s">
        <v>25</v>
      </c>
      <c r="AW3" s="154" t="s">
        <v>25</v>
      </c>
      <c r="AX3" s="154" t="s">
        <v>272</v>
      </c>
      <c r="AY3" s="154" t="s">
        <v>231</v>
      </c>
      <c r="AZ3" s="154" t="s">
        <v>17</v>
      </c>
      <c r="BA3" s="154" t="s">
        <v>18</v>
      </c>
      <c r="BB3" s="154" t="s">
        <v>18</v>
      </c>
      <c r="BC3" s="154" t="s">
        <v>18</v>
      </c>
    </row>
    <row r="4" spans="1:55" s="160" customFormat="1">
      <c r="A4" s="448" t="s">
        <v>19</v>
      </c>
      <c r="B4" s="262" t="s">
        <v>97</v>
      </c>
      <c r="C4" s="263">
        <v>1</v>
      </c>
      <c r="D4" s="262" t="s">
        <v>98</v>
      </c>
      <c r="E4" s="262" t="s">
        <v>99</v>
      </c>
      <c r="F4" s="264" t="s">
        <v>256</v>
      </c>
      <c r="G4" s="262">
        <v>1</v>
      </c>
      <c r="H4" s="265" t="s">
        <v>26</v>
      </c>
      <c r="I4" s="265" t="s">
        <v>93</v>
      </c>
      <c r="J4" s="266">
        <v>2</v>
      </c>
      <c r="K4" s="167">
        <v>6504</v>
      </c>
      <c r="L4" s="168">
        <f>K4*0.085</f>
        <v>552.84</v>
      </c>
      <c r="M4" s="267">
        <f>K4+L4</f>
        <v>7056.84</v>
      </c>
      <c r="N4" s="170">
        <v>9783</v>
      </c>
      <c r="O4" s="168">
        <f>N4*0.085</f>
        <v>831.55500000000006</v>
      </c>
      <c r="P4" s="267">
        <f>N4+O4</f>
        <v>10614.555</v>
      </c>
      <c r="Q4" s="171"/>
      <c r="R4" s="168"/>
      <c r="S4" s="172" t="str">
        <f>IF(OR(Q4="", R4=""), "", IFERROR(VALUE(TRIM(SUBSTITUTE(Q4,CHAR(160),""))),0) + IFERROR(VALUE(TRIM(SUBSTITUTE(R4,CHAR(160),""))),0))</f>
        <v/>
      </c>
      <c r="T4" s="268" t="s">
        <v>94</v>
      </c>
      <c r="U4" s="269" cm="1">
        <f t="array" ref="U4">IF((_xlfn.IFS(TRIM(SUBSTITUTE(T4,CHAR(160),""))="Devis 1",IFERROR(VALUE(TRIM(SUBSTITUTE(K4,CHAR(160),""))),0),TRIM(SUBSTITUTE(T4,CHAR(160),""))="Devis 2",IFERROR(VALUE(TRIM(SUBSTITUTE(N4,CHAR(160),""))),0),TRIM(SUBSTITUTE(T4,CHAR(160),""))="Devis 3",IFERROR(VALUE(TRIM(SUBSTITUTE(Q4,CHAR(160),""))),0),TRUE,0)*IFERROR(VALUE(TRIM(SUBSTITUTE(C4,CHAR(160),""))),0))=0,"",_xlfn.IFS(TRIM(SUBSTITUTE(T4,CHAR(160),""))="Devis 1",IFERROR(VALUE(TRIM(SUBSTITUTE(K4,CHAR(160),""))),0),TRIM(SUBSTITUTE(T4,CHAR(160),""))="Devis 2",IFERROR(VALUE(TRIM(SUBSTITUTE(N4,CHAR(160),""))),0),TRIM(SUBSTITUTE(T4,CHAR(160),""))="Devis 3",IFERROR(VALUE(TRIM(SUBSTITUTE(Q4,CHAR(160),""))),0),TRUE,0)*IFERROR(VALUE(TRIM(SUBSTITUTE(C4,CHAR(160),""))),0))</f>
        <v>6504</v>
      </c>
      <c r="V4" s="175" cm="1">
        <f t="array" ref="V4">IF(ROUND((_xlfn.IFS(TRIM(SUBSTITUTE(T4,CHAR(160),""))="Devis 1",IFERROR(VALUE(TRIM(SUBSTITUTE(L4,CHAR(160),""))),0),TRIM(SUBSTITUTE(T4,CHAR(160),""))="Devis 2",IFERROR(VALUE(TRIM(SUBSTITUTE(O4,CHAR(160),""))),0),TRIM(SUBSTITUTE(T4,CHAR(160),""))="Devis 3",IFERROR(VALUE(TRIM(SUBSTITUTE(R4,CHAR(160),""))),0),TRUE,0)*IFERROR(VALUE(TRIM(SUBSTITUTE(C4,CHAR(160),""))),0)),2)=0,IF(U4&lt;&gt;"",0,""),ROUND((_xlfn.IFS(TRIM(SUBSTITUTE(T4,CHAR(160),""))="Devis 1",IFERROR(VALUE(TRIM(SUBSTITUTE(L4,CHAR(160),""))),0),TRIM(SUBSTITUTE(T4,CHAR(160),""))="Devis 2",IFERROR(VALUE(TRIM(SUBSTITUTE(O4,CHAR(160),""))),0),TRIM(SUBSTITUTE(T4,CHAR(160),""))="Devis 3",IFERROR(VALUE(TRIM(SUBSTITUTE(R4,CHAR(160),""))),0),TRUE,0)*IFERROR(VALUE(TRIM(SUBSTITUTE(C4,CHAR(160),""))),0)),2))</f>
        <v>552.84</v>
      </c>
      <c r="W4" s="176">
        <f>IF(OR(U4="", V4=""), "", IFERROR(VALUE(TRIM(SUBSTITUTE(U4,CHAR(160),""))),0) + IFERROR(VALUE(TRIM(SUBSTITUTE(V4,CHAR(160),""))),0))</f>
        <v>7056.84</v>
      </c>
      <c r="X4" s="488"/>
      <c r="Y4" s="271" t="str">
        <f t="shared" ref="Y4" si="0">IF(B4="","",B4)</f>
        <v>Etude de faisabilité</v>
      </c>
      <c r="Z4" s="270">
        <f t="shared" ref="Z4" si="1">IF(C4="","",C4)</f>
        <v>1</v>
      </c>
      <c r="AA4" s="271" t="str">
        <f t="shared" ref="AA4" si="2">IF(D4="","",D4)</f>
        <v>EkoXpertise</v>
      </c>
      <c r="AB4" s="163" t="str">
        <f t="shared" ref="AB4" si="3">IF(E4="","",E4)</f>
        <v>F558115102</v>
      </c>
      <c r="AC4" s="163" t="str">
        <f t="shared" ref="AC4" si="4">IF(F4="","",F4)</f>
        <v>Modernisation installations / mécanisation</v>
      </c>
      <c r="AD4" s="163" t="str">
        <f t="shared" ref="AD4" si="5">IF(H4="","",H4)</f>
        <v>euro</v>
      </c>
      <c r="AE4" s="163" t="str">
        <f t="shared" ref="AE4" si="6">IF(I4="","",I4)</f>
        <v>Pas de marché public</v>
      </c>
      <c r="AF4" s="272">
        <f t="shared" ref="AF4" si="7">IF(J4="","",J4)</f>
        <v>2</v>
      </c>
      <c r="AG4" s="182">
        <f t="shared" ref="AG4" si="8">IF(K4="","",K4)</f>
        <v>6504</v>
      </c>
      <c r="AH4" s="183">
        <f t="shared" ref="AH4" si="9">IF(L4="","",L4)</f>
        <v>552.84</v>
      </c>
      <c r="AI4" s="169">
        <f>IF(OR(AG4="", AH4=""), "", IFERROR(VALUE(TRIM(SUBSTITUTE(AG4,CHAR(160),""))),0) + IFERROR(VALUE(TRIM(SUBSTITUTE(AH4,CHAR(160),""))),0))</f>
        <v>7056.84</v>
      </c>
      <c r="AJ4" s="184">
        <f t="shared" ref="AJ4" si="10">IF(N4="","",N4)</f>
        <v>9783</v>
      </c>
      <c r="AK4" s="183">
        <f t="shared" ref="AK4" si="11">IF(O4="","",O4)</f>
        <v>831.55500000000006</v>
      </c>
      <c r="AL4" s="169">
        <f>IF(OR(AJ4="",AK4=""),"",IFERROR(VALUE(TRIM(SUBSTITUTE(AJ4,CHAR(160),""))),0)+IFERROR(VALUE(TRIM(SUBSTITUTE(AK4,CHAR(160),""))),0))</f>
        <v>10614.555</v>
      </c>
      <c r="AM4" s="185" t="str">
        <f t="shared" ref="AM4" si="12">IF(Q4="","",Q4)</f>
        <v/>
      </c>
      <c r="AN4" s="183" t="str">
        <f t="shared" ref="AN4" si="13">IF(R4="","",R4)</f>
        <v/>
      </c>
      <c r="AO4" s="186" t="str">
        <f>IF(OR(AM4="",AN4=""),"",IFERROR(VALUE(TRIM(SUBSTITUTE(AM4,CHAR(160),""))),0)+IFERROR(VALUE(TRIM(SUBSTITUTE(AN4,CHAR(160),""))),0))</f>
        <v/>
      </c>
      <c r="AP4" s="178" t="str">
        <f t="shared" ref="AP4" si="14">IF(T4="","",T4)</f>
        <v>Devis 1</v>
      </c>
      <c r="AQ4" s="273"/>
      <c r="AR4" s="187">
        <f>IF((1.15*MIN(IF((IFERROR(VALUE(TRIM(SUBSTITUTE(AG4,CHAR(160),""))),0))=0,1E+30,(IFERROR(VALUE(TRIM(SUBSTITUTE(AG4,CHAR(160),""))),0))),IF((IFERROR(VALUE(TRIM(SUBSTITUTE(AJ4,CHAR(160),""))),0))=0,1E+30,(IFERROR(VALUE(TRIM(SUBSTITUTE(AJ4,CHAR(160),""))),0))),IF((IFERROR(VALUE(TRIM(SUBSTITUTE(AM4,CHAR(160),""))),0))=0,1E+30,(IFERROR(VALUE(TRIM(SUBSTITUTE(AM4,CHAR(160),""))),0))))*(IFERROR(VALUE(TRIM(SUBSTITUTE(Z4,CHAR(160),""))),0)))=0,"",(1.15*MIN(IF((IFERROR(VALUE(TRIM(SUBSTITUTE(AG4,CHAR(160),""))),0))=0,1E+30,(IFERROR(VALUE(TRIM(SUBSTITUTE(AG4,CHAR(160),""))),0))),IF((IFERROR(VALUE(TRIM(SUBSTITUTE(AJ4,CHAR(160),""))),0))=0,1E+30,(IFERROR(VALUE(TRIM(SUBSTITUTE(AJ4,CHAR(160),""))),0))),IF((IFERROR(VALUE(TRIM(SUBSTITUTE(AM4,CHAR(160),""))),0))=0,1E+30,(IFERROR(VALUE(TRIM(SUBSTITUTE(AM4,CHAR(160),""))),0))))*(IFERROR(VALUE(TRIM(SUBSTITUTE(Z4,CHAR(160),""))),0))))</f>
        <v>7479.5999999999995</v>
      </c>
      <c r="AS4" s="187">
        <f>IF(AR4="","",IF(AND(ROUND(IFERROR(VALUE(TRIM(SUBSTITUTE(AH4,CHAR(160),""))),0),2)=0,ROUND(IFERROR(VALUE(TRIM(SUBSTITUTE(AK4,CHAR(160),""))),0),2)=0,ROUND(IFERROR(VALUE(TRIM(SUBSTITUTE(AN4,CHAR(160),""))),0),2)=0),0,ROUND(1.15*MIN(IF(ROUND(IFERROR(VALUE(TRIM(SUBSTITUTE(AH4,CHAR(160),""))),0),2)=0,1E+30,ROUND(IFERROR(VALUE(TRIM(SUBSTITUTE(AH4,CHAR(160),""))),0),2)),IF(ROUND(IFERROR(VALUE(TRIM(SUBSTITUTE(AK4,CHAR(160),""))),0),2)=0,1E+30,ROUND(IFERROR(VALUE(TRIM(SUBSTITUTE(AK4,CHAR(160),""))),0),2)),IF(ROUND(IFERROR(VALUE(TRIM(SUBSTITUTE(AN4,CHAR(160),""))),0),2)=0,1E+30,ROUND(IFERROR(VALUE(TRIM(SUBSTITUTE(AN4,CHAR(160),""))),0),2)))*ROUND(IFERROR(VALUE(TRIM(SUBSTITUTE(Z4,CHAR(160),""))),0),2),2)))</f>
        <v>635.77</v>
      </c>
      <c r="AT4" s="187">
        <f>IF(AR4="","",AR4+AS4)</f>
        <v>8115.369999999999</v>
      </c>
      <c r="AU4" s="188" cm="1">
        <f t="array" ref="AU4">IF($Z4="","",IF((IFERROR(_xlfn.IFS($AP4="Devis 1",(IFERROR(VALUE(TRIM(SUBSTITUTE(AG4,CHAR(160),""))),0)),$AP4="Devis 2",(IFERROR(VALUE(TRIM(SUBSTITUTE(AJ4,CHAR(160),""))),0)),$AP4="Devis 3",(IFERROR(VALUE(TRIM(SUBSTITUTE(AM4,CHAR(160),""))),0))),0))*(IFERROR(VALUE(TRIM(SUBSTITUTE($Z4,CHAR(160),""))),0))=0,"",(IFERROR(_xlfn.IFS($AP4="Devis 1",(IFERROR(VALUE(TRIM(SUBSTITUTE(AG4,CHAR(160),""))),0)),$AP4="Devis 2",(IFERROR(VALUE(TRIM(SUBSTITUTE(AJ4,CHAR(160),""))),0)),$AP4="Devis 3",(IFERROR(VALUE(TRIM(SUBSTITUTE(AM4,CHAR(160),""))),0))),0))*(IFERROR(VALUE(TRIM(SUBSTITUTE($Z4,CHAR(160),""))),0))))</f>
        <v>6504</v>
      </c>
      <c r="AV4" s="188" cm="1">
        <f t="array" ref="AV4">IF($Z4="","",IF(ROUND((IFERROR(_xlfn.IFS(TRIM(SUBSTITUTE($AP4,CHAR(160),""))="Devis 1",IFERROR(VALUE(TRIM(SUBSTITUTE(AH4,CHAR(160),""))),0),TRIM(SUBSTITUTE($AP4,CHAR(160),""))="Devis 2",IFERROR(VALUE(TRIM(SUBSTITUTE(AK4,CHAR(160),""))),0),TRIM(SUBSTITUTE($AP4,CHAR(160),""))="Devis 3",IFERROR(VALUE(TRIM(SUBSTITUTE(AN4,CHAR(160),""))),0)),0))*(IFERROR(VALUE(TRIM(SUBSTITUTE($Z4,CHAR(160),""))),0)),2)=0,IF(AU4&lt;&gt;"",0,""),ROUND((IFERROR(_xlfn.IFS(TRIM(SUBSTITUTE($AP4,CHAR(160),""))="Devis 1",IFERROR(VALUE(TRIM(SUBSTITUTE(AH4,CHAR(160),""))),0),TRIM(SUBSTITUTE($AP4,CHAR(160),""))="Devis 2",IFERROR(VALUE(TRIM(SUBSTITUTE(AK4,CHAR(160),""))),0),TRIM(SUBSTITUTE($AP4,CHAR(160),""))="Devis 3",IFERROR(VALUE(TRIM(SUBSTITUTE(AN4,CHAR(160),""))),0)),0))*(IFERROR(VALUE(TRIM(SUBSTITUTE($Z4,CHAR(160),""))),0)),2)))</f>
        <v>552.84</v>
      </c>
      <c r="AW4" s="188" cm="1">
        <f t="array" ref="AW4">IF($Z4="","",IF((IFERROR(_xlfn.IFS($AP4="Devis 1",(IFERROR(VALUE(TRIM(SUBSTITUTE(AI4,CHAR(160),""))),0)),$AP4="Devis 2",(IFERROR(VALUE(TRIM(SUBSTITUTE(AL4,CHAR(160),""))),0)),$AP4="Devis 3",(IFERROR(VALUE(TRIM(SUBSTITUTE(AO4,CHAR(160),""))),0))),0))*(IFERROR(VALUE(TRIM(SUBSTITUTE($Z4,CHAR(160),""))),0))=0,"",(IFERROR(_xlfn.IFS($AP4="Devis 1",(IFERROR(VALUE(TRIM(SUBSTITUTE(AI4,CHAR(160),""))),0)),$AP4="Devis 2",(IFERROR(VALUE(TRIM(SUBSTITUTE(AL4,CHAR(160),""))),0)),$AP4="Devis 3",(IFERROR(VALUE(TRIM(SUBSTITUTE(AO4,CHAR(160),""))),0))),0))*(IFERROR(VALUE(TRIM(SUBSTITUTE($Z4,CHAR(160),""))),0))))</f>
        <v>7056.84</v>
      </c>
      <c r="AX4" s="274"/>
      <c r="AY4" s="189" t="str">
        <f>IF(OR(AW4="",AT4="",AU4="",AR4="",AV4="",AS4=""),"",_xlfn.IFS((IFERROR(VALUE(TRIM(SUBSTITUTE(AW4,CHAR(160),""))),0))&gt;(IFERROR(VALUE(TRIM(SUBSTITUTE(AT4,CHAR(160),""))),0)),"KO : Le montant retenu TTC est supérieur au montant raisonnable TTC. Merci de revoir la ligne de dépense ou plafonner son montant.",(IFERROR(VALUE(TRIM(SUBSTITUTE(AU4,CHAR(160),""))),0))&gt;(IFERROR(VALUE(TRIM(SUBSTITUTE(AR4,CHAR(160),""))),0)),"Attention : Le montant retenu HT est supérieur au montant HT raisonnable. Merci de revoir la ligne de dépense, plafonner son montant, ou justifier la reventillation HT / TVA.",(IFERROR(VALUE(TRIM(SUBSTITUTE(AV4,CHAR(160),""))),0))&gt;(IFERROR(VALUE(TRIM(SUBSTITUTE(AS4,CHAR(160),""))),0)),"Attention : Le montant TVA retenu est supérieur au montant TVA raisonnable. Merci de revoir la ligne de dépense, plafonner son montant, ou justifier la reventillation HT / TVA.",(IFERROR(VALUE(TRIM(SUBSTITUTE(AW4,CHAR(160),""))),0))=0,"",(IFERROR(VALUE(TRIM(SUBSTITUTE(AT4,CHAR(160),""))),0))=(IFERROR(VALUE(TRIM(SUBSTITUTE(AW4,CHAR(160),""))),0)),"OK",(IFERROR(VALUE(TRIM(SUBSTITUTE(AT4,CHAR(160),""))),0))&gt;(IFERROR(VALUE(TRIM(SUBSTITUTE(AW4,CHAR(160),""))),0))," OK : Montant instruit inférieur au montant raisonnable.",TRUE,""))</f>
        <v xml:space="preserve"> OK : Montant instruit inférieur au montant raisonnable.</v>
      </c>
      <c r="AZ4" s="189" t="str" cm="1">
        <f t="array" ref="AZ4">IF(OR(AW4="",W4="",AU4="",U4="",AV4="",V4=""),"",_xlfn.IFS((IFERROR(VALUE(TRIM(SUBSTITUTE(AW4,CHAR(160),""))),0))&gt;(IFERROR(VALUE(TRIM(SUBSTITUTE(W4,CHAR(160),""))),0)),"KO : Le montant retenu TTC est supérieur au montant présenté TTC. Merci de revoir la ligne de dépense ou plafonner son montant.",(IFERROR(VALUE(TRIM(SUBSTITUTE(AU4,CHAR(160),""))),0))&gt;(IFERROR(VALUE(TRIM(SUBSTITUTE(U4,CHAR(160),""))),0)),"Attention : Le montant retenu HT est supérieur au montant HT présenté. Merci de revoir la ligne de dépense, plafonner son montant, ou justifier la reventillation HT / TVA.",(IFERROR(VALUE(TRIM(SUBSTITUTE(AV4,CHAR(160),""))),0))&gt;(IFERROR(VALUE(TRIM(SUBSTITUTE(V4,CHAR(160),""))),0)),"Attention : Le montant TVA retenu est supérieur au montant TVA présenté. Merci de revoir la ligne de dépense, plafonner son montant, ou justifier la reventillation HT / TVA.",(IFERROR(VALUE(TRIM(SUBSTITUTE(W4,CHAR(160),""))),0))=0,"",(IFERROR(VALUE(TRIM(SUBSTITUTE(AW4,CHAR(160),""))),0))=(IFERROR(VALUE(TRIM(SUBSTITUTE(W4,CHAR(160),""))),0)),"OK",(IFERROR(VALUE(TRIM(SUBSTITUTE(AW4,CHAR(160),""))),0))&lt;(IFERROR(VALUE(TRIM(SUBSTITUTE(W4,CHAR(160),""))),0)),"Montant instruit inférieur au montant présenté.",TRUE,""))</f>
        <v>OK</v>
      </c>
      <c r="BA4" s="187">
        <f t="shared" ref="BA4" si="15">IF(OR(U4="",AU4=""),"",(IFERROR(VALUE(TRIM(SUBSTITUTE(U4,CHAR(160),""))),0))-(IFERROR(VALUE(TRIM(SUBSTITUTE(AU4,CHAR(160),""))),0)))</f>
        <v>0</v>
      </c>
      <c r="BB4" s="187">
        <f t="shared" ref="BB4" si="16">IF(OR(V4="",AV4=""),"",(IFERROR(VALUE(TRIM(SUBSTITUTE(V4,CHAR(160),""))),0))-(IFERROR(VALUE(TRIM(SUBSTITUTE(AV4,CHAR(160),""))),0)))</f>
        <v>0</v>
      </c>
      <c r="BC4" s="187">
        <f t="shared" ref="BC4" si="17">IF(OR(W4="",AW4=""),"",(IFERROR(VALUE(TRIM(SUBSTITUTE(W4,CHAR(160),""))),0))-(IFERROR(VALUE(TRIM(SUBSTITUTE(AW4,CHAR(160),""))),0)))</f>
        <v>0</v>
      </c>
    </row>
    <row r="5" spans="1:55" s="160" customFormat="1" ht="15" customHeight="1">
      <c r="A5" s="450">
        <v>1</v>
      </c>
      <c r="B5" s="11"/>
      <c r="C5" s="13"/>
      <c r="D5" s="11"/>
      <c r="E5" s="11"/>
      <c r="F5" s="63"/>
      <c r="G5" s="71"/>
      <c r="H5" s="69"/>
      <c r="I5" s="70"/>
      <c r="J5" s="41"/>
      <c r="K5" s="29"/>
      <c r="L5" s="15"/>
      <c r="M5" s="193" t="str">
        <f>IF(OR(K5="", L5=""), "", IFERROR(VALUE(TRIM(SUBSTITUTE(K5,CHAR(160),""))),0) + IFERROR(VALUE(TRIM(SUBSTITUTE(L5,CHAR(160),""))),0))</f>
        <v/>
      </c>
      <c r="N5" s="32"/>
      <c r="O5" s="15"/>
      <c r="P5" s="193" t="str">
        <f>IF(OR(N5="", O5=""), "", IFERROR(VALUE(TRIM(SUBSTITUTE(N5,CHAR(160),""))),0) + IFERROR(VALUE(TRIM(SUBSTITUTE(O5,CHAR(160),""))),0))</f>
        <v/>
      </c>
      <c r="Q5" s="35"/>
      <c r="R5" s="15"/>
      <c r="S5" s="194" t="str">
        <f>IF(OR(Q5="", R5=""), "", IFERROR(VALUE(TRIM(SUBSTITUTE(Q5,CHAR(160),""))),0) + IFERROR(VALUE(TRIM(SUBSTITUTE(R5,CHAR(160),""))),0))</f>
        <v/>
      </c>
      <c r="T5" s="56"/>
      <c r="U5" s="275" t="str" cm="1">
        <f t="array" ref="U5">IF((_xlfn.IFS(TRIM(SUBSTITUTE(T5,CHAR(160),""))="Devis 1",IFERROR(VALUE(TRIM(SUBSTITUTE(K5,CHAR(160),""))),0),TRIM(SUBSTITUTE(T5,CHAR(160),""))="Devis 2",IFERROR(VALUE(TRIM(SUBSTITUTE(N5,CHAR(160),""))),0),TRIM(SUBSTITUTE(T5,CHAR(160),""))="Devis 3",IFERROR(VALUE(TRIM(SUBSTITUTE(Q5,CHAR(160),""))),0),TRUE,0)*IFERROR(VALUE(TRIM(SUBSTITUTE(C5,CHAR(160),""))),0))=0,"",_xlfn.IFS(TRIM(SUBSTITUTE(T5,CHAR(160),""))="Devis 1",IFERROR(VALUE(TRIM(SUBSTITUTE(K5,CHAR(160),""))),0),TRIM(SUBSTITUTE(T5,CHAR(160),""))="Devis 2",IFERROR(VALUE(TRIM(SUBSTITUTE(N5,CHAR(160),""))),0),TRIM(SUBSTITUTE(T5,CHAR(160),""))="Devis 3",IFERROR(VALUE(TRIM(SUBSTITUTE(Q5,CHAR(160),""))),0),TRUE,0)*IFERROR(VALUE(TRIM(SUBSTITUTE(C5,CHAR(160),""))),0))</f>
        <v/>
      </c>
      <c r="V5" s="196" t="str" cm="1">
        <f t="array" ref="V5">IF(ROUND((_xlfn.IFS(TRIM(SUBSTITUTE(T5,CHAR(160),""))="Devis 1",IFERROR(VALUE(TRIM(SUBSTITUTE(L5,CHAR(160),""))),0),TRIM(SUBSTITUTE(T5,CHAR(160),""))="Devis 2",IFERROR(VALUE(TRIM(SUBSTITUTE(O5,CHAR(160),""))),0),TRIM(SUBSTITUTE(T5,CHAR(160),""))="Devis 3",IFERROR(VALUE(TRIM(SUBSTITUTE(R5,CHAR(160),""))),0),TRUE,0)*IFERROR(VALUE(TRIM(SUBSTITUTE(C5,CHAR(160),""))),0)),2)=0,IF(U5&lt;&gt;"",0,""),ROUND((_xlfn.IFS(TRIM(SUBSTITUTE(T5,CHAR(160),""))="Devis 1",IFERROR(VALUE(TRIM(SUBSTITUTE(L5,CHAR(160),""))),0),TRIM(SUBSTITUTE(T5,CHAR(160),""))="Devis 2",IFERROR(VALUE(TRIM(SUBSTITUTE(O5,CHAR(160),""))),0),TRIM(SUBSTITUTE(T5,CHAR(160),""))="Devis 3",IFERROR(VALUE(TRIM(SUBSTITUTE(R5,CHAR(160),""))),0),TRUE,0)*IFERROR(VALUE(TRIM(SUBSTITUTE(C5,CHAR(160),""))),0)),2))</f>
        <v/>
      </c>
      <c r="W5" s="197" t="str">
        <f>IF(OR(U5="", V5=""), "", IFERROR(VALUE(TRIM(SUBSTITUTE(U5,CHAR(160),""))),0) + IFERROR(VALUE(TRIM(SUBSTITUTE(V5,CHAR(160),""))),0))</f>
        <v/>
      </c>
      <c r="X5" s="489"/>
      <c r="Y5" s="277" t="str">
        <f t="shared" ref="Y5:Y36" si="18">IF(B5="","",B5)</f>
        <v/>
      </c>
      <c r="Z5" s="276" t="str">
        <f t="shared" ref="Z5:Z36" si="19">IF(C5="","",C5)</f>
        <v/>
      </c>
      <c r="AA5" s="277" t="str">
        <f t="shared" ref="AA5:AA36" si="20">IF(D5="","",D5)</f>
        <v/>
      </c>
      <c r="AB5" s="200" t="str">
        <f t="shared" ref="AB5:AB36" si="21">IF(E5="","",E5)</f>
        <v/>
      </c>
      <c r="AC5" s="200" t="str">
        <f t="shared" ref="AC5:AC36" si="22">IF(F5="","",F5)</f>
        <v/>
      </c>
      <c r="AD5" s="200" t="str">
        <f t="shared" ref="AD5:AD36" si="23">IF(H5="","",H5)</f>
        <v/>
      </c>
      <c r="AE5" s="200" t="str">
        <f t="shared" ref="AE5:AE36" si="24">IF(I5="","",I5)</f>
        <v/>
      </c>
      <c r="AF5" s="278" t="str">
        <f t="shared" ref="AF5:AF36" si="25">IF(J5="","",J5)</f>
        <v/>
      </c>
      <c r="AG5" s="203" t="str">
        <f t="shared" ref="AG5:AG36" si="26">IF(K5="","",K5)</f>
        <v/>
      </c>
      <c r="AH5" s="204" t="str">
        <f t="shared" ref="AH5:AH36" si="27">IF(L5="","",L5)</f>
        <v/>
      </c>
      <c r="AI5" s="193" t="str">
        <f>IF(OR(AG5="", AH5=""), "", IFERROR(VALUE(TRIM(SUBSTITUTE(AG5,CHAR(160),""))),0) + IFERROR(VALUE(TRIM(SUBSTITUTE(AH5,CHAR(160),""))),0))</f>
        <v/>
      </c>
      <c r="AJ5" s="205" t="str">
        <f t="shared" ref="AJ5:AJ36" si="28">IF(N5="","",N5)</f>
        <v/>
      </c>
      <c r="AK5" s="204" t="str">
        <f t="shared" ref="AK5:AK36" si="29">IF(O5="","",O5)</f>
        <v/>
      </c>
      <c r="AL5" s="193" t="str">
        <f>IF(OR(AJ5="",AK5=""),"",IFERROR(VALUE(TRIM(SUBSTITUTE(AJ5,CHAR(160),""))),0)+IFERROR(VALUE(TRIM(SUBSTITUTE(AK5,CHAR(160),""))),0))</f>
        <v/>
      </c>
      <c r="AM5" s="206" t="str">
        <f t="shared" ref="AM5:AM36" si="30">IF(Q5="","",Q5)</f>
        <v/>
      </c>
      <c r="AN5" s="204" t="str">
        <f t="shared" ref="AN5:AN36" si="31">IF(R5="","",R5)</f>
        <v/>
      </c>
      <c r="AO5" s="207" t="str">
        <f>IF(OR(AM5="",AN5=""),"",IFERROR(VALUE(TRIM(SUBSTITUTE(AM5,CHAR(160),""))),0)+IFERROR(VALUE(TRIM(SUBSTITUTE(AN5,CHAR(160),""))),0))</f>
        <v/>
      </c>
      <c r="AP5" s="198" t="str">
        <f t="shared" ref="AP5:AP36" si="32">IF(T5="","",T5)</f>
        <v/>
      </c>
      <c r="AQ5" s="279"/>
      <c r="AR5" s="208" t="str">
        <f>IF((1.15*MIN(IF((IFERROR(VALUE(TRIM(SUBSTITUTE(AG5,CHAR(160),""))),0))=0,1E+30,(IFERROR(VALUE(TRIM(SUBSTITUTE(AG5,CHAR(160),""))),0))),IF((IFERROR(VALUE(TRIM(SUBSTITUTE(AJ5,CHAR(160),""))),0))=0,1E+30,(IFERROR(VALUE(TRIM(SUBSTITUTE(AJ5,CHAR(160),""))),0))),IF((IFERROR(VALUE(TRIM(SUBSTITUTE(AM5,CHAR(160),""))),0))=0,1E+30,(IFERROR(VALUE(TRIM(SUBSTITUTE(AM5,CHAR(160),""))),0))))*(IFERROR(VALUE(TRIM(SUBSTITUTE(Z5,CHAR(160),""))),0)))=0,"",(1.15*MIN(IF((IFERROR(VALUE(TRIM(SUBSTITUTE(AG5,CHAR(160),""))),0))=0,1E+30,(IFERROR(VALUE(TRIM(SUBSTITUTE(AG5,CHAR(160),""))),0))),IF((IFERROR(VALUE(TRIM(SUBSTITUTE(AJ5,CHAR(160),""))),0))=0,1E+30,(IFERROR(VALUE(TRIM(SUBSTITUTE(AJ5,CHAR(160),""))),0))),IF((IFERROR(VALUE(TRIM(SUBSTITUTE(AM5,CHAR(160),""))),0))=0,1E+30,(IFERROR(VALUE(TRIM(SUBSTITUTE(AM5,CHAR(160),""))),0))))*(IFERROR(VALUE(TRIM(SUBSTITUTE(Z5,CHAR(160),""))),0))))</f>
        <v/>
      </c>
      <c r="AS5" s="208" t="str">
        <f>IF(AR5="","",IF(AND(ROUND(IFERROR(VALUE(TRIM(SUBSTITUTE(AH5,CHAR(160),""))),0),2)=0,ROUND(IFERROR(VALUE(TRIM(SUBSTITUTE(AK5,CHAR(160),""))),0),2)=0,ROUND(IFERROR(VALUE(TRIM(SUBSTITUTE(AN5,CHAR(160),""))),0),2)=0),0,ROUND(1.15*MIN(IF(ROUND(IFERROR(VALUE(TRIM(SUBSTITUTE(AH5,CHAR(160),""))),0),2)=0,1E+30,ROUND(IFERROR(VALUE(TRIM(SUBSTITUTE(AH5,CHAR(160),""))),0),2)),IF(ROUND(IFERROR(VALUE(TRIM(SUBSTITUTE(AK5,CHAR(160),""))),0),2)=0,1E+30,ROUND(IFERROR(VALUE(TRIM(SUBSTITUTE(AK5,CHAR(160),""))),0),2)),IF(ROUND(IFERROR(VALUE(TRIM(SUBSTITUTE(AN5,CHAR(160),""))),0),2)=0,1E+30,ROUND(IFERROR(VALUE(TRIM(SUBSTITUTE(AN5,CHAR(160),""))),0),2)))*ROUND(IFERROR(VALUE(TRIM(SUBSTITUTE(Z5,CHAR(160),""))),0),2),2)))</f>
        <v/>
      </c>
      <c r="AT5" s="208" t="str">
        <f>IF(AR5="","",AR5+AS5)</f>
        <v/>
      </c>
      <c r="AU5" s="209" t="str" cm="1">
        <f t="array" ref="AU5">IF($Z5="","",IF((IFERROR(_xlfn.IFS($AP5="Devis 1",(IFERROR(VALUE(TRIM(SUBSTITUTE(AG5,CHAR(160),""))),0)),$AP5="Devis 2",(IFERROR(VALUE(TRIM(SUBSTITUTE(AJ5,CHAR(160),""))),0)),$AP5="Devis 3",(IFERROR(VALUE(TRIM(SUBSTITUTE(AM5,CHAR(160),""))),0))),0))*(IFERROR(VALUE(TRIM(SUBSTITUTE($Z5,CHAR(160),""))),0))=0,"",(IFERROR(_xlfn.IFS($AP5="Devis 1",(IFERROR(VALUE(TRIM(SUBSTITUTE(AG5,CHAR(160),""))),0)),$AP5="Devis 2",(IFERROR(VALUE(TRIM(SUBSTITUTE(AJ5,CHAR(160),""))),0)),$AP5="Devis 3",(IFERROR(VALUE(TRIM(SUBSTITUTE(AM5,CHAR(160),""))),0))),0))*(IFERROR(VALUE(TRIM(SUBSTITUTE($Z5,CHAR(160),""))),0))))</f>
        <v/>
      </c>
      <c r="AV5" s="209" t="str" cm="1">
        <f t="array" ref="AV5">IF($Z5="","",IF(ROUND((IFERROR(_xlfn.IFS(TRIM(SUBSTITUTE($AP5,CHAR(160),""))="Devis 1",IFERROR(VALUE(TRIM(SUBSTITUTE(AH5,CHAR(160),""))),0),TRIM(SUBSTITUTE($AP5,CHAR(160),""))="Devis 2",IFERROR(VALUE(TRIM(SUBSTITUTE(AK5,CHAR(160),""))),0),TRIM(SUBSTITUTE($AP5,CHAR(160),""))="Devis 3",IFERROR(VALUE(TRIM(SUBSTITUTE(AN5,CHAR(160),""))),0)),0))*(IFERROR(VALUE(TRIM(SUBSTITUTE($Z5,CHAR(160),""))),0)),2)=0,IF(AU5&lt;&gt;"",0,""),ROUND((IFERROR(_xlfn.IFS(TRIM(SUBSTITUTE($AP5,CHAR(160),""))="Devis 1",IFERROR(VALUE(TRIM(SUBSTITUTE(AH5,CHAR(160),""))),0),TRIM(SUBSTITUTE($AP5,CHAR(160),""))="Devis 2",IFERROR(VALUE(TRIM(SUBSTITUTE(AK5,CHAR(160),""))),0),TRIM(SUBSTITUTE($AP5,CHAR(160),""))="Devis 3",IFERROR(VALUE(TRIM(SUBSTITUTE(AN5,CHAR(160),""))),0)),0))*(IFERROR(VALUE(TRIM(SUBSTITUTE($Z5,CHAR(160),""))),0)),2)))</f>
        <v/>
      </c>
      <c r="AW5" s="209" t="str" cm="1">
        <f t="array" ref="AW5">IF($Z5="","",IF((IFERROR(_xlfn.IFS($AP5="Devis 1",(IFERROR(VALUE(TRIM(SUBSTITUTE(AI5,CHAR(160),""))),0)),$AP5="Devis 2",(IFERROR(VALUE(TRIM(SUBSTITUTE(AL5,CHAR(160),""))),0)),$AP5="Devis 3",(IFERROR(VALUE(TRIM(SUBSTITUTE(AO5,CHAR(160),""))),0))),0))*(IFERROR(VALUE(TRIM(SUBSTITUTE($Z5,CHAR(160),""))),0))=0,"",(IFERROR(_xlfn.IFS($AP5="Devis 1",(IFERROR(VALUE(TRIM(SUBSTITUTE(AI5,CHAR(160),""))),0)),$AP5="Devis 2",(IFERROR(VALUE(TRIM(SUBSTITUTE(AL5,CHAR(160),""))),0)),$AP5="Devis 3",(IFERROR(VALUE(TRIM(SUBSTITUTE(AO5,CHAR(160),""))),0))),0))*(IFERROR(VALUE(TRIM(SUBSTITUTE($Z5,CHAR(160),""))),0))))</f>
        <v/>
      </c>
      <c r="AX5" s="280"/>
      <c r="AY5" s="281" t="str" cm="1">
        <f t="array" ref="AY5">IF(OR(AW5="",AT5="",AU5="",AR5="",AV5="",AS5=""),"",_xlfn.IFS((IFERROR(VALUE(TRIM(SUBSTITUTE(AW5,CHAR(160),""))),0))&gt;(IFERROR(VALUE(TRIM(SUBSTITUTE(AT5,CHAR(160),""))),0)),"KO : Le montant retenu TTC est supérieur au montant raisonnable TTC. Merci de revoir la ligne de dépense ou plafonner son montant.",(IFERROR(VALUE(TRIM(SUBSTITUTE(AU5,CHAR(160),""))),0))&gt;(IFERROR(VALUE(TRIM(SUBSTITUTE(AR5,CHAR(160),""))),0)),"Attention : Le montant retenu HT est supérieur au montant HT raisonnable. Merci de revoir la ligne de dépense, plafonner son montant, ou justifier la reventillation HT / TVA.",(IFERROR(VALUE(TRIM(SUBSTITUTE(AV5,CHAR(160),""))),0))&gt;(IFERROR(VALUE(TRIM(SUBSTITUTE(AS5,CHAR(160),""))),0)),"Attention : Le montant TVA retenu est supérieur au montant TVA raisonnable. Merci de revoir la ligne de dépense, plafonner son montant, ou justifier la reventillation HT / TVA.",(IFERROR(VALUE(TRIM(SUBSTITUTE(AW5,CHAR(160),""))),0))=0,"",(IFERROR(VALUE(TRIM(SUBSTITUTE(AT5,CHAR(160),""))),0))=(IFERROR(VALUE(TRIM(SUBSTITUTE(AW5,CHAR(160),""))),0)),"OK",(IFERROR(VALUE(TRIM(SUBSTITUTE(AT5,CHAR(160),""))),0))&gt;(IFERROR(VALUE(TRIM(SUBSTITUTE(AW5,CHAR(160),""))),0))," OK : Montant instruit inférieur au montant raisonnable.",TRUE,""))</f>
        <v/>
      </c>
      <c r="AZ5" s="281" t="str" cm="1">
        <f t="array" ref="AZ5">IF(OR(AW5="",W5="",AU5="",U5="",AV5="",V5=""),"",_xlfn.IFS((IFERROR(VALUE(TRIM(SUBSTITUTE(AW5,CHAR(160),""))),0))&gt;(IFERROR(VALUE(TRIM(SUBSTITUTE(W5,CHAR(160),""))),0)),"KO : Le montant retenu TTC est supérieur au montant présenté TTC. Merci de revoir la ligne de dépense ou plafonner son montant.",(IFERROR(VALUE(TRIM(SUBSTITUTE(AU5,CHAR(160),""))),0))&gt;(IFERROR(VALUE(TRIM(SUBSTITUTE(U5,CHAR(160),""))),0)),"Attention : Le montant retenu HT est supérieur au montant HT présenté. Merci de revoir la ligne de dépense, plafonner son montant, ou justifier la reventillation HT / TVA.",(IFERROR(VALUE(TRIM(SUBSTITUTE(AV5,CHAR(160),""))),0))&gt;(IFERROR(VALUE(TRIM(SUBSTITUTE(V5,CHAR(160),""))),0)),"Attention : Le montant TVA retenu est supérieur au montant TVA présenté. Merci de revoir la ligne de dépense, plafonner son montant, ou justifier la reventillation HT / TVA.",(IFERROR(VALUE(TRIM(SUBSTITUTE(W5,CHAR(160),""))),0))=0,"",(IFERROR(VALUE(TRIM(SUBSTITUTE(AW5,CHAR(160),""))),0))=(IFERROR(VALUE(TRIM(SUBSTITUTE(W5,CHAR(160),""))),0)),"OK",(IFERROR(VALUE(TRIM(SUBSTITUTE(AW5,CHAR(160),""))),0))&lt;(IFERROR(VALUE(TRIM(SUBSTITUTE(W5,CHAR(160),""))),0)),"Montant instruit inférieur au montant présenté.",TRUE,""))</f>
        <v/>
      </c>
      <c r="BA5" s="208" t="str">
        <f t="shared" ref="BA5:BA36" si="33">IF(OR(U5="",AU5=""),"",(IFERROR(VALUE(TRIM(SUBSTITUTE(U5,CHAR(160),""))),0))-(IFERROR(VALUE(TRIM(SUBSTITUTE(AU5,CHAR(160),""))),0)))</f>
        <v/>
      </c>
      <c r="BB5" s="208" t="str">
        <f t="shared" ref="BB5:BB36" si="34">IF(OR(V5="",AV5=""),"",(IFERROR(VALUE(TRIM(SUBSTITUTE(V5,CHAR(160),""))),0))-(IFERROR(VALUE(TRIM(SUBSTITUTE(AV5,CHAR(160),""))),0)))</f>
        <v/>
      </c>
      <c r="BC5" s="208" t="str">
        <f t="shared" ref="BC5:BC36" si="35">IF(OR(W5="",AW5=""),"",(IFERROR(VALUE(TRIM(SUBSTITUTE(W5,CHAR(160),""))),0))-(IFERROR(VALUE(TRIM(SUBSTITUTE(AW5,CHAR(160),""))),0)))</f>
        <v/>
      </c>
    </row>
    <row r="6" spans="1:55" s="160" customFormat="1" ht="15" customHeight="1">
      <c r="A6" s="450">
        <v>2</v>
      </c>
      <c r="B6" s="11"/>
      <c r="C6" s="13"/>
      <c r="D6" s="11"/>
      <c r="E6" s="11"/>
      <c r="F6" s="63"/>
      <c r="G6" s="71"/>
      <c r="H6" s="69"/>
      <c r="I6" s="70"/>
      <c r="J6" s="41"/>
      <c r="K6" s="29"/>
      <c r="L6" s="15"/>
      <c r="M6" s="193" t="str">
        <f t="shared" ref="M6:M69" si="36">IF(OR(K6="", L6=""), "", IFERROR(VALUE(TRIM(SUBSTITUTE(K6,CHAR(160),""))),0) + IFERROR(VALUE(TRIM(SUBSTITUTE(L6,CHAR(160),""))),0))</f>
        <v/>
      </c>
      <c r="N6" s="32"/>
      <c r="O6" s="15"/>
      <c r="P6" s="193" t="str">
        <f t="shared" ref="P6:P69" si="37">IF(OR(N6="", O6=""), "", IFERROR(VALUE(TRIM(SUBSTITUTE(N6,CHAR(160),""))),0) + IFERROR(VALUE(TRIM(SUBSTITUTE(O6,CHAR(160),""))),0))</f>
        <v/>
      </c>
      <c r="Q6" s="35"/>
      <c r="R6" s="15"/>
      <c r="S6" s="194" t="str">
        <f t="shared" ref="S6:S69" si="38">IF(OR(Q6="", R6=""), "", IFERROR(VALUE(TRIM(SUBSTITUTE(Q6,CHAR(160),""))),0) + IFERROR(VALUE(TRIM(SUBSTITUTE(R6,CHAR(160),""))),0))</f>
        <v/>
      </c>
      <c r="T6" s="56"/>
      <c r="U6" s="275" t="str" cm="1">
        <f t="array" ref="U6">IF((_xlfn.IFS(TRIM(SUBSTITUTE(T6,CHAR(160),""))="Devis 1",IFERROR(VALUE(TRIM(SUBSTITUTE(K6,CHAR(160),""))),0),TRIM(SUBSTITUTE(T6,CHAR(160),""))="Devis 2",IFERROR(VALUE(TRIM(SUBSTITUTE(N6,CHAR(160),""))),0),TRIM(SUBSTITUTE(T6,CHAR(160),""))="Devis 3",IFERROR(VALUE(TRIM(SUBSTITUTE(Q6,CHAR(160),""))),0),TRUE,0)*IFERROR(VALUE(TRIM(SUBSTITUTE(C6,CHAR(160),""))),0))=0,"",_xlfn.IFS(TRIM(SUBSTITUTE(T6,CHAR(160),""))="Devis 1",IFERROR(VALUE(TRIM(SUBSTITUTE(K6,CHAR(160),""))),0),TRIM(SUBSTITUTE(T6,CHAR(160),""))="Devis 2",IFERROR(VALUE(TRIM(SUBSTITUTE(N6,CHAR(160),""))),0),TRIM(SUBSTITUTE(T6,CHAR(160),""))="Devis 3",IFERROR(VALUE(TRIM(SUBSTITUTE(Q6,CHAR(160),""))),0),TRUE,0)*IFERROR(VALUE(TRIM(SUBSTITUTE(C6,CHAR(160),""))),0))</f>
        <v/>
      </c>
      <c r="V6" s="196" t="str" cm="1">
        <f t="array" ref="V6">IF(ROUND((_xlfn.IFS(TRIM(SUBSTITUTE(T6,CHAR(160),""))="Devis 1",IFERROR(VALUE(TRIM(SUBSTITUTE(L6,CHAR(160),""))),0),TRIM(SUBSTITUTE(T6,CHAR(160),""))="Devis 2",IFERROR(VALUE(TRIM(SUBSTITUTE(O6,CHAR(160),""))),0),TRIM(SUBSTITUTE(T6,CHAR(160),""))="Devis 3",IFERROR(VALUE(TRIM(SUBSTITUTE(R6,CHAR(160),""))),0),TRUE,0)*IFERROR(VALUE(TRIM(SUBSTITUTE(C6,CHAR(160),""))),0)),2)=0,IF(U6&lt;&gt;"",0,""),ROUND((_xlfn.IFS(TRIM(SUBSTITUTE(T6,CHAR(160),""))="Devis 1",IFERROR(VALUE(TRIM(SUBSTITUTE(L6,CHAR(160),""))),0),TRIM(SUBSTITUTE(T6,CHAR(160),""))="Devis 2",IFERROR(VALUE(TRIM(SUBSTITUTE(O6,CHAR(160),""))),0),TRIM(SUBSTITUTE(T6,CHAR(160),""))="Devis 3",IFERROR(VALUE(TRIM(SUBSTITUTE(R6,CHAR(160),""))),0),TRUE,0)*IFERROR(VALUE(TRIM(SUBSTITUTE(C6,CHAR(160),""))),0)),2))</f>
        <v/>
      </c>
      <c r="W6" s="197" t="str">
        <f t="shared" ref="W6:W69" si="39">IF(OR(U6="", V6=""), "", IFERROR(VALUE(TRIM(SUBSTITUTE(U6,CHAR(160),""))),0) + IFERROR(VALUE(TRIM(SUBSTITUTE(V6,CHAR(160),""))),0))</f>
        <v/>
      </c>
      <c r="X6" s="489"/>
      <c r="Y6" s="277" t="str">
        <f t="shared" si="18"/>
        <v/>
      </c>
      <c r="Z6" s="282" t="str">
        <f t="shared" si="19"/>
        <v/>
      </c>
      <c r="AA6" s="277" t="str">
        <f t="shared" si="20"/>
        <v/>
      </c>
      <c r="AB6" s="200" t="str">
        <f t="shared" si="21"/>
        <v/>
      </c>
      <c r="AC6" s="200" t="str">
        <f t="shared" si="22"/>
        <v/>
      </c>
      <c r="AD6" s="200" t="str">
        <f t="shared" si="23"/>
        <v/>
      </c>
      <c r="AE6" s="200" t="str">
        <f t="shared" si="24"/>
        <v/>
      </c>
      <c r="AF6" s="278" t="str">
        <f t="shared" si="25"/>
        <v/>
      </c>
      <c r="AG6" s="203" t="str">
        <f t="shared" si="26"/>
        <v/>
      </c>
      <c r="AH6" s="204" t="str">
        <f t="shared" si="27"/>
        <v/>
      </c>
      <c r="AI6" s="193" t="str">
        <f t="shared" ref="AI6:AI69" si="40">IF(OR(AG6="", AH6=""), "", IFERROR(VALUE(TRIM(SUBSTITUTE(AG6,CHAR(160),""))),0) + IFERROR(VALUE(TRIM(SUBSTITUTE(AH6,CHAR(160),""))),0))</f>
        <v/>
      </c>
      <c r="AJ6" s="205" t="str">
        <f t="shared" si="28"/>
        <v/>
      </c>
      <c r="AK6" s="204" t="str">
        <f t="shared" si="29"/>
        <v/>
      </c>
      <c r="AL6" s="193" t="str">
        <f t="shared" ref="AL6:AL69" si="41">IF(OR(AJ6="",AK6=""),"",IFERROR(VALUE(TRIM(SUBSTITUTE(AJ6,CHAR(160),""))),0)+IFERROR(VALUE(TRIM(SUBSTITUTE(AK6,CHAR(160),""))),0))</f>
        <v/>
      </c>
      <c r="AM6" s="206" t="str">
        <f t="shared" si="30"/>
        <v/>
      </c>
      <c r="AN6" s="204" t="str">
        <f t="shared" si="31"/>
        <v/>
      </c>
      <c r="AO6" s="207" t="str">
        <f t="shared" ref="AO6:AO69" si="42">IF(OR(AM6="",AN6=""),"",IFERROR(VALUE(TRIM(SUBSTITUTE(AM6,CHAR(160),""))),0)+IFERROR(VALUE(TRIM(SUBSTITUTE(AN6,CHAR(160),""))),0))</f>
        <v/>
      </c>
      <c r="AP6" s="198" t="str">
        <f t="shared" si="32"/>
        <v/>
      </c>
      <c r="AQ6" s="279"/>
      <c r="AR6" s="208" t="str">
        <f t="shared" ref="AR6:AR69" si="43">IF((1.15*MIN(IF((IFERROR(VALUE(TRIM(SUBSTITUTE(AG6,CHAR(160),""))),0))=0,1E+30,(IFERROR(VALUE(TRIM(SUBSTITUTE(AG6,CHAR(160),""))),0))),IF((IFERROR(VALUE(TRIM(SUBSTITUTE(AJ6,CHAR(160),""))),0))=0,1E+30,(IFERROR(VALUE(TRIM(SUBSTITUTE(AJ6,CHAR(160),""))),0))),IF((IFERROR(VALUE(TRIM(SUBSTITUTE(AM6,CHAR(160),""))),0))=0,1E+30,(IFERROR(VALUE(TRIM(SUBSTITUTE(AM6,CHAR(160),""))),0))))*(IFERROR(VALUE(TRIM(SUBSTITUTE(Z6,CHAR(160),""))),0)))=0,"",(1.15*MIN(IF((IFERROR(VALUE(TRIM(SUBSTITUTE(AG6,CHAR(160),""))),0))=0,1E+30,(IFERROR(VALUE(TRIM(SUBSTITUTE(AG6,CHAR(160),""))),0))),IF((IFERROR(VALUE(TRIM(SUBSTITUTE(AJ6,CHAR(160),""))),0))=0,1E+30,(IFERROR(VALUE(TRIM(SUBSTITUTE(AJ6,CHAR(160),""))),0))),IF((IFERROR(VALUE(TRIM(SUBSTITUTE(AM6,CHAR(160),""))),0))=0,1E+30,(IFERROR(VALUE(TRIM(SUBSTITUTE(AM6,CHAR(160),""))),0))))*(IFERROR(VALUE(TRIM(SUBSTITUTE(Z6,CHAR(160),""))),0))))</f>
        <v/>
      </c>
      <c r="AS6" s="208" t="str">
        <f t="shared" ref="AS6:AS69" si="44">IF(AR6="","",IF(AND(ROUND(IFERROR(VALUE(TRIM(SUBSTITUTE(AH6,CHAR(160),""))),0),2)=0,ROUND(IFERROR(VALUE(TRIM(SUBSTITUTE(AK6,CHAR(160),""))),0),2)=0,ROUND(IFERROR(VALUE(TRIM(SUBSTITUTE(AN6,CHAR(160),""))),0),2)=0),0,ROUND(1.15*MIN(IF(ROUND(IFERROR(VALUE(TRIM(SUBSTITUTE(AH6,CHAR(160),""))),0),2)=0,1E+30,ROUND(IFERROR(VALUE(TRIM(SUBSTITUTE(AH6,CHAR(160),""))),0),2)),IF(ROUND(IFERROR(VALUE(TRIM(SUBSTITUTE(AK6,CHAR(160),""))),0),2)=0,1E+30,ROUND(IFERROR(VALUE(TRIM(SUBSTITUTE(AK6,CHAR(160),""))),0),2)),IF(ROUND(IFERROR(VALUE(TRIM(SUBSTITUTE(AN6,CHAR(160),""))),0),2)=0,1E+30,ROUND(IFERROR(VALUE(TRIM(SUBSTITUTE(AN6,CHAR(160),""))),0),2)))*ROUND(IFERROR(VALUE(TRIM(SUBSTITUTE(Z6,CHAR(160),""))),0),2),2)))</f>
        <v/>
      </c>
      <c r="AT6" s="208" t="str">
        <f t="shared" ref="AT6:AT69" si="45">IF(AR6="","",AR6+AS6)</f>
        <v/>
      </c>
      <c r="AU6" s="209" t="str" cm="1">
        <f t="array" ref="AU6">IF($Z6="","",IF((IFERROR(_xlfn.IFS($AP6="Devis 1",(IFERROR(VALUE(TRIM(SUBSTITUTE(AG6,CHAR(160),""))),0)),$AP6="Devis 2",(IFERROR(VALUE(TRIM(SUBSTITUTE(AJ6,CHAR(160),""))),0)),$AP6="Devis 3",(IFERROR(VALUE(TRIM(SUBSTITUTE(AM6,CHAR(160),""))),0))),0))*(IFERROR(VALUE(TRIM(SUBSTITUTE($Z6,CHAR(160),""))),0))=0,"",(IFERROR(_xlfn.IFS($AP6="Devis 1",(IFERROR(VALUE(TRIM(SUBSTITUTE(AG6,CHAR(160),""))),0)),$AP6="Devis 2",(IFERROR(VALUE(TRIM(SUBSTITUTE(AJ6,CHAR(160),""))),0)),$AP6="Devis 3",(IFERROR(VALUE(TRIM(SUBSTITUTE(AM6,CHAR(160),""))),0))),0))*(IFERROR(VALUE(TRIM(SUBSTITUTE($Z6,CHAR(160),""))),0))))</f>
        <v/>
      </c>
      <c r="AV6" s="209" t="str" cm="1">
        <f t="array" ref="AV6">IF($Z6="","",IF(ROUND((IFERROR(_xlfn.IFS(TRIM(SUBSTITUTE($AP6,CHAR(160),""))="Devis 1",IFERROR(VALUE(TRIM(SUBSTITUTE(AH6,CHAR(160),""))),0),TRIM(SUBSTITUTE($AP6,CHAR(160),""))="Devis 2",IFERROR(VALUE(TRIM(SUBSTITUTE(AK6,CHAR(160),""))),0),TRIM(SUBSTITUTE($AP6,CHAR(160),""))="Devis 3",IFERROR(VALUE(TRIM(SUBSTITUTE(AN6,CHAR(160),""))),0)),0))*(IFERROR(VALUE(TRIM(SUBSTITUTE($Z6,CHAR(160),""))),0)),2)=0,IF(AU6&lt;&gt;"",0,""),ROUND((IFERROR(_xlfn.IFS(TRIM(SUBSTITUTE($AP6,CHAR(160),""))="Devis 1",IFERROR(VALUE(TRIM(SUBSTITUTE(AH6,CHAR(160),""))),0),TRIM(SUBSTITUTE($AP6,CHAR(160),""))="Devis 2",IFERROR(VALUE(TRIM(SUBSTITUTE(AK6,CHAR(160),""))),0),TRIM(SUBSTITUTE($AP6,CHAR(160),""))="Devis 3",IFERROR(VALUE(TRIM(SUBSTITUTE(AN6,CHAR(160),""))),0)),0))*(IFERROR(VALUE(TRIM(SUBSTITUTE($Z6,CHAR(160),""))),0)),2)))</f>
        <v/>
      </c>
      <c r="AW6" s="209" t="str" cm="1">
        <f t="array" ref="AW6">IF($Z6="","",IF((IFERROR(_xlfn.IFS($AP6="Devis 1",(IFERROR(VALUE(TRIM(SUBSTITUTE(AI6,CHAR(160),""))),0)),$AP6="Devis 2",(IFERROR(VALUE(TRIM(SUBSTITUTE(AL6,CHAR(160),""))),0)),$AP6="Devis 3",(IFERROR(VALUE(TRIM(SUBSTITUTE(AO6,CHAR(160),""))),0))),0))*(IFERROR(VALUE(TRIM(SUBSTITUTE($Z6,CHAR(160),""))),0))=0,"",(IFERROR(_xlfn.IFS($AP6="Devis 1",(IFERROR(VALUE(TRIM(SUBSTITUTE(AI6,CHAR(160),""))),0)),$AP6="Devis 2",(IFERROR(VALUE(TRIM(SUBSTITUTE(AL6,CHAR(160),""))),0)),$AP6="Devis 3",(IFERROR(VALUE(TRIM(SUBSTITUTE(AO6,CHAR(160),""))),0))),0))*(IFERROR(VALUE(TRIM(SUBSTITUTE($Z6,CHAR(160),""))),0))))</f>
        <v/>
      </c>
      <c r="AX6" s="280"/>
      <c r="AY6" s="281" t="str" cm="1">
        <f t="array" ref="AY6">IF(OR(AW6="",AT6="",AU6="",AR6="",AV6="",AS6=""),"",_xlfn.IFS((IFERROR(VALUE(TRIM(SUBSTITUTE(AW6,CHAR(160),""))),0))&gt;(IFERROR(VALUE(TRIM(SUBSTITUTE(AT6,CHAR(160),""))),0)),"KO : Le montant retenu TTC est supérieur au montant raisonnable TTC. Merci de revoir la ligne de dépense ou plafonner son montant.",(IFERROR(VALUE(TRIM(SUBSTITUTE(AU6,CHAR(160),""))),0))&gt;(IFERROR(VALUE(TRIM(SUBSTITUTE(AR6,CHAR(160),""))),0)),"Attention : Le montant retenu HT est supérieur au montant HT raisonnable. Merci de revoir la ligne de dépense, plafonner son montant, ou justifier la reventillation HT / TVA.",(IFERROR(VALUE(TRIM(SUBSTITUTE(AV6,CHAR(160),""))),0))&gt;(IFERROR(VALUE(TRIM(SUBSTITUTE(AS6,CHAR(160),""))),0)),"Attention : Le montant TVA retenu est supérieur au montant TVA raisonnable. Merci de revoir la ligne de dépense, plafonner son montant, ou justifier la reventillation HT / TVA.",(IFERROR(VALUE(TRIM(SUBSTITUTE(AW6,CHAR(160),""))),0))=0,"",(IFERROR(VALUE(TRIM(SUBSTITUTE(AT6,CHAR(160),""))),0))=(IFERROR(VALUE(TRIM(SUBSTITUTE(AW6,CHAR(160),""))),0)),"OK",(IFERROR(VALUE(TRIM(SUBSTITUTE(AT6,CHAR(160),""))),0))&gt;(IFERROR(VALUE(TRIM(SUBSTITUTE(AW6,CHAR(160),""))),0))," OK : Montant instruit inférieur au montant raisonnable.",TRUE,""))</f>
        <v/>
      </c>
      <c r="AZ6" s="281" t="str" cm="1">
        <f t="array" ref="AZ6">IF(OR(AW6="",W6="",AU6="",U6="",AV6="",V6=""),"",_xlfn.IFS((IFERROR(VALUE(TRIM(SUBSTITUTE(AW6,CHAR(160),""))),0))&gt;(IFERROR(VALUE(TRIM(SUBSTITUTE(W6,CHAR(160),""))),0)),"KO : Le montant retenu TTC est supérieur au montant présenté TTC. Merci de revoir la ligne de dépense ou plafonner son montant.",(IFERROR(VALUE(TRIM(SUBSTITUTE(AU6,CHAR(160),""))),0))&gt;(IFERROR(VALUE(TRIM(SUBSTITUTE(U6,CHAR(160),""))),0)),"Attention : Le montant retenu HT est supérieur au montant HT présenté. Merci de revoir la ligne de dépense, plafonner son montant, ou justifier la reventillation HT / TVA.",(IFERROR(VALUE(TRIM(SUBSTITUTE(AV6,CHAR(160),""))),0))&gt;(IFERROR(VALUE(TRIM(SUBSTITUTE(V6,CHAR(160),""))),0)),"Attention : Le montant TVA retenu est supérieur au montant TVA présenté. Merci de revoir la ligne de dépense, plafonner son montant, ou justifier la reventillation HT / TVA.",(IFERROR(VALUE(TRIM(SUBSTITUTE(W6,CHAR(160),""))),0))=0,"",(IFERROR(VALUE(TRIM(SUBSTITUTE(AW6,CHAR(160),""))),0))=(IFERROR(VALUE(TRIM(SUBSTITUTE(W6,CHAR(160),""))),0)),"OK",(IFERROR(VALUE(TRIM(SUBSTITUTE(AW6,CHAR(160),""))),0))&lt;(IFERROR(VALUE(TRIM(SUBSTITUTE(W6,CHAR(160),""))),0)),"Montant instruit inférieur au montant présenté.",TRUE,""))</f>
        <v/>
      </c>
      <c r="BA6" s="208" t="str">
        <f t="shared" si="33"/>
        <v/>
      </c>
      <c r="BB6" s="208" t="str">
        <f t="shared" si="34"/>
        <v/>
      </c>
      <c r="BC6" s="208" t="str">
        <f t="shared" si="35"/>
        <v/>
      </c>
    </row>
    <row r="7" spans="1:55" ht="15" customHeight="1">
      <c r="A7" s="473">
        <v>3</v>
      </c>
      <c r="B7" s="11"/>
      <c r="C7" s="13"/>
      <c r="D7" s="11"/>
      <c r="E7" s="11"/>
      <c r="F7" s="63"/>
      <c r="G7" s="71"/>
      <c r="H7" s="69"/>
      <c r="I7" s="70"/>
      <c r="J7" s="41"/>
      <c r="K7" s="29"/>
      <c r="L7" s="15"/>
      <c r="M7" s="193" t="str">
        <f t="shared" si="36"/>
        <v/>
      </c>
      <c r="N7" s="32"/>
      <c r="O7" s="15"/>
      <c r="P7" s="193" t="str">
        <f t="shared" si="37"/>
        <v/>
      </c>
      <c r="Q7" s="35"/>
      <c r="R7" s="15"/>
      <c r="S7" s="194" t="str">
        <f t="shared" si="38"/>
        <v/>
      </c>
      <c r="T7" s="56"/>
      <c r="U7" s="275" t="str" cm="1">
        <f t="array" ref="U7">IF((_xlfn.IFS(TRIM(SUBSTITUTE(T7,CHAR(160),""))="Devis 1",IFERROR(VALUE(TRIM(SUBSTITUTE(K7,CHAR(160),""))),0),TRIM(SUBSTITUTE(T7,CHAR(160),""))="Devis 2",IFERROR(VALUE(TRIM(SUBSTITUTE(N7,CHAR(160),""))),0),TRIM(SUBSTITUTE(T7,CHAR(160),""))="Devis 3",IFERROR(VALUE(TRIM(SUBSTITUTE(Q7,CHAR(160),""))),0),TRUE,0)*IFERROR(VALUE(TRIM(SUBSTITUTE(C7,CHAR(160),""))),0))=0,"",_xlfn.IFS(TRIM(SUBSTITUTE(T7,CHAR(160),""))="Devis 1",IFERROR(VALUE(TRIM(SUBSTITUTE(K7,CHAR(160),""))),0),TRIM(SUBSTITUTE(T7,CHAR(160),""))="Devis 2",IFERROR(VALUE(TRIM(SUBSTITUTE(N7,CHAR(160),""))),0),TRIM(SUBSTITUTE(T7,CHAR(160),""))="Devis 3",IFERROR(VALUE(TRIM(SUBSTITUTE(Q7,CHAR(160),""))),0),TRUE,0)*IFERROR(VALUE(TRIM(SUBSTITUTE(C7,CHAR(160),""))),0))</f>
        <v/>
      </c>
      <c r="V7" s="196" t="str" cm="1">
        <f t="array" ref="V7">IF(ROUND((_xlfn.IFS(TRIM(SUBSTITUTE(T7,CHAR(160),""))="Devis 1",IFERROR(VALUE(TRIM(SUBSTITUTE(L7,CHAR(160),""))),0),TRIM(SUBSTITUTE(T7,CHAR(160),""))="Devis 2",IFERROR(VALUE(TRIM(SUBSTITUTE(O7,CHAR(160),""))),0),TRIM(SUBSTITUTE(T7,CHAR(160),""))="Devis 3",IFERROR(VALUE(TRIM(SUBSTITUTE(R7,CHAR(160),""))),0),TRUE,0)*IFERROR(VALUE(TRIM(SUBSTITUTE(C7,CHAR(160),""))),0)),2)=0,IF(U7&lt;&gt;"",0,""),ROUND((_xlfn.IFS(TRIM(SUBSTITUTE(T7,CHAR(160),""))="Devis 1",IFERROR(VALUE(TRIM(SUBSTITUTE(L7,CHAR(160),""))),0),TRIM(SUBSTITUTE(T7,CHAR(160),""))="Devis 2",IFERROR(VALUE(TRIM(SUBSTITUTE(O7,CHAR(160),""))),0),TRIM(SUBSTITUTE(T7,CHAR(160),""))="Devis 3",IFERROR(VALUE(TRIM(SUBSTITUTE(R7,CHAR(160),""))),0),TRUE,0)*IFERROR(VALUE(TRIM(SUBSTITUTE(C7,CHAR(160),""))),0)),2))</f>
        <v/>
      </c>
      <c r="W7" s="197" t="str">
        <f t="shared" si="39"/>
        <v/>
      </c>
      <c r="X7" s="489"/>
      <c r="Y7" s="277" t="str">
        <f t="shared" si="18"/>
        <v/>
      </c>
      <c r="Z7" s="282" t="str">
        <f t="shared" si="19"/>
        <v/>
      </c>
      <c r="AA7" s="277" t="str">
        <f t="shared" si="20"/>
        <v/>
      </c>
      <c r="AB7" s="200" t="str">
        <f t="shared" si="21"/>
        <v/>
      </c>
      <c r="AC7" s="200" t="str">
        <f t="shared" si="22"/>
        <v/>
      </c>
      <c r="AD7" s="200" t="str">
        <f t="shared" si="23"/>
        <v/>
      </c>
      <c r="AE7" s="200" t="str">
        <f t="shared" si="24"/>
        <v/>
      </c>
      <c r="AF7" s="278" t="str">
        <f t="shared" si="25"/>
        <v/>
      </c>
      <c r="AG7" s="203" t="str">
        <f t="shared" si="26"/>
        <v/>
      </c>
      <c r="AH7" s="204" t="str">
        <f t="shared" si="27"/>
        <v/>
      </c>
      <c r="AI7" s="193" t="str">
        <f>IF(OR(AG7="", AH7=""), "", IFERROR(VALUE(TRIM(SUBSTITUTE(AG7,CHAR(160),""))),0) + IFERROR(VALUE(TRIM(SUBSTITUTE(AH7,CHAR(160),""))),0))</f>
        <v/>
      </c>
      <c r="AJ7" s="205" t="str">
        <f t="shared" si="28"/>
        <v/>
      </c>
      <c r="AK7" s="204" t="str">
        <f t="shared" si="29"/>
        <v/>
      </c>
      <c r="AL7" s="193" t="str">
        <f t="shared" si="41"/>
        <v/>
      </c>
      <c r="AM7" s="206" t="str">
        <f t="shared" si="30"/>
        <v/>
      </c>
      <c r="AN7" s="204" t="str">
        <f t="shared" si="31"/>
        <v/>
      </c>
      <c r="AO7" s="207" t="str">
        <f t="shared" si="42"/>
        <v/>
      </c>
      <c r="AP7" s="198" t="str">
        <f t="shared" si="32"/>
        <v/>
      </c>
      <c r="AQ7" s="279"/>
      <c r="AR7" s="208" t="str">
        <f t="shared" si="43"/>
        <v/>
      </c>
      <c r="AS7" s="208" t="str">
        <f t="shared" si="44"/>
        <v/>
      </c>
      <c r="AT7" s="208" t="str">
        <f t="shared" si="45"/>
        <v/>
      </c>
      <c r="AU7" s="209" t="str" cm="1">
        <f t="array" ref="AU7">IF($Z7="","",IF((IFERROR(_xlfn.IFS($AP7="Devis 1",(IFERROR(VALUE(TRIM(SUBSTITUTE(AG7,CHAR(160),""))),0)),$AP7="Devis 2",(IFERROR(VALUE(TRIM(SUBSTITUTE(AJ7,CHAR(160),""))),0)),$AP7="Devis 3",(IFERROR(VALUE(TRIM(SUBSTITUTE(AM7,CHAR(160),""))),0))),0))*(IFERROR(VALUE(TRIM(SUBSTITUTE($Z7,CHAR(160),""))),0))=0,"",(IFERROR(_xlfn.IFS($AP7="Devis 1",(IFERROR(VALUE(TRIM(SUBSTITUTE(AG7,CHAR(160),""))),0)),$AP7="Devis 2",(IFERROR(VALUE(TRIM(SUBSTITUTE(AJ7,CHAR(160),""))),0)),$AP7="Devis 3",(IFERROR(VALUE(TRIM(SUBSTITUTE(AM7,CHAR(160),""))),0))),0))*(IFERROR(VALUE(TRIM(SUBSTITUTE($Z7,CHAR(160),""))),0))))</f>
        <v/>
      </c>
      <c r="AV7" s="209" t="str" cm="1">
        <f t="array" ref="AV7">IF($Z7="","",IF(ROUND((IFERROR(_xlfn.IFS(TRIM(SUBSTITUTE($AP7,CHAR(160),""))="Devis 1",IFERROR(VALUE(TRIM(SUBSTITUTE(AH7,CHAR(160),""))),0),TRIM(SUBSTITUTE($AP7,CHAR(160),""))="Devis 2",IFERROR(VALUE(TRIM(SUBSTITUTE(AK7,CHAR(160),""))),0),TRIM(SUBSTITUTE($AP7,CHAR(160),""))="Devis 3",IFERROR(VALUE(TRIM(SUBSTITUTE(AN7,CHAR(160),""))),0)),0))*(IFERROR(VALUE(TRIM(SUBSTITUTE($Z7,CHAR(160),""))),0)),2)=0,IF(AU7&lt;&gt;"",0,""),ROUND((IFERROR(_xlfn.IFS(TRIM(SUBSTITUTE($AP7,CHAR(160),""))="Devis 1",IFERROR(VALUE(TRIM(SUBSTITUTE(AH7,CHAR(160),""))),0),TRIM(SUBSTITUTE($AP7,CHAR(160),""))="Devis 2",IFERROR(VALUE(TRIM(SUBSTITUTE(AK7,CHAR(160),""))),0),TRIM(SUBSTITUTE($AP7,CHAR(160),""))="Devis 3",IFERROR(VALUE(TRIM(SUBSTITUTE(AN7,CHAR(160),""))),0)),0))*(IFERROR(VALUE(TRIM(SUBSTITUTE($Z7,CHAR(160),""))),0)),2)))</f>
        <v/>
      </c>
      <c r="AW7" s="209" t="str" cm="1">
        <f t="array" ref="AW7">IF($Z7="","",IF((IFERROR(_xlfn.IFS($AP7="Devis 1",(IFERROR(VALUE(TRIM(SUBSTITUTE(AI7,CHAR(160),""))),0)),$AP7="Devis 2",(IFERROR(VALUE(TRIM(SUBSTITUTE(AL7,CHAR(160),""))),0)),$AP7="Devis 3",(IFERROR(VALUE(TRIM(SUBSTITUTE(AO7,CHAR(160),""))),0))),0))*(IFERROR(VALUE(TRIM(SUBSTITUTE($Z7,CHAR(160),""))),0))=0,"",(IFERROR(_xlfn.IFS($AP7="Devis 1",(IFERROR(VALUE(TRIM(SUBSTITUTE(AI7,CHAR(160),""))),0)),$AP7="Devis 2",(IFERROR(VALUE(TRIM(SUBSTITUTE(AL7,CHAR(160),""))),0)),$AP7="Devis 3",(IFERROR(VALUE(TRIM(SUBSTITUTE(AO7,CHAR(160),""))),0))),0))*(IFERROR(VALUE(TRIM(SUBSTITUTE($Z7,CHAR(160),""))),0))))</f>
        <v/>
      </c>
      <c r="AX7" s="280"/>
      <c r="AY7" s="281" t="str" cm="1">
        <f t="array" ref="AY7">IF(OR(AW7="",AT7="",AU7="",AR7="",AV7="",AS7=""),"",_xlfn.IFS((IFERROR(VALUE(TRIM(SUBSTITUTE(AW7,CHAR(160),""))),0))&gt;(IFERROR(VALUE(TRIM(SUBSTITUTE(AT7,CHAR(160),""))),0)),"KO : Le montant retenu TTC est supérieur au montant raisonnable TTC. Merci de revoir la ligne de dépense ou plafonner son montant.",(IFERROR(VALUE(TRIM(SUBSTITUTE(AU7,CHAR(160),""))),0))&gt;(IFERROR(VALUE(TRIM(SUBSTITUTE(AR7,CHAR(160),""))),0)),"Attention : Le montant retenu HT est supérieur au montant HT raisonnable. Merci de revoir la ligne de dépense, plafonner son montant, ou justifier la reventillation HT / TVA.",(IFERROR(VALUE(TRIM(SUBSTITUTE(AV7,CHAR(160),""))),0))&gt;(IFERROR(VALUE(TRIM(SUBSTITUTE(AS7,CHAR(160),""))),0)),"Attention : Le montant TVA retenu est supérieur au montant TVA raisonnable. Merci de revoir la ligne de dépense, plafonner son montant, ou justifier la reventillation HT / TVA.",(IFERROR(VALUE(TRIM(SUBSTITUTE(AW7,CHAR(160),""))),0))=0,"",(IFERROR(VALUE(TRIM(SUBSTITUTE(AT7,CHAR(160),""))),0))=(IFERROR(VALUE(TRIM(SUBSTITUTE(AW7,CHAR(160),""))),0)),"OK",(IFERROR(VALUE(TRIM(SUBSTITUTE(AT7,CHAR(160),""))),0))&gt;(IFERROR(VALUE(TRIM(SUBSTITUTE(AW7,CHAR(160),""))),0))," OK : Montant instruit inférieur au montant raisonnable.",TRUE,""))</f>
        <v/>
      </c>
      <c r="AZ7" s="281" t="str" cm="1">
        <f t="array" ref="AZ7">IF(OR(AW7="",W7="",AU7="",U7="",AV7="",V7=""),"",_xlfn.IFS((IFERROR(VALUE(TRIM(SUBSTITUTE(AW7,CHAR(160),""))),0))&gt;(IFERROR(VALUE(TRIM(SUBSTITUTE(W7,CHAR(160),""))),0)),"KO : Le montant retenu TTC est supérieur au montant présenté TTC. Merci de revoir la ligne de dépense ou plafonner son montant.",(IFERROR(VALUE(TRIM(SUBSTITUTE(AU7,CHAR(160),""))),0))&gt;(IFERROR(VALUE(TRIM(SUBSTITUTE(U7,CHAR(160),""))),0)),"Attention : Le montant retenu HT est supérieur au montant HT présenté. Merci de revoir la ligne de dépense, plafonner son montant, ou justifier la reventillation HT / TVA.",(IFERROR(VALUE(TRIM(SUBSTITUTE(AV7,CHAR(160),""))),0))&gt;(IFERROR(VALUE(TRIM(SUBSTITUTE(V7,CHAR(160),""))),0)),"Attention : Le montant TVA retenu est supérieur au montant TVA présenté. Merci de revoir la ligne de dépense, plafonner son montant, ou justifier la reventillation HT / TVA.",(IFERROR(VALUE(TRIM(SUBSTITUTE(W7,CHAR(160),""))),0))=0,"",(IFERROR(VALUE(TRIM(SUBSTITUTE(AW7,CHAR(160),""))),0))=(IFERROR(VALUE(TRIM(SUBSTITUTE(W7,CHAR(160),""))),0)),"OK",(IFERROR(VALUE(TRIM(SUBSTITUTE(AW7,CHAR(160),""))),0))&lt;(IFERROR(VALUE(TRIM(SUBSTITUTE(W7,CHAR(160),""))),0)),"Montant instruit inférieur au montant présenté.",TRUE,""))</f>
        <v/>
      </c>
      <c r="BA7" s="208" t="str">
        <f t="shared" si="33"/>
        <v/>
      </c>
      <c r="BB7" s="208" t="str">
        <f t="shared" si="34"/>
        <v/>
      </c>
      <c r="BC7" s="208" t="str">
        <f t="shared" si="35"/>
        <v/>
      </c>
    </row>
    <row r="8" spans="1:55" ht="15" customHeight="1">
      <c r="A8" s="473">
        <v>4</v>
      </c>
      <c r="B8" s="11"/>
      <c r="C8" s="13"/>
      <c r="D8" s="11"/>
      <c r="E8" s="11"/>
      <c r="F8" s="63"/>
      <c r="G8" s="71"/>
      <c r="H8" s="69"/>
      <c r="I8" s="70"/>
      <c r="J8" s="41"/>
      <c r="K8" s="29"/>
      <c r="L8" s="15"/>
      <c r="M8" s="193" t="str">
        <f t="shared" si="36"/>
        <v/>
      </c>
      <c r="N8" s="32"/>
      <c r="O8" s="15"/>
      <c r="P8" s="193" t="str">
        <f t="shared" si="37"/>
        <v/>
      </c>
      <c r="Q8" s="35"/>
      <c r="R8" s="15"/>
      <c r="S8" s="194" t="str">
        <f t="shared" si="38"/>
        <v/>
      </c>
      <c r="T8" s="56"/>
      <c r="U8" s="275" t="str" cm="1">
        <f t="array" ref="U8">IF((_xlfn.IFS(TRIM(SUBSTITUTE(T8,CHAR(160),""))="Devis 1",IFERROR(VALUE(TRIM(SUBSTITUTE(K8,CHAR(160),""))),0),TRIM(SUBSTITUTE(T8,CHAR(160),""))="Devis 2",IFERROR(VALUE(TRIM(SUBSTITUTE(N8,CHAR(160),""))),0),TRIM(SUBSTITUTE(T8,CHAR(160),""))="Devis 3",IFERROR(VALUE(TRIM(SUBSTITUTE(Q8,CHAR(160),""))),0),TRUE,0)*IFERROR(VALUE(TRIM(SUBSTITUTE(C8,CHAR(160),""))),0))=0,"",_xlfn.IFS(TRIM(SUBSTITUTE(T8,CHAR(160),""))="Devis 1",IFERROR(VALUE(TRIM(SUBSTITUTE(K8,CHAR(160),""))),0),TRIM(SUBSTITUTE(T8,CHAR(160),""))="Devis 2",IFERROR(VALUE(TRIM(SUBSTITUTE(N8,CHAR(160),""))),0),TRIM(SUBSTITUTE(T8,CHAR(160),""))="Devis 3",IFERROR(VALUE(TRIM(SUBSTITUTE(Q8,CHAR(160),""))),0),TRUE,0)*IFERROR(VALUE(TRIM(SUBSTITUTE(C8,CHAR(160),""))),0))</f>
        <v/>
      </c>
      <c r="V8" s="196" t="str" cm="1">
        <f t="array" ref="V8">IF(ROUND((_xlfn.IFS(TRIM(SUBSTITUTE(T8,CHAR(160),""))="Devis 1",IFERROR(VALUE(TRIM(SUBSTITUTE(L8,CHAR(160),""))),0),TRIM(SUBSTITUTE(T8,CHAR(160),""))="Devis 2",IFERROR(VALUE(TRIM(SUBSTITUTE(O8,CHAR(160),""))),0),TRIM(SUBSTITUTE(T8,CHAR(160),""))="Devis 3",IFERROR(VALUE(TRIM(SUBSTITUTE(R8,CHAR(160),""))),0),TRUE,0)*IFERROR(VALUE(TRIM(SUBSTITUTE(C8,CHAR(160),""))),0)),2)=0,IF(U8&lt;&gt;"",0,""),ROUND((_xlfn.IFS(TRIM(SUBSTITUTE(T8,CHAR(160),""))="Devis 1",IFERROR(VALUE(TRIM(SUBSTITUTE(L8,CHAR(160),""))),0),TRIM(SUBSTITUTE(T8,CHAR(160),""))="Devis 2",IFERROR(VALUE(TRIM(SUBSTITUTE(O8,CHAR(160),""))),0),TRIM(SUBSTITUTE(T8,CHAR(160),""))="Devis 3",IFERROR(VALUE(TRIM(SUBSTITUTE(R8,CHAR(160),""))),0),TRUE,0)*IFERROR(VALUE(TRIM(SUBSTITUTE(C8,CHAR(160),""))),0)),2))</f>
        <v/>
      </c>
      <c r="W8" s="197" t="str">
        <f t="shared" si="39"/>
        <v/>
      </c>
      <c r="X8" s="489"/>
      <c r="Y8" s="277" t="str">
        <f t="shared" si="18"/>
        <v/>
      </c>
      <c r="Z8" s="282" t="str">
        <f t="shared" si="19"/>
        <v/>
      </c>
      <c r="AA8" s="277" t="str">
        <f t="shared" si="20"/>
        <v/>
      </c>
      <c r="AB8" s="200" t="str">
        <f t="shared" si="21"/>
        <v/>
      </c>
      <c r="AC8" s="200" t="str">
        <f t="shared" si="22"/>
        <v/>
      </c>
      <c r="AD8" s="200" t="str">
        <f t="shared" si="23"/>
        <v/>
      </c>
      <c r="AE8" s="200" t="str">
        <f t="shared" si="24"/>
        <v/>
      </c>
      <c r="AF8" s="278" t="str">
        <f t="shared" si="25"/>
        <v/>
      </c>
      <c r="AG8" s="203" t="str">
        <f t="shared" si="26"/>
        <v/>
      </c>
      <c r="AH8" s="204" t="str">
        <f t="shared" si="27"/>
        <v/>
      </c>
      <c r="AI8" s="193" t="str">
        <f t="shared" si="40"/>
        <v/>
      </c>
      <c r="AJ8" s="205" t="str">
        <f t="shared" si="28"/>
        <v/>
      </c>
      <c r="AK8" s="204" t="str">
        <f t="shared" si="29"/>
        <v/>
      </c>
      <c r="AL8" s="193" t="str">
        <f t="shared" si="41"/>
        <v/>
      </c>
      <c r="AM8" s="206" t="str">
        <f t="shared" si="30"/>
        <v/>
      </c>
      <c r="AN8" s="204" t="str">
        <f t="shared" si="31"/>
        <v/>
      </c>
      <c r="AO8" s="207" t="str">
        <f t="shared" si="42"/>
        <v/>
      </c>
      <c r="AP8" s="198" t="str">
        <f t="shared" si="32"/>
        <v/>
      </c>
      <c r="AQ8" s="279"/>
      <c r="AR8" s="208" t="str">
        <f t="shared" si="43"/>
        <v/>
      </c>
      <c r="AS8" s="208" t="str">
        <f t="shared" si="44"/>
        <v/>
      </c>
      <c r="AT8" s="208" t="str">
        <f t="shared" si="45"/>
        <v/>
      </c>
      <c r="AU8" s="209" t="str" cm="1">
        <f t="array" ref="AU8">IF($Z8="","",IF((IFERROR(_xlfn.IFS($AP8="Devis 1",(IFERROR(VALUE(TRIM(SUBSTITUTE(AG8,CHAR(160),""))),0)),$AP8="Devis 2",(IFERROR(VALUE(TRIM(SUBSTITUTE(AJ8,CHAR(160),""))),0)),$AP8="Devis 3",(IFERROR(VALUE(TRIM(SUBSTITUTE(AM8,CHAR(160),""))),0))),0))*(IFERROR(VALUE(TRIM(SUBSTITUTE($Z8,CHAR(160),""))),0))=0,"",(IFERROR(_xlfn.IFS($AP8="Devis 1",(IFERROR(VALUE(TRIM(SUBSTITUTE(AG8,CHAR(160),""))),0)),$AP8="Devis 2",(IFERROR(VALUE(TRIM(SUBSTITUTE(AJ8,CHAR(160),""))),0)),$AP8="Devis 3",(IFERROR(VALUE(TRIM(SUBSTITUTE(AM8,CHAR(160),""))),0))),0))*(IFERROR(VALUE(TRIM(SUBSTITUTE($Z8,CHAR(160),""))),0))))</f>
        <v/>
      </c>
      <c r="AV8" s="209" t="str" cm="1">
        <f t="array" ref="AV8">IF($Z8="","",IF(ROUND((IFERROR(_xlfn.IFS(TRIM(SUBSTITUTE($AP8,CHAR(160),""))="Devis 1",IFERROR(VALUE(TRIM(SUBSTITUTE(AH8,CHAR(160),""))),0),TRIM(SUBSTITUTE($AP8,CHAR(160),""))="Devis 2",IFERROR(VALUE(TRIM(SUBSTITUTE(AK8,CHAR(160),""))),0),TRIM(SUBSTITUTE($AP8,CHAR(160),""))="Devis 3",IFERROR(VALUE(TRIM(SUBSTITUTE(AN8,CHAR(160),""))),0)),0))*(IFERROR(VALUE(TRIM(SUBSTITUTE($Z8,CHAR(160),""))),0)),2)=0,IF(AU8&lt;&gt;"",0,""),ROUND((IFERROR(_xlfn.IFS(TRIM(SUBSTITUTE($AP8,CHAR(160),""))="Devis 1",IFERROR(VALUE(TRIM(SUBSTITUTE(AH8,CHAR(160),""))),0),TRIM(SUBSTITUTE($AP8,CHAR(160),""))="Devis 2",IFERROR(VALUE(TRIM(SUBSTITUTE(AK8,CHAR(160),""))),0),TRIM(SUBSTITUTE($AP8,CHAR(160),""))="Devis 3",IFERROR(VALUE(TRIM(SUBSTITUTE(AN8,CHAR(160),""))),0)),0))*(IFERROR(VALUE(TRIM(SUBSTITUTE($Z8,CHAR(160),""))),0)),2)))</f>
        <v/>
      </c>
      <c r="AW8" s="209" t="str" cm="1">
        <f t="array" ref="AW8">IF($Z8="","",IF((IFERROR(_xlfn.IFS($AP8="Devis 1",(IFERROR(VALUE(TRIM(SUBSTITUTE(AI8,CHAR(160),""))),0)),$AP8="Devis 2",(IFERROR(VALUE(TRIM(SUBSTITUTE(AL8,CHAR(160),""))),0)),$AP8="Devis 3",(IFERROR(VALUE(TRIM(SUBSTITUTE(AO8,CHAR(160),""))),0))),0))*(IFERROR(VALUE(TRIM(SUBSTITUTE($Z8,CHAR(160),""))),0))=0,"",(IFERROR(_xlfn.IFS($AP8="Devis 1",(IFERROR(VALUE(TRIM(SUBSTITUTE(AI8,CHAR(160),""))),0)),$AP8="Devis 2",(IFERROR(VALUE(TRIM(SUBSTITUTE(AL8,CHAR(160),""))),0)),$AP8="Devis 3",(IFERROR(VALUE(TRIM(SUBSTITUTE(AO8,CHAR(160),""))),0))),0))*(IFERROR(VALUE(TRIM(SUBSTITUTE($Z8,CHAR(160),""))),0))))</f>
        <v/>
      </c>
      <c r="AX8" s="280"/>
      <c r="AY8" s="281" t="str" cm="1">
        <f t="array" ref="AY8">IF(OR(AW8="",AT8="",AU8="",AR8="",AV8="",AS8=""),"",_xlfn.IFS((IFERROR(VALUE(TRIM(SUBSTITUTE(AW8,CHAR(160),""))),0))&gt;(IFERROR(VALUE(TRIM(SUBSTITUTE(AT8,CHAR(160),""))),0)),"KO : Le montant retenu TTC est supérieur au montant raisonnable TTC. Merci de revoir la ligne de dépense ou plafonner son montant.",(IFERROR(VALUE(TRIM(SUBSTITUTE(AU8,CHAR(160),""))),0))&gt;(IFERROR(VALUE(TRIM(SUBSTITUTE(AR8,CHAR(160),""))),0)),"Attention : Le montant retenu HT est supérieur au montant HT raisonnable. Merci de revoir la ligne de dépense, plafonner son montant, ou justifier la reventillation HT / TVA.",(IFERROR(VALUE(TRIM(SUBSTITUTE(AV8,CHAR(160),""))),0))&gt;(IFERROR(VALUE(TRIM(SUBSTITUTE(AS8,CHAR(160),""))),0)),"Attention : Le montant TVA retenu est supérieur au montant TVA raisonnable. Merci de revoir la ligne de dépense, plafonner son montant, ou justifier la reventillation HT / TVA.",(IFERROR(VALUE(TRIM(SUBSTITUTE(AW8,CHAR(160),""))),0))=0,"",(IFERROR(VALUE(TRIM(SUBSTITUTE(AT8,CHAR(160),""))),0))=(IFERROR(VALUE(TRIM(SUBSTITUTE(AW8,CHAR(160),""))),0)),"OK",(IFERROR(VALUE(TRIM(SUBSTITUTE(AT8,CHAR(160),""))),0))&gt;(IFERROR(VALUE(TRIM(SUBSTITUTE(AW8,CHAR(160),""))),0))," OK : Montant instruit inférieur au montant raisonnable.",TRUE,""))</f>
        <v/>
      </c>
      <c r="AZ8" s="281" t="str" cm="1">
        <f t="array" ref="AZ8">IF(OR(AW8="",W8="",AU8="",U8="",AV8="",V8=""),"",_xlfn.IFS((IFERROR(VALUE(TRIM(SUBSTITUTE(AW8,CHAR(160),""))),0))&gt;(IFERROR(VALUE(TRIM(SUBSTITUTE(W8,CHAR(160),""))),0)),"KO : Le montant retenu TTC est supérieur au montant présenté TTC. Merci de revoir la ligne de dépense ou plafonner son montant.",(IFERROR(VALUE(TRIM(SUBSTITUTE(AU8,CHAR(160),""))),0))&gt;(IFERROR(VALUE(TRIM(SUBSTITUTE(U8,CHAR(160),""))),0)),"Attention : Le montant retenu HT est supérieur au montant HT présenté. Merci de revoir la ligne de dépense, plafonner son montant, ou justifier la reventillation HT / TVA.",(IFERROR(VALUE(TRIM(SUBSTITUTE(AV8,CHAR(160),""))),0))&gt;(IFERROR(VALUE(TRIM(SUBSTITUTE(V8,CHAR(160),""))),0)),"Attention : Le montant TVA retenu est supérieur au montant TVA présenté. Merci de revoir la ligne de dépense, plafonner son montant, ou justifier la reventillation HT / TVA.",(IFERROR(VALUE(TRIM(SUBSTITUTE(W8,CHAR(160),""))),0))=0,"",(IFERROR(VALUE(TRIM(SUBSTITUTE(AW8,CHAR(160),""))),0))=(IFERROR(VALUE(TRIM(SUBSTITUTE(W8,CHAR(160),""))),0)),"OK",(IFERROR(VALUE(TRIM(SUBSTITUTE(AW8,CHAR(160),""))),0))&lt;(IFERROR(VALUE(TRIM(SUBSTITUTE(W8,CHAR(160),""))),0)),"Montant instruit inférieur au montant présenté.",TRUE,""))</f>
        <v/>
      </c>
      <c r="BA8" s="208" t="str">
        <f t="shared" si="33"/>
        <v/>
      </c>
      <c r="BB8" s="208" t="str">
        <f t="shared" si="34"/>
        <v/>
      </c>
      <c r="BC8" s="208" t="str">
        <f t="shared" si="35"/>
        <v/>
      </c>
    </row>
    <row r="9" spans="1:55" ht="15" customHeight="1">
      <c r="A9" s="473">
        <v>5</v>
      </c>
      <c r="B9" s="11"/>
      <c r="C9" s="13"/>
      <c r="D9" s="11"/>
      <c r="E9" s="11"/>
      <c r="F9" s="63"/>
      <c r="G9" s="71"/>
      <c r="H9" s="69"/>
      <c r="I9" s="70"/>
      <c r="J9" s="41"/>
      <c r="K9" s="29"/>
      <c r="L9" s="15"/>
      <c r="M9" s="193" t="str">
        <f t="shared" si="36"/>
        <v/>
      </c>
      <c r="N9" s="32"/>
      <c r="O9" s="15"/>
      <c r="P9" s="193" t="str">
        <f t="shared" si="37"/>
        <v/>
      </c>
      <c r="Q9" s="35"/>
      <c r="R9" s="15"/>
      <c r="S9" s="194" t="str">
        <f>IF(OR(Q9="", R9=""), "", IFERROR(VALUE(TRIM(SUBSTITUTE(Q9,CHAR(160),""))),0) + IFERROR(VALUE(TRIM(SUBSTITUTE(R9,CHAR(160),""))),0))</f>
        <v/>
      </c>
      <c r="T9" s="56"/>
      <c r="U9" s="275" t="str" cm="1">
        <f t="array" ref="U9">IF((_xlfn.IFS(TRIM(SUBSTITUTE(T9,CHAR(160),""))="Devis 1",IFERROR(VALUE(TRIM(SUBSTITUTE(K9,CHAR(160),""))),0),TRIM(SUBSTITUTE(T9,CHAR(160),""))="Devis 2",IFERROR(VALUE(TRIM(SUBSTITUTE(N9,CHAR(160),""))),0),TRIM(SUBSTITUTE(T9,CHAR(160),""))="Devis 3",IFERROR(VALUE(TRIM(SUBSTITUTE(Q9,CHAR(160),""))),0),TRUE,0)*IFERROR(VALUE(TRIM(SUBSTITUTE(C9,CHAR(160),""))),0))=0,"",_xlfn.IFS(TRIM(SUBSTITUTE(T9,CHAR(160),""))="Devis 1",IFERROR(VALUE(TRIM(SUBSTITUTE(K9,CHAR(160),""))),0),TRIM(SUBSTITUTE(T9,CHAR(160),""))="Devis 2",IFERROR(VALUE(TRIM(SUBSTITUTE(N9,CHAR(160),""))),0),TRIM(SUBSTITUTE(T9,CHAR(160),""))="Devis 3",IFERROR(VALUE(TRIM(SUBSTITUTE(Q9,CHAR(160),""))),0),TRUE,0)*IFERROR(VALUE(TRIM(SUBSTITUTE(C9,CHAR(160),""))),0))</f>
        <v/>
      </c>
      <c r="V9" s="196" t="str" cm="1">
        <f t="array" ref="V9">IF(ROUND((_xlfn.IFS(TRIM(SUBSTITUTE(T9,CHAR(160),""))="Devis 1",IFERROR(VALUE(TRIM(SUBSTITUTE(L9,CHAR(160),""))),0),TRIM(SUBSTITUTE(T9,CHAR(160),""))="Devis 2",IFERROR(VALUE(TRIM(SUBSTITUTE(O9,CHAR(160),""))),0),TRIM(SUBSTITUTE(T9,CHAR(160),""))="Devis 3",IFERROR(VALUE(TRIM(SUBSTITUTE(R9,CHAR(160),""))),0),TRUE,0)*IFERROR(VALUE(TRIM(SUBSTITUTE(C9,CHAR(160),""))),0)),2)=0,IF(U9&lt;&gt;"",0,""),ROUND((_xlfn.IFS(TRIM(SUBSTITUTE(T9,CHAR(160),""))="Devis 1",IFERROR(VALUE(TRIM(SUBSTITUTE(L9,CHAR(160),""))),0),TRIM(SUBSTITUTE(T9,CHAR(160),""))="Devis 2",IFERROR(VALUE(TRIM(SUBSTITUTE(O9,CHAR(160),""))),0),TRIM(SUBSTITUTE(T9,CHAR(160),""))="Devis 3",IFERROR(VALUE(TRIM(SUBSTITUTE(R9,CHAR(160),""))),0),TRUE,0)*IFERROR(VALUE(TRIM(SUBSTITUTE(C9,CHAR(160),""))),0)),2))</f>
        <v/>
      </c>
      <c r="W9" s="197" t="str">
        <f t="shared" si="39"/>
        <v/>
      </c>
      <c r="X9" s="489"/>
      <c r="Y9" s="277" t="str">
        <f t="shared" si="18"/>
        <v/>
      </c>
      <c r="Z9" s="282" t="str">
        <f t="shared" si="19"/>
        <v/>
      </c>
      <c r="AA9" s="277" t="str">
        <f t="shared" si="20"/>
        <v/>
      </c>
      <c r="AB9" s="200" t="str">
        <f t="shared" si="21"/>
        <v/>
      </c>
      <c r="AC9" s="200" t="str">
        <f t="shared" si="22"/>
        <v/>
      </c>
      <c r="AD9" s="200" t="str">
        <f t="shared" si="23"/>
        <v/>
      </c>
      <c r="AE9" s="200" t="str">
        <f t="shared" si="24"/>
        <v/>
      </c>
      <c r="AF9" s="278" t="str">
        <f t="shared" si="25"/>
        <v/>
      </c>
      <c r="AG9" s="203" t="str">
        <f t="shared" si="26"/>
        <v/>
      </c>
      <c r="AH9" s="204" t="str">
        <f t="shared" si="27"/>
        <v/>
      </c>
      <c r="AI9" s="193" t="str">
        <f t="shared" si="40"/>
        <v/>
      </c>
      <c r="AJ9" s="205" t="str">
        <f t="shared" si="28"/>
        <v/>
      </c>
      <c r="AK9" s="204" t="str">
        <f t="shared" si="29"/>
        <v/>
      </c>
      <c r="AL9" s="193" t="str">
        <f t="shared" si="41"/>
        <v/>
      </c>
      <c r="AM9" s="206" t="str">
        <f t="shared" si="30"/>
        <v/>
      </c>
      <c r="AN9" s="204" t="str">
        <f t="shared" si="31"/>
        <v/>
      </c>
      <c r="AO9" s="207" t="str">
        <f t="shared" si="42"/>
        <v/>
      </c>
      <c r="AP9" s="198" t="str">
        <f t="shared" si="32"/>
        <v/>
      </c>
      <c r="AQ9" s="279"/>
      <c r="AR9" s="208" t="str">
        <f t="shared" si="43"/>
        <v/>
      </c>
      <c r="AS9" s="208" t="str">
        <f t="shared" si="44"/>
        <v/>
      </c>
      <c r="AT9" s="208" t="str">
        <f t="shared" si="45"/>
        <v/>
      </c>
      <c r="AU9" s="209" t="str" cm="1">
        <f t="array" ref="AU9">IF($Z9="","",IF((IFERROR(_xlfn.IFS($AP9="Devis 1",(IFERROR(VALUE(TRIM(SUBSTITUTE(AG9,CHAR(160),""))),0)),$AP9="Devis 2",(IFERROR(VALUE(TRIM(SUBSTITUTE(AJ9,CHAR(160),""))),0)),$AP9="Devis 3",(IFERROR(VALUE(TRIM(SUBSTITUTE(AM9,CHAR(160),""))),0))),0))*(IFERROR(VALUE(TRIM(SUBSTITUTE($Z9,CHAR(160),""))),0))=0,"",(IFERROR(_xlfn.IFS($AP9="Devis 1",(IFERROR(VALUE(TRIM(SUBSTITUTE(AG9,CHAR(160),""))),0)),$AP9="Devis 2",(IFERROR(VALUE(TRIM(SUBSTITUTE(AJ9,CHAR(160),""))),0)),$AP9="Devis 3",(IFERROR(VALUE(TRIM(SUBSTITUTE(AM9,CHAR(160),""))),0))),0))*(IFERROR(VALUE(TRIM(SUBSTITUTE($Z9,CHAR(160),""))),0))))</f>
        <v/>
      </c>
      <c r="AV9" s="209" t="str" cm="1">
        <f t="array" ref="AV9">IF($Z9="","",IF(ROUND((IFERROR(_xlfn.IFS(TRIM(SUBSTITUTE($AP9,CHAR(160),""))="Devis 1",IFERROR(VALUE(TRIM(SUBSTITUTE(AH9,CHAR(160),""))),0),TRIM(SUBSTITUTE($AP9,CHAR(160),""))="Devis 2",IFERROR(VALUE(TRIM(SUBSTITUTE(AK9,CHAR(160),""))),0),TRIM(SUBSTITUTE($AP9,CHAR(160),""))="Devis 3",IFERROR(VALUE(TRIM(SUBSTITUTE(AN9,CHAR(160),""))),0)),0))*(IFERROR(VALUE(TRIM(SUBSTITUTE($Z9,CHAR(160),""))),0)),2)=0,IF(AU9&lt;&gt;"",0,""),ROUND((IFERROR(_xlfn.IFS(TRIM(SUBSTITUTE($AP9,CHAR(160),""))="Devis 1",IFERROR(VALUE(TRIM(SUBSTITUTE(AH9,CHAR(160),""))),0),TRIM(SUBSTITUTE($AP9,CHAR(160),""))="Devis 2",IFERROR(VALUE(TRIM(SUBSTITUTE(AK9,CHAR(160),""))),0),TRIM(SUBSTITUTE($AP9,CHAR(160),""))="Devis 3",IFERROR(VALUE(TRIM(SUBSTITUTE(AN9,CHAR(160),""))),0)),0))*(IFERROR(VALUE(TRIM(SUBSTITUTE($Z9,CHAR(160),""))),0)),2)))</f>
        <v/>
      </c>
      <c r="AW9" s="209" t="str" cm="1">
        <f t="array" ref="AW9">IF($Z9="","",IF((IFERROR(_xlfn.IFS($AP9="Devis 1",(IFERROR(VALUE(TRIM(SUBSTITUTE(AI9,CHAR(160),""))),0)),$AP9="Devis 2",(IFERROR(VALUE(TRIM(SUBSTITUTE(AL9,CHAR(160),""))),0)),$AP9="Devis 3",(IFERROR(VALUE(TRIM(SUBSTITUTE(AO9,CHAR(160),""))),0))),0))*(IFERROR(VALUE(TRIM(SUBSTITUTE($Z9,CHAR(160),""))),0))=0,"",(IFERROR(_xlfn.IFS($AP9="Devis 1",(IFERROR(VALUE(TRIM(SUBSTITUTE(AI9,CHAR(160),""))),0)),$AP9="Devis 2",(IFERROR(VALUE(TRIM(SUBSTITUTE(AL9,CHAR(160),""))),0)),$AP9="Devis 3",(IFERROR(VALUE(TRIM(SUBSTITUTE(AO9,CHAR(160),""))),0))),0))*(IFERROR(VALUE(TRIM(SUBSTITUTE($Z9,CHAR(160),""))),0))))</f>
        <v/>
      </c>
      <c r="AX9" s="280"/>
      <c r="AY9" s="281" t="str" cm="1">
        <f t="array" ref="AY9">IF(OR(AW9="",AT9="",AU9="",AR9="",AV9="",AS9=""),"",_xlfn.IFS((IFERROR(VALUE(TRIM(SUBSTITUTE(AW9,CHAR(160),""))),0))&gt;(IFERROR(VALUE(TRIM(SUBSTITUTE(AT9,CHAR(160),""))),0)),"KO : Le montant retenu TTC est supérieur au montant raisonnable TTC. Merci de revoir la ligne de dépense ou plafonner son montant.",(IFERROR(VALUE(TRIM(SUBSTITUTE(AU9,CHAR(160),""))),0))&gt;(IFERROR(VALUE(TRIM(SUBSTITUTE(AR9,CHAR(160),""))),0)),"Attention : Le montant retenu HT est supérieur au montant HT raisonnable. Merci de revoir la ligne de dépense, plafonner son montant, ou justifier la reventillation HT / TVA.",(IFERROR(VALUE(TRIM(SUBSTITUTE(AV9,CHAR(160),""))),0))&gt;(IFERROR(VALUE(TRIM(SUBSTITUTE(AS9,CHAR(160),""))),0)),"Attention : Le montant TVA retenu est supérieur au montant TVA raisonnable. Merci de revoir la ligne de dépense, plafonner son montant, ou justifier la reventillation HT / TVA.",(IFERROR(VALUE(TRIM(SUBSTITUTE(AW9,CHAR(160),""))),0))=0,"",(IFERROR(VALUE(TRIM(SUBSTITUTE(AT9,CHAR(160),""))),0))=(IFERROR(VALUE(TRIM(SUBSTITUTE(AW9,CHAR(160),""))),0)),"OK",(IFERROR(VALUE(TRIM(SUBSTITUTE(AT9,CHAR(160),""))),0))&gt;(IFERROR(VALUE(TRIM(SUBSTITUTE(AW9,CHAR(160),""))),0))," OK : Montant instruit inférieur au montant raisonnable.",TRUE,""))</f>
        <v/>
      </c>
      <c r="AZ9" s="281" t="str" cm="1">
        <f t="array" ref="AZ9">IF(OR(AW9="",W9="",AU9="",U9="",AV9="",V9=""),"",_xlfn.IFS((IFERROR(VALUE(TRIM(SUBSTITUTE(AW9,CHAR(160),""))),0))&gt;(IFERROR(VALUE(TRIM(SUBSTITUTE(W9,CHAR(160),""))),0)),"KO : Le montant retenu TTC est supérieur au montant présenté TTC. Merci de revoir la ligne de dépense ou plafonner son montant.",(IFERROR(VALUE(TRIM(SUBSTITUTE(AU9,CHAR(160),""))),0))&gt;(IFERROR(VALUE(TRIM(SUBSTITUTE(U9,CHAR(160),""))),0)),"Attention : Le montant retenu HT est supérieur au montant HT présenté. Merci de revoir la ligne de dépense, plafonner son montant, ou justifier la reventillation HT / TVA.",(IFERROR(VALUE(TRIM(SUBSTITUTE(AV9,CHAR(160),""))),0))&gt;(IFERROR(VALUE(TRIM(SUBSTITUTE(V9,CHAR(160),""))),0)),"Attention : Le montant TVA retenu est supérieur au montant TVA présenté. Merci de revoir la ligne de dépense, plafonner son montant, ou justifier la reventillation HT / TVA.",(IFERROR(VALUE(TRIM(SUBSTITUTE(W9,CHAR(160),""))),0))=0,"",(IFERROR(VALUE(TRIM(SUBSTITUTE(AW9,CHAR(160),""))),0))=(IFERROR(VALUE(TRIM(SUBSTITUTE(W9,CHAR(160),""))),0)),"OK",(IFERROR(VALUE(TRIM(SUBSTITUTE(AW9,CHAR(160),""))),0))&lt;(IFERROR(VALUE(TRIM(SUBSTITUTE(W9,CHAR(160),""))),0)),"Montant instruit inférieur au montant présenté.",TRUE,""))</f>
        <v/>
      </c>
      <c r="BA9" s="208" t="str">
        <f t="shared" si="33"/>
        <v/>
      </c>
      <c r="BB9" s="208" t="str">
        <f t="shared" si="34"/>
        <v/>
      </c>
      <c r="BC9" s="208" t="str">
        <f t="shared" si="35"/>
        <v/>
      </c>
    </row>
    <row r="10" spans="1:55" ht="15" customHeight="1">
      <c r="A10" s="473">
        <v>6</v>
      </c>
      <c r="B10" s="11"/>
      <c r="C10" s="13"/>
      <c r="D10" s="11"/>
      <c r="E10" s="11"/>
      <c r="F10" s="63"/>
      <c r="G10" s="71"/>
      <c r="H10" s="69"/>
      <c r="I10" s="70"/>
      <c r="J10" s="41"/>
      <c r="K10" s="29"/>
      <c r="L10" s="15"/>
      <c r="M10" s="193" t="str">
        <f t="shared" si="36"/>
        <v/>
      </c>
      <c r="N10" s="32"/>
      <c r="O10" s="15"/>
      <c r="P10" s="193" t="str">
        <f t="shared" si="37"/>
        <v/>
      </c>
      <c r="Q10" s="35"/>
      <c r="R10" s="15"/>
      <c r="S10" s="194" t="str">
        <f t="shared" si="38"/>
        <v/>
      </c>
      <c r="T10" s="56"/>
      <c r="U10" s="275" t="str" cm="1">
        <f t="array" ref="U10">IF((_xlfn.IFS(TRIM(SUBSTITUTE(T10,CHAR(160),""))="Devis 1",IFERROR(VALUE(TRIM(SUBSTITUTE(K10,CHAR(160),""))),0),TRIM(SUBSTITUTE(T10,CHAR(160),""))="Devis 2",IFERROR(VALUE(TRIM(SUBSTITUTE(N10,CHAR(160),""))),0),TRIM(SUBSTITUTE(T10,CHAR(160),""))="Devis 3",IFERROR(VALUE(TRIM(SUBSTITUTE(Q10,CHAR(160),""))),0),TRUE,0)*IFERROR(VALUE(TRIM(SUBSTITUTE(C10,CHAR(160),""))),0))=0,"",_xlfn.IFS(TRIM(SUBSTITUTE(T10,CHAR(160),""))="Devis 1",IFERROR(VALUE(TRIM(SUBSTITUTE(K10,CHAR(160),""))),0),TRIM(SUBSTITUTE(T10,CHAR(160),""))="Devis 2",IFERROR(VALUE(TRIM(SUBSTITUTE(N10,CHAR(160),""))),0),TRIM(SUBSTITUTE(T10,CHAR(160),""))="Devis 3",IFERROR(VALUE(TRIM(SUBSTITUTE(Q10,CHAR(160),""))),0),TRUE,0)*IFERROR(VALUE(TRIM(SUBSTITUTE(C10,CHAR(160),""))),0))</f>
        <v/>
      </c>
      <c r="V10" s="196" t="str" cm="1">
        <f t="array" ref="V10">IF(ROUND((_xlfn.IFS(TRIM(SUBSTITUTE(T10,CHAR(160),""))="Devis 1",IFERROR(VALUE(TRIM(SUBSTITUTE(L10,CHAR(160),""))),0),TRIM(SUBSTITUTE(T10,CHAR(160),""))="Devis 2",IFERROR(VALUE(TRIM(SUBSTITUTE(O10,CHAR(160),""))),0),TRIM(SUBSTITUTE(T10,CHAR(160),""))="Devis 3",IFERROR(VALUE(TRIM(SUBSTITUTE(R10,CHAR(160),""))),0),TRUE,0)*IFERROR(VALUE(TRIM(SUBSTITUTE(C10,CHAR(160),""))),0)),2)=0,IF(U10&lt;&gt;"",0,""),ROUND((_xlfn.IFS(TRIM(SUBSTITUTE(T10,CHAR(160),""))="Devis 1",IFERROR(VALUE(TRIM(SUBSTITUTE(L10,CHAR(160),""))),0),TRIM(SUBSTITUTE(T10,CHAR(160),""))="Devis 2",IFERROR(VALUE(TRIM(SUBSTITUTE(O10,CHAR(160),""))),0),TRIM(SUBSTITUTE(T10,CHAR(160),""))="Devis 3",IFERROR(VALUE(TRIM(SUBSTITUTE(R10,CHAR(160),""))),0),TRUE,0)*IFERROR(VALUE(TRIM(SUBSTITUTE(C10,CHAR(160),""))),0)),2))</f>
        <v/>
      </c>
      <c r="W10" s="197" t="str">
        <f t="shared" si="39"/>
        <v/>
      </c>
      <c r="X10" s="489"/>
      <c r="Y10" s="277" t="str">
        <f t="shared" si="18"/>
        <v/>
      </c>
      <c r="Z10" s="282" t="str">
        <f t="shared" si="19"/>
        <v/>
      </c>
      <c r="AA10" s="277" t="str">
        <f t="shared" si="20"/>
        <v/>
      </c>
      <c r="AB10" s="200" t="str">
        <f t="shared" si="21"/>
        <v/>
      </c>
      <c r="AC10" s="200" t="str">
        <f t="shared" si="22"/>
        <v/>
      </c>
      <c r="AD10" s="200" t="str">
        <f t="shared" si="23"/>
        <v/>
      </c>
      <c r="AE10" s="200" t="str">
        <f t="shared" si="24"/>
        <v/>
      </c>
      <c r="AF10" s="278" t="str">
        <f t="shared" si="25"/>
        <v/>
      </c>
      <c r="AG10" s="203" t="str">
        <f t="shared" si="26"/>
        <v/>
      </c>
      <c r="AH10" s="204" t="str">
        <f t="shared" si="27"/>
        <v/>
      </c>
      <c r="AI10" s="193" t="str">
        <f t="shared" si="40"/>
        <v/>
      </c>
      <c r="AJ10" s="205" t="str">
        <f t="shared" si="28"/>
        <v/>
      </c>
      <c r="AK10" s="204" t="str">
        <f t="shared" si="29"/>
        <v/>
      </c>
      <c r="AL10" s="193" t="str">
        <f t="shared" si="41"/>
        <v/>
      </c>
      <c r="AM10" s="206" t="str">
        <f t="shared" si="30"/>
        <v/>
      </c>
      <c r="AN10" s="204" t="str">
        <f t="shared" si="31"/>
        <v/>
      </c>
      <c r="AO10" s="207" t="str">
        <f t="shared" si="42"/>
        <v/>
      </c>
      <c r="AP10" s="198" t="str">
        <f t="shared" si="32"/>
        <v/>
      </c>
      <c r="AQ10" s="279"/>
      <c r="AR10" s="208" t="str">
        <f t="shared" si="43"/>
        <v/>
      </c>
      <c r="AS10" s="208" t="str">
        <f t="shared" si="44"/>
        <v/>
      </c>
      <c r="AT10" s="208" t="str">
        <f t="shared" si="45"/>
        <v/>
      </c>
      <c r="AU10" s="209" t="str" cm="1">
        <f t="array" ref="AU10">IF($Z10="","",IF((IFERROR(_xlfn.IFS($AP10="Devis 1",(IFERROR(VALUE(TRIM(SUBSTITUTE(AG10,CHAR(160),""))),0)),$AP10="Devis 2",(IFERROR(VALUE(TRIM(SUBSTITUTE(AJ10,CHAR(160),""))),0)),$AP10="Devis 3",(IFERROR(VALUE(TRIM(SUBSTITUTE(AM10,CHAR(160),""))),0))),0))*(IFERROR(VALUE(TRIM(SUBSTITUTE($Z10,CHAR(160),""))),0))=0,"",(IFERROR(_xlfn.IFS($AP10="Devis 1",(IFERROR(VALUE(TRIM(SUBSTITUTE(AG10,CHAR(160),""))),0)),$AP10="Devis 2",(IFERROR(VALUE(TRIM(SUBSTITUTE(AJ10,CHAR(160),""))),0)),$AP10="Devis 3",(IFERROR(VALUE(TRIM(SUBSTITUTE(AM10,CHAR(160),""))),0))),0))*(IFERROR(VALUE(TRIM(SUBSTITUTE($Z10,CHAR(160),""))),0))))</f>
        <v/>
      </c>
      <c r="AV10" s="209" t="str" cm="1">
        <f t="array" ref="AV10">IF($Z10="","",IF(ROUND((IFERROR(_xlfn.IFS(TRIM(SUBSTITUTE($AP10,CHAR(160),""))="Devis 1",IFERROR(VALUE(TRIM(SUBSTITUTE(AH10,CHAR(160),""))),0),TRIM(SUBSTITUTE($AP10,CHAR(160),""))="Devis 2",IFERROR(VALUE(TRIM(SUBSTITUTE(AK10,CHAR(160),""))),0),TRIM(SUBSTITUTE($AP10,CHAR(160),""))="Devis 3",IFERROR(VALUE(TRIM(SUBSTITUTE(AN10,CHAR(160),""))),0)),0))*(IFERROR(VALUE(TRIM(SUBSTITUTE($Z10,CHAR(160),""))),0)),2)=0,IF(AU10&lt;&gt;"",0,""),ROUND((IFERROR(_xlfn.IFS(TRIM(SUBSTITUTE($AP10,CHAR(160),""))="Devis 1",IFERROR(VALUE(TRIM(SUBSTITUTE(AH10,CHAR(160),""))),0),TRIM(SUBSTITUTE($AP10,CHAR(160),""))="Devis 2",IFERROR(VALUE(TRIM(SUBSTITUTE(AK10,CHAR(160),""))),0),TRIM(SUBSTITUTE($AP10,CHAR(160),""))="Devis 3",IFERROR(VALUE(TRIM(SUBSTITUTE(AN10,CHAR(160),""))),0)),0))*(IFERROR(VALUE(TRIM(SUBSTITUTE($Z10,CHAR(160),""))),0)),2)))</f>
        <v/>
      </c>
      <c r="AW10" s="209" t="str" cm="1">
        <f t="array" ref="AW10">IF($Z10="","",IF((IFERROR(_xlfn.IFS($AP10="Devis 1",(IFERROR(VALUE(TRIM(SUBSTITUTE(AI10,CHAR(160),""))),0)),$AP10="Devis 2",(IFERROR(VALUE(TRIM(SUBSTITUTE(AL10,CHAR(160),""))),0)),$AP10="Devis 3",(IFERROR(VALUE(TRIM(SUBSTITUTE(AO10,CHAR(160),""))),0))),0))*(IFERROR(VALUE(TRIM(SUBSTITUTE($Z10,CHAR(160),""))),0))=0,"",(IFERROR(_xlfn.IFS($AP10="Devis 1",(IFERROR(VALUE(TRIM(SUBSTITUTE(AI10,CHAR(160),""))),0)),$AP10="Devis 2",(IFERROR(VALUE(TRIM(SUBSTITUTE(AL10,CHAR(160),""))),0)),$AP10="Devis 3",(IFERROR(VALUE(TRIM(SUBSTITUTE(AO10,CHAR(160),""))),0))),0))*(IFERROR(VALUE(TRIM(SUBSTITUTE($Z10,CHAR(160),""))),0))))</f>
        <v/>
      </c>
      <c r="AX10" s="280"/>
      <c r="AY10" s="281" t="str" cm="1">
        <f t="array" ref="AY10">IF(OR(AW10="",AT10="",AU10="",AR10="",AV10="",AS10=""),"",_xlfn.IFS((IFERROR(VALUE(TRIM(SUBSTITUTE(AW10,CHAR(160),""))),0))&gt;(IFERROR(VALUE(TRIM(SUBSTITUTE(AT10,CHAR(160),""))),0)),"KO : Le montant retenu TTC est supérieur au montant raisonnable TTC. Merci de revoir la ligne de dépense ou plafonner son montant.",(IFERROR(VALUE(TRIM(SUBSTITUTE(AU10,CHAR(160),""))),0))&gt;(IFERROR(VALUE(TRIM(SUBSTITUTE(AR10,CHAR(160),""))),0)),"Attention : Le montant retenu HT est supérieur au montant HT raisonnable. Merci de revoir la ligne de dépense, plafonner son montant, ou justifier la reventillation HT / TVA.",(IFERROR(VALUE(TRIM(SUBSTITUTE(AV10,CHAR(160),""))),0))&gt;(IFERROR(VALUE(TRIM(SUBSTITUTE(AS10,CHAR(160),""))),0)),"Attention : Le montant TVA retenu est supérieur au montant TVA raisonnable. Merci de revoir la ligne de dépense, plafonner son montant, ou justifier la reventillation HT / TVA.",(IFERROR(VALUE(TRIM(SUBSTITUTE(AW10,CHAR(160),""))),0))=0,"",(IFERROR(VALUE(TRIM(SUBSTITUTE(AT10,CHAR(160),""))),0))=(IFERROR(VALUE(TRIM(SUBSTITUTE(AW10,CHAR(160),""))),0)),"OK",(IFERROR(VALUE(TRIM(SUBSTITUTE(AT10,CHAR(160),""))),0))&gt;(IFERROR(VALUE(TRIM(SUBSTITUTE(AW10,CHAR(160),""))),0))," OK : Montant instruit inférieur au montant raisonnable.",TRUE,""))</f>
        <v/>
      </c>
      <c r="AZ10" s="281" t="str" cm="1">
        <f t="array" ref="AZ10">IF(OR(AW10="",W10="",AU10="",U10="",AV10="",V10=""),"",_xlfn.IFS((IFERROR(VALUE(TRIM(SUBSTITUTE(AW10,CHAR(160),""))),0))&gt;(IFERROR(VALUE(TRIM(SUBSTITUTE(W10,CHAR(160),""))),0)),"KO : Le montant retenu TTC est supérieur au montant présenté TTC. Merci de revoir la ligne de dépense ou plafonner son montant.",(IFERROR(VALUE(TRIM(SUBSTITUTE(AU10,CHAR(160),""))),0))&gt;(IFERROR(VALUE(TRIM(SUBSTITUTE(U10,CHAR(160),""))),0)),"Attention : Le montant retenu HT est supérieur au montant HT présenté. Merci de revoir la ligne de dépense, plafonner son montant, ou justifier la reventillation HT / TVA.",(IFERROR(VALUE(TRIM(SUBSTITUTE(AV10,CHAR(160),""))),0))&gt;(IFERROR(VALUE(TRIM(SUBSTITUTE(V10,CHAR(160),""))),0)),"Attention : Le montant TVA retenu est supérieur au montant TVA présenté. Merci de revoir la ligne de dépense, plafonner son montant, ou justifier la reventillation HT / TVA.",(IFERROR(VALUE(TRIM(SUBSTITUTE(W10,CHAR(160),""))),0))=0,"",(IFERROR(VALUE(TRIM(SUBSTITUTE(AW10,CHAR(160),""))),0))=(IFERROR(VALUE(TRIM(SUBSTITUTE(W10,CHAR(160),""))),0)),"OK",(IFERROR(VALUE(TRIM(SUBSTITUTE(AW10,CHAR(160),""))),0))&lt;(IFERROR(VALUE(TRIM(SUBSTITUTE(W10,CHAR(160),""))),0)),"Montant instruit inférieur au montant présenté.",TRUE,""))</f>
        <v/>
      </c>
      <c r="BA10" s="208" t="str">
        <f t="shared" si="33"/>
        <v/>
      </c>
      <c r="BB10" s="208" t="str">
        <f t="shared" si="34"/>
        <v/>
      </c>
      <c r="BC10" s="208" t="str">
        <f t="shared" si="35"/>
        <v/>
      </c>
    </row>
    <row r="11" spans="1:55" ht="15" customHeight="1">
      <c r="A11" s="473">
        <v>7</v>
      </c>
      <c r="B11" s="11"/>
      <c r="C11" s="13"/>
      <c r="D11" s="11"/>
      <c r="E11" s="11"/>
      <c r="F11" s="63"/>
      <c r="G11" s="71"/>
      <c r="H11" s="69"/>
      <c r="I11" s="70"/>
      <c r="J11" s="41"/>
      <c r="K11" s="29"/>
      <c r="L11" s="15"/>
      <c r="M11" s="193" t="str">
        <f t="shared" si="36"/>
        <v/>
      </c>
      <c r="N11" s="32"/>
      <c r="O11" s="15"/>
      <c r="P11" s="193" t="str">
        <f t="shared" si="37"/>
        <v/>
      </c>
      <c r="Q11" s="35"/>
      <c r="R11" s="15"/>
      <c r="S11" s="194" t="str">
        <f t="shared" si="38"/>
        <v/>
      </c>
      <c r="T11" s="56"/>
      <c r="U11" s="275" t="str" cm="1">
        <f t="array" ref="U11">IF((_xlfn.IFS(TRIM(SUBSTITUTE(T11,CHAR(160),""))="Devis 1",IFERROR(VALUE(TRIM(SUBSTITUTE(K11,CHAR(160),""))),0),TRIM(SUBSTITUTE(T11,CHAR(160),""))="Devis 2",IFERROR(VALUE(TRIM(SUBSTITUTE(N11,CHAR(160),""))),0),TRIM(SUBSTITUTE(T11,CHAR(160),""))="Devis 3",IFERROR(VALUE(TRIM(SUBSTITUTE(Q11,CHAR(160),""))),0),TRUE,0)*IFERROR(VALUE(TRIM(SUBSTITUTE(C11,CHAR(160),""))),0))=0,"",_xlfn.IFS(TRIM(SUBSTITUTE(T11,CHAR(160),""))="Devis 1",IFERROR(VALUE(TRIM(SUBSTITUTE(K11,CHAR(160),""))),0),TRIM(SUBSTITUTE(T11,CHAR(160),""))="Devis 2",IFERROR(VALUE(TRIM(SUBSTITUTE(N11,CHAR(160),""))),0),TRIM(SUBSTITUTE(T11,CHAR(160),""))="Devis 3",IFERROR(VALUE(TRIM(SUBSTITUTE(Q11,CHAR(160),""))),0),TRUE,0)*IFERROR(VALUE(TRIM(SUBSTITUTE(C11,CHAR(160),""))),0))</f>
        <v/>
      </c>
      <c r="V11" s="196" t="str" cm="1">
        <f t="array" ref="V11">IF(ROUND((_xlfn.IFS(TRIM(SUBSTITUTE(T11,CHAR(160),""))="Devis 1",IFERROR(VALUE(TRIM(SUBSTITUTE(L11,CHAR(160),""))),0),TRIM(SUBSTITUTE(T11,CHAR(160),""))="Devis 2",IFERROR(VALUE(TRIM(SUBSTITUTE(O11,CHAR(160),""))),0),TRIM(SUBSTITUTE(T11,CHAR(160),""))="Devis 3",IFERROR(VALUE(TRIM(SUBSTITUTE(R11,CHAR(160),""))),0),TRUE,0)*IFERROR(VALUE(TRIM(SUBSTITUTE(C11,CHAR(160),""))),0)),2)=0,IF(U11&lt;&gt;"",0,""),ROUND((_xlfn.IFS(TRIM(SUBSTITUTE(T11,CHAR(160),""))="Devis 1",IFERROR(VALUE(TRIM(SUBSTITUTE(L11,CHAR(160),""))),0),TRIM(SUBSTITUTE(T11,CHAR(160),""))="Devis 2",IFERROR(VALUE(TRIM(SUBSTITUTE(O11,CHAR(160),""))),0),TRIM(SUBSTITUTE(T11,CHAR(160),""))="Devis 3",IFERROR(VALUE(TRIM(SUBSTITUTE(R11,CHAR(160),""))),0),TRUE,0)*IFERROR(VALUE(TRIM(SUBSTITUTE(C11,CHAR(160),""))),0)),2))</f>
        <v/>
      </c>
      <c r="W11" s="197" t="str">
        <f t="shared" si="39"/>
        <v/>
      </c>
      <c r="X11" s="489"/>
      <c r="Y11" s="277" t="str">
        <f t="shared" si="18"/>
        <v/>
      </c>
      <c r="Z11" s="282" t="str">
        <f t="shared" si="19"/>
        <v/>
      </c>
      <c r="AA11" s="277" t="str">
        <f t="shared" si="20"/>
        <v/>
      </c>
      <c r="AB11" s="200" t="str">
        <f t="shared" si="21"/>
        <v/>
      </c>
      <c r="AC11" s="200" t="str">
        <f t="shared" si="22"/>
        <v/>
      </c>
      <c r="AD11" s="200" t="str">
        <f t="shared" si="23"/>
        <v/>
      </c>
      <c r="AE11" s="200" t="str">
        <f t="shared" si="24"/>
        <v/>
      </c>
      <c r="AF11" s="278" t="str">
        <f t="shared" si="25"/>
        <v/>
      </c>
      <c r="AG11" s="203" t="str">
        <f t="shared" si="26"/>
        <v/>
      </c>
      <c r="AH11" s="204" t="str">
        <f t="shared" si="27"/>
        <v/>
      </c>
      <c r="AI11" s="193" t="str">
        <f t="shared" si="40"/>
        <v/>
      </c>
      <c r="AJ11" s="205" t="str">
        <f t="shared" si="28"/>
        <v/>
      </c>
      <c r="AK11" s="204" t="str">
        <f t="shared" si="29"/>
        <v/>
      </c>
      <c r="AL11" s="193" t="str">
        <f t="shared" si="41"/>
        <v/>
      </c>
      <c r="AM11" s="206" t="str">
        <f t="shared" si="30"/>
        <v/>
      </c>
      <c r="AN11" s="204" t="str">
        <f t="shared" si="31"/>
        <v/>
      </c>
      <c r="AO11" s="207" t="str">
        <f t="shared" si="42"/>
        <v/>
      </c>
      <c r="AP11" s="198" t="str">
        <f t="shared" si="32"/>
        <v/>
      </c>
      <c r="AQ11" s="279"/>
      <c r="AR11" s="208" t="str">
        <f t="shared" si="43"/>
        <v/>
      </c>
      <c r="AS11" s="208" t="str">
        <f t="shared" si="44"/>
        <v/>
      </c>
      <c r="AT11" s="208" t="str">
        <f t="shared" si="45"/>
        <v/>
      </c>
      <c r="AU11" s="209" t="str" cm="1">
        <f t="array" ref="AU11">IF($Z11="","",IF((IFERROR(_xlfn.IFS($AP11="Devis 1",(IFERROR(VALUE(TRIM(SUBSTITUTE(AG11,CHAR(160),""))),0)),$AP11="Devis 2",(IFERROR(VALUE(TRIM(SUBSTITUTE(AJ11,CHAR(160),""))),0)),$AP11="Devis 3",(IFERROR(VALUE(TRIM(SUBSTITUTE(AM11,CHAR(160),""))),0))),0))*(IFERROR(VALUE(TRIM(SUBSTITUTE($Z11,CHAR(160),""))),0))=0,"",(IFERROR(_xlfn.IFS($AP11="Devis 1",(IFERROR(VALUE(TRIM(SUBSTITUTE(AG11,CHAR(160),""))),0)),$AP11="Devis 2",(IFERROR(VALUE(TRIM(SUBSTITUTE(AJ11,CHAR(160),""))),0)),$AP11="Devis 3",(IFERROR(VALUE(TRIM(SUBSTITUTE(AM11,CHAR(160),""))),0))),0))*(IFERROR(VALUE(TRIM(SUBSTITUTE($Z11,CHAR(160),""))),0))))</f>
        <v/>
      </c>
      <c r="AV11" s="209" t="str" cm="1">
        <f t="array" ref="AV11">IF($Z11="","",IF(ROUND((IFERROR(_xlfn.IFS(TRIM(SUBSTITUTE($AP11,CHAR(160),""))="Devis 1",IFERROR(VALUE(TRIM(SUBSTITUTE(AH11,CHAR(160),""))),0),TRIM(SUBSTITUTE($AP11,CHAR(160),""))="Devis 2",IFERROR(VALUE(TRIM(SUBSTITUTE(AK11,CHAR(160),""))),0),TRIM(SUBSTITUTE($AP11,CHAR(160),""))="Devis 3",IFERROR(VALUE(TRIM(SUBSTITUTE(AN11,CHAR(160),""))),0)),0))*(IFERROR(VALUE(TRIM(SUBSTITUTE($Z11,CHAR(160),""))),0)),2)=0,IF(AU11&lt;&gt;"",0,""),ROUND((IFERROR(_xlfn.IFS(TRIM(SUBSTITUTE($AP11,CHAR(160),""))="Devis 1",IFERROR(VALUE(TRIM(SUBSTITUTE(AH11,CHAR(160),""))),0),TRIM(SUBSTITUTE($AP11,CHAR(160),""))="Devis 2",IFERROR(VALUE(TRIM(SUBSTITUTE(AK11,CHAR(160),""))),0),TRIM(SUBSTITUTE($AP11,CHAR(160),""))="Devis 3",IFERROR(VALUE(TRIM(SUBSTITUTE(AN11,CHAR(160),""))),0)),0))*(IFERROR(VALUE(TRIM(SUBSTITUTE($Z11,CHAR(160),""))),0)),2)))</f>
        <v/>
      </c>
      <c r="AW11" s="209" t="str" cm="1">
        <f t="array" ref="AW11">IF($Z11="","",IF((IFERROR(_xlfn.IFS($AP11="Devis 1",(IFERROR(VALUE(TRIM(SUBSTITUTE(AI11,CHAR(160),""))),0)),$AP11="Devis 2",(IFERROR(VALUE(TRIM(SUBSTITUTE(AL11,CHAR(160),""))),0)),$AP11="Devis 3",(IFERROR(VALUE(TRIM(SUBSTITUTE(AO11,CHAR(160),""))),0))),0))*(IFERROR(VALUE(TRIM(SUBSTITUTE($Z11,CHAR(160),""))),0))=0,"",(IFERROR(_xlfn.IFS($AP11="Devis 1",(IFERROR(VALUE(TRIM(SUBSTITUTE(AI11,CHAR(160),""))),0)),$AP11="Devis 2",(IFERROR(VALUE(TRIM(SUBSTITUTE(AL11,CHAR(160),""))),0)),$AP11="Devis 3",(IFERROR(VALUE(TRIM(SUBSTITUTE(AO11,CHAR(160),""))),0))),0))*(IFERROR(VALUE(TRIM(SUBSTITUTE($Z11,CHAR(160),""))),0))))</f>
        <v/>
      </c>
      <c r="AX11" s="280"/>
      <c r="AY11" s="281" t="str" cm="1">
        <f t="array" ref="AY11">IF(OR(AW11="",AT11="",AU11="",AR11="",AV11="",AS11=""),"",_xlfn.IFS((IFERROR(VALUE(TRIM(SUBSTITUTE(AW11,CHAR(160),""))),0))&gt;(IFERROR(VALUE(TRIM(SUBSTITUTE(AT11,CHAR(160),""))),0)),"KO : Le montant retenu TTC est supérieur au montant raisonnable TTC. Merci de revoir la ligne de dépense ou plafonner son montant.",(IFERROR(VALUE(TRIM(SUBSTITUTE(AU11,CHAR(160),""))),0))&gt;(IFERROR(VALUE(TRIM(SUBSTITUTE(AR11,CHAR(160),""))),0)),"Attention : Le montant retenu HT est supérieur au montant HT raisonnable. Merci de revoir la ligne de dépense, plafonner son montant, ou justifier la reventillation HT / TVA.",(IFERROR(VALUE(TRIM(SUBSTITUTE(AV11,CHAR(160),""))),0))&gt;(IFERROR(VALUE(TRIM(SUBSTITUTE(AS11,CHAR(160),""))),0)),"Attention : Le montant TVA retenu est supérieur au montant TVA raisonnable. Merci de revoir la ligne de dépense, plafonner son montant, ou justifier la reventillation HT / TVA.",(IFERROR(VALUE(TRIM(SUBSTITUTE(AW11,CHAR(160),""))),0))=0,"",(IFERROR(VALUE(TRIM(SUBSTITUTE(AT11,CHAR(160),""))),0))=(IFERROR(VALUE(TRIM(SUBSTITUTE(AW11,CHAR(160),""))),0)),"OK",(IFERROR(VALUE(TRIM(SUBSTITUTE(AT11,CHAR(160),""))),0))&gt;(IFERROR(VALUE(TRIM(SUBSTITUTE(AW11,CHAR(160),""))),0))," OK : Montant instruit inférieur au montant raisonnable.",TRUE,""))</f>
        <v/>
      </c>
      <c r="AZ11" s="281" t="str" cm="1">
        <f t="array" ref="AZ11">IF(OR(AW11="",W11="",AU11="",U11="",AV11="",V11=""),"",_xlfn.IFS((IFERROR(VALUE(TRIM(SUBSTITUTE(AW11,CHAR(160),""))),0))&gt;(IFERROR(VALUE(TRIM(SUBSTITUTE(W11,CHAR(160),""))),0)),"KO : Le montant retenu TTC est supérieur au montant présenté TTC. Merci de revoir la ligne de dépense ou plafonner son montant.",(IFERROR(VALUE(TRIM(SUBSTITUTE(AU11,CHAR(160),""))),0))&gt;(IFERROR(VALUE(TRIM(SUBSTITUTE(U11,CHAR(160),""))),0)),"Attention : Le montant retenu HT est supérieur au montant HT présenté. Merci de revoir la ligne de dépense, plafonner son montant, ou justifier la reventillation HT / TVA.",(IFERROR(VALUE(TRIM(SUBSTITUTE(AV11,CHAR(160),""))),0))&gt;(IFERROR(VALUE(TRIM(SUBSTITUTE(V11,CHAR(160),""))),0)),"Attention : Le montant TVA retenu est supérieur au montant TVA présenté. Merci de revoir la ligne de dépense, plafonner son montant, ou justifier la reventillation HT / TVA.",(IFERROR(VALUE(TRIM(SUBSTITUTE(W11,CHAR(160),""))),0))=0,"",(IFERROR(VALUE(TRIM(SUBSTITUTE(AW11,CHAR(160),""))),0))=(IFERROR(VALUE(TRIM(SUBSTITUTE(W11,CHAR(160),""))),0)),"OK",(IFERROR(VALUE(TRIM(SUBSTITUTE(AW11,CHAR(160),""))),0))&lt;(IFERROR(VALUE(TRIM(SUBSTITUTE(W11,CHAR(160),""))),0)),"Montant instruit inférieur au montant présenté.",TRUE,""))</f>
        <v/>
      </c>
      <c r="BA11" s="208" t="str">
        <f t="shared" si="33"/>
        <v/>
      </c>
      <c r="BB11" s="208" t="str">
        <f t="shared" si="34"/>
        <v/>
      </c>
      <c r="BC11" s="208" t="str">
        <f t="shared" si="35"/>
        <v/>
      </c>
    </row>
    <row r="12" spans="1:55" ht="15" customHeight="1">
      <c r="A12" s="473">
        <v>8</v>
      </c>
      <c r="B12" s="11"/>
      <c r="C12" s="13"/>
      <c r="D12" s="11"/>
      <c r="E12" s="11"/>
      <c r="F12" s="63"/>
      <c r="G12" s="71"/>
      <c r="H12" s="69"/>
      <c r="I12" s="70"/>
      <c r="J12" s="41"/>
      <c r="K12" s="29"/>
      <c r="L12" s="15"/>
      <c r="M12" s="193" t="str">
        <f t="shared" si="36"/>
        <v/>
      </c>
      <c r="N12" s="32"/>
      <c r="O12" s="15"/>
      <c r="P12" s="193" t="str">
        <f t="shared" si="37"/>
        <v/>
      </c>
      <c r="Q12" s="35"/>
      <c r="R12" s="15"/>
      <c r="S12" s="194" t="str">
        <f t="shared" si="38"/>
        <v/>
      </c>
      <c r="T12" s="56"/>
      <c r="U12" s="275" t="str" cm="1">
        <f t="array" ref="U12">IF((_xlfn.IFS(TRIM(SUBSTITUTE(T12,CHAR(160),""))="Devis 1",IFERROR(VALUE(TRIM(SUBSTITUTE(K12,CHAR(160),""))),0),TRIM(SUBSTITUTE(T12,CHAR(160),""))="Devis 2",IFERROR(VALUE(TRIM(SUBSTITUTE(N12,CHAR(160),""))),0),TRIM(SUBSTITUTE(T12,CHAR(160),""))="Devis 3",IFERROR(VALUE(TRIM(SUBSTITUTE(Q12,CHAR(160),""))),0),TRUE,0)*IFERROR(VALUE(TRIM(SUBSTITUTE(C12,CHAR(160),""))),0))=0,"",_xlfn.IFS(TRIM(SUBSTITUTE(T12,CHAR(160),""))="Devis 1",IFERROR(VALUE(TRIM(SUBSTITUTE(K12,CHAR(160),""))),0),TRIM(SUBSTITUTE(T12,CHAR(160),""))="Devis 2",IFERROR(VALUE(TRIM(SUBSTITUTE(N12,CHAR(160),""))),0),TRIM(SUBSTITUTE(T12,CHAR(160),""))="Devis 3",IFERROR(VALUE(TRIM(SUBSTITUTE(Q12,CHAR(160),""))),0),TRUE,0)*IFERROR(VALUE(TRIM(SUBSTITUTE(C12,CHAR(160),""))),0))</f>
        <v/>
      </c>
      <c r="V12" s="196" t="str" cm="1">
        <f t="array" ref="V12">IF(ROUND((_xlfn.IFS(TRIM(SUBSTITUTE(T12,CHAR(160),""))="Devis 1",IFERROR(VALUE(TRIM(SUBSTITUTE(L12,CHAR(160),""))),0),TRIM(SUBSTITUTE(T12,CHAR(160),""))="Devis 2",IFERROR(VALUE(TRIM(SUBSTITUTE(O12,CHAR(160),""))),0),TRIM(SUBSTITUTE(T12,CHAR(160),""))="Devis 3",IFERROR(VALUE(TRIM(SUBSTITUTE(R12,CHAR(160),""))),0),TRUE,0)*IFERROR(VALUE(TRIM(SUBSTITUTE(C12,CHAR(160),""))),0)),2)=0,IF(U12&lt;&gt;"",0,""),ROUND((_xlfn.IFS(TRIM(SUBSTITUTE(T12,CHAR(160),""))="Devis 1",IFERROR(VALUE(TRIM(SUBSTITUTE(L12,CHAR(160),""))),0),TRIM(SUBSTITUTE(T12,CHAR(160),""))="Devis 2",IFERROR(VALUE(TRIM(SUBSTITUTE(O12,CHAR(160),""))),0),TRIM(SUBSTITUTE(T12,CHAR(160),""))="Devis 3",IFERROR(VALUE(TRIM(SUBSTITUTE(R12,CHAR(160),""))),0),TRUE,0)*IFERROR(VALUE(TRIM(SUBSTITUTE(C12,CHAR(160),""))),0)),2))</f>
        <v/>
      </c>
      <c r="W12" s="197" t="str">
        <f t="shared" si="39"/>
        <v/>
      </c>
      <c r="X12" s="489"/>
      <c r="Y12" s="277" t="str">
        <f t="shared" si="18"/>
        <v/>
      </c>
      <c r="Z12" s="282" t="str">
        <f t="shared" si="19"/>
        <v/>
      </c>
      <c r="AA12" s="277" t="str">
        <f t="shared" si="20"/>
        <v/>
      </c>
      <c r="AB12" s="200" t="str">
        <f t="shared" si="21"/>
        <v/>
      </c>
      <c r="AC12" s="200" t="str">
        <f t="shared" si="22"/>
        <v/>
      </c>
      <c r="AD12" s="200" t="str">
        <f t="shared" si="23"/>
        <v/>
      </c>
      <c r="AE12" s="200" t="str">
        <f t="shared" si="24"/>
        <v/>
      </c>
      <c r="AF12" s="278" t="str">
        <f t="shared" si="25"/>
        <v/>
      </c>
      <c r="AG12" s="203" t="str">
        <f t="shared" si="26"/>
        <v/>
      </c>
      <c r="AH12" s="204" t="str">
        <f t="shared" si="27"/>
        <v/>
      </c>
      <c r="AI12" s="193" t="str">
        <f t="shared" si="40"/>
        <v/>
      </c>
      <c r="AJ12" s="205" t="str">
        <f t="shared" si="28"/>
        <v/>
      </c>
      <c r="AK12" s="204" t="str">
        <f t="shared" si="29"/>
        <v/>
      </c>
      <c r="AL12" s="193" t="str">
        <f t="shared" si="41"/>
        <v/>
      </c>
      <c r="AM12" s="206" t="str">
        <f t="shared" si="30"/>
        <v/>
      </c>
      <c r="AN12" s="204" t="str">
        <f t="shared" si="31"/>
        <v/>
      </c>
      <c r="AO12" s="207" t="str">
        <f t="shared" si="42"/>
        <v/>
      </c>
      <c r="AP12" s="198" t="str">
        <f t="shared" si="32"/>
        <v/>
      </c>
      <c r="AQ12" s="279"/>
      <c r="AR12" s="208" t="str">
        <f t="shared" si="43"/>
        <v/>
      </c>
      <c r="AS12" s="208" t="str">
        <f t="shared" si="44"/>
        <v/>
      </c>
      <c r="AT12" s="208" t="str">
        <f t="shared" si="45"/>
        <v/>
      </c>
      <c r="AU12" s="209" t="str" cm="1">
        <f t="array" ref="AU12">IF($Z12="","",IF((IFERROR(_xlfn.IFS($AP12="Devis 1",(IFERROR(VALUE(TRIM(SUBSTITUTE(AG12,CHAR(160),""))),0)),$AP12="Devis 2",(IFERROR(VALUE(TRIM(SUBSTITUTE(AJ12,CHAR(160),""))),0)),$AP12="Devis 3",(IFERROR(VALUE(TRIM(SUBSTITUTE(AM12,CHAR(160),""))),0))),0))*(IFERROR(VALUE(TRIM(SUBSTITUTE($Z12,CHAR(160),""))),0))=0,"",(IFERROR(_xlfn.IFS($AP12="Devis 1",(IFERROR(VALUE(TRIM(SUBSTITUTE(AG12,CHAR(160),""))),0)),$AP12="Devis 2",(IFERROR(VALUE(TRIM(SUBSTITUTE(AJ12,CHAR(160),""))),0)),$AP12="Devis 3",(IFERROR(VALUE(TRIM(SUBSTITUTE(AM12,CHAR(160),""))),0))),0))*(IFERROR(VALUE(TRIM(SUBSTITUTE($Z12,CHAR(160),""))),0))))</f>
        <v/>
      </c>
      <c r="AV12" s="209" t="str" cm="1">
        <f t="array" ref="AV12">IF($Z12="","",IF(ROUND((IFERROR(_xlfn.IFS(TRIM(SUBSTITUTE($AP12,CHAR(160),""))="Devis 1",IFERROR(VALUE(TRIM(SUBSTITUTE(AH12,CHAR(160),""))),0),TRIM(SUBSTITUTE($AP12,CHAR(160),""))="Devis 2",IFERROR(VALUE(TRIM(SUBSTITUTE(AK12,CHAR(160),""))),0),TRIM(SUBSTITUTE($AP12,CHAR(160),""))="Devis 3",IFERROR(VALUE(TRIM(SUBSTITUTE(AN12,CHAR(160),""))),0)),0))*(IFERROR(VALUE(TRIM(SUBSTITUTE($Z12,CHAR(160),""))),0)),2)=0,IF(AU12&lt;&gt;"",0,""),ROUND((IFERROR(_xlfn.IFS(TRIM(SUBSTITUTE($AP12,CHAR(160),""))="Devis 1",IFERROR(VALUE(TRIM(SUBSTITUTE(AH12,CHAR(160),""))),0),TRIM(SUBSTITUTE($AP12,CHAR(160),""))="Devis 2",IFERROR(VALUE(TRIM(SUBSTITUTE(AK12,CHAR(160),""))),0),TRIM(SUBSTITUTE($AP12,CHAR(160),""))="Devis 3",IFERROR(VALUE(TRIM(SUBSTITUTE(AN12,CHAR(160),""))),0)),0))*(IFERROR(VALUE(TRIM(SUBSTITUTE($Z12,CHAR(160),""))),0)),2)))</f>
        <v/>
      </c>
      <c r="AW12" s="209" t="str" cm="1">
        <f t="array" ref="AW12">IF($Z12="","",IF((IFERROR(_xlfn.IFS($AP12="Devis 1",(IFERROR(VALUE(TRIM(SUBSTITUTE(AI12,CHAR(160),""))),0)),$AP12="Devis 2",(IFERROR(VALUE(TRIM(SUBSTITUTE(AL12,CHAR(160),""))),0)),$AP12="Devis 3",(IFERROR(VALUE(TRIM(SUBSTITUTE(AO12,CHAR(160),""))),0))),0))*(IFERROR(VALUE(TRIM(SUBSTITUTE($Z12,CHAR(160),""))),0))=0,"",(IFERROR(_xlfn.IFS($AP12="Devis 1",(IFERROR(VALUE(TRIM(SUBSTITUTE(AI12,CHAR(160),""))),0)),$AP12="Devis 2",(IFERROR(VALUE(TRIM(SUBSTITUTE(AL12,CHAR(160),""))),0)),$AP12="Devis 3",(IFERROR(VALUE(TRIM(SUBSTITUTE(AO12,CHAR(160),""))),0))),0))*(IFERROR(VALUE(TRIM(SUBSTITUTE($Z12,CHAR(160),""))),0))))</f>
        <v/>
      </c>
      <c r="AX12" s="280"/>
      <c r="AY12" s="281" t="str" cm="1">
        <f t="array" ref="AY12">IF(OR(AW12="",AT12="",AU12="",AR12="",AV12="",AS12=""),"",_xlfn.IFS((IFERROR(VALUE(TRIM(SUBSTITUTE(AW12,CHAR(160),""))),0))&gt;(IFERROR(VALUE(TRIM(SUBSTITUTE(AT12,CHAR(160),""))),0)),"KO : Le montant retenu TTC est supérieur au montant raisonnable TTC. Merci de revoir la ligne de dépense ou plafonner son montant.",(IFERROR(VALUE(TRIM(SUBSTITUTE(AU12,CHAR(160),""))),0))&gt;(IFERROR(VALUE(TRIM(SUBSTITUTE(AR12,CHAR(160),""))),0)),"Attention : Le montant retenu HT est supérieur au montant HT raisonnable. Merci de revoir la ligne de dépense, plafonner son montant, ou justifier la reventillation HT / TVA.",(IFERROR(VALUE(TRIM(SUBSTITUTE(AV12,CHAR(160),""))),0))&gt;(IFERROR(VALUE(TRIM(SUBSTITUTE(AS12,CHAR(160),""))),0)),"Attention : Le montant TVA retenu est supérieur au montant TVA raisonnable. Merci de revoir la ligne de dépense, plafonner son montant, ou justifier la reventillation HT / TVA.",(IFERROR(VALUE(TRIM(SUBSTITUTE(AW12,CHAR(160),""))),0))=0,"",(IFERROR(VALUE(TRIM(SUBSTITUTE(AT12,CHAR(160),""))),0))=(IFERROR(VALUE(TRIM(SUBSTITUTE(AW12,CHAR(160),""))),0)),"OK",(IFERROR(VALUE(TRIM(SUBSTITUTE(AT12,CHAR(160),""))),0))&gt;(IFERROR(VALUE(TRIM(SUBSTITUTE(AW12,CHAR(160),""))),0))," OK : Montant instruit inférieur au montant raisonnable.",TRUE,""))</f>
        <v/>
      </c>
      <c r="AZ12" s="281" t="str" cm="1">
        <f t="array" ref="AZ12">IF(OR(AW12="",W12="",AU12="",U12="",AV12="",V12=""),"",_xlfn.IFS((IFERROR(VALUE(TRIM(SUBSTITUTE(AW12,CHAR(160),""))),0))&gt;(IFERROR(VALUE(TRIM(SUBSTITUTE(W12,CHAR(160),""))),0)),"KO : Le montant retenu TTC est supérieur au montant présenté TTC. Merci de revoir la ligne de dépense ou plafonner son montant.",(IFERROR(VALUE(TRIM(SUBSTITUTE(AU12,CHAR(160),""))),0))&gt;(IFERROR(VALUE(TRIM(SUBSTITUTE(U12,CHAR(160),""))),0)),"Attention : Le montant retenu HT est supérieur au montant HT présenté. Merci de revoir la ligne de dépense, plafonner son montant, ou justifier la reventillation HT / TVA.",(IFERROR(VALUE(TRIM(SUBSTITUTE(AV12,CHAR(160),""))),0))&gt;(IFERROR(VALUE(TRIM(SUBSTITUTE(V12,CHAR(160),""))),0)),"Attention : Le montant TVA retenu est supérieur au montant TVA présenté. Merci de revoir la ligne de dépense, plafonner son montant, ou justifier la reventillation HT / TVA.",(IFERROR(VALUE(TRIM(SUBSTITUTE(W12,CHAR(160),""))),0))=0,"",(IFERROR(VALUE(TRIM(SUBSTITUTE(AW12,CHAR(160),""))),0))=(IFERROR(VALUE(TRIM(SUBSTITUTE(W12,CHAR(160),""))),0)),"OK",(IFERROR(VALUE(TRIM(SUBSTITUTE(AW12,CHAR(160),""))),0))&lt;(IFERROR(VALUE(TRIM(SUBSTITUTE(W12,CHAR(160),""))),0)),"Montant instruit inférieur au montant présenté.",TRUE,""))</f>
        <v/>
      </c>
      <c r="BA12" s="208" t="str">
        <f t="shared" si="33"/>
        <v/>
      </c>
      <c r="BB12" s="208" t="str">
        <f t="shared" si="34"/>
        <v/>
      </c>
      <c r="BC12" s="208" t="str">
        <f t="shared" si="35"/>
        <v/>
      </c>
    </row>
    <row r="13" spans="1:55" ht="15" customHeight="1">
      <c r="A13" s="473">
        <v>9</v>
      </c>
      <c r="B13" s="11"/>
      <c r="C13" s="13"/>
      <c r="D13" s="11"/>
      <c r="E13" s="11"/>
      <c r="F13" s="63"/>
      <c r="G13" s="71"/>
      <c r="H13" s="69"/>
      <c r="I13" s="70"/>
      <c r="J13" s="41"/>
      <c r="K13" s="29"/>
      <c r="L13" s="15"/>
      <c r="M13" s="193" t="str">
        <f t="shared" si="36"/>
        <v/>
      </c>
      <c r="N13" s="32"/>
      <c r="O13" s="15"/>
      <c r="P13" s="193" t="str">
        <f t="shared" si="37"/>
        <v/>
      </c>
      <c r="Q13" s="35"/>
      <c r="R13" s="15"/>
      <c r="S13" s="194" t="str">
        <f t="shared" si="38"/>
        <v/>
      </c>
      <c r="T13" s="56"/>
      <c r="U13" s="275" t="str" cm="1">
        <f t="array" ref="U13">IF((_xlfn.IFS(TRIM(SUBSTITUTE(T13,CHAR(160),""))="Devis 1",IFERROR(VALUE(TRIM(SUBSTITUTE(K13,CHAR(160),""))),0),TRIM(SUBSTITUTE(T13,CHAR(160),""))="Devis 2",IFERROR(VALUE(TRIM(SUBSTITUTE(N13,CHAR(160),""))),0),TRIM(SUBSTITUTE(T13,CHAR(160),""))="Devis 3",IFERROR(VALUE(TRIM(SUBSTITUTE(Q13,CHAR(160),""))),0),TRUE,0)*IFERROR(VALUE(TRIM(SUBSTITUTE(C13,CHAR(160),""))),0))=0,"",_xlfn.IFS(TRIM(SUBSTITUTE(T13,CHAR(160),""))="Devis 1",IFERROR(VALUE(TRIM(SUBSTITUTE(K13,CHAR(160),""))),0),TRIM(SUBSTITUTE(T13,CHAR(160),""))="Devis 2",IFERROR(VALUE(TRIM(SUBSTITUTE(N13,CHAR(160),""))),0),TRIM(SUBSTITUTE(T13,CHAR(160),""))="Devis 3",IFERROR(VALUE(TRIM(SUBSTITUTE(Q13,CHAR(160),""))),0),TRUE,0)*IFERROR(VALUE(TRIM(SUBSTITUTE(C13,CHAR(160),""))),0))</f>
        <v/>
      </c>
      <c r="V13" s="196" t="str" cm="1">
        <f t="array" ref="V13">IF(ROUND((_xlfn.IFS(TRIM(SUBSTITUTE(T13,CHAR(160),""))="Devis 1",IFERROR(VALUE(TRIM(SUBSTITUTE(L13,CHAR(160),""))),0),TRIM(SUBSTITUTE(T13,CHAR(160),""))="Devis 2",IFERROR(VALUE(TRIM(SUBSTITUTE(O13,CHAR(160),""))),0),TRIM(SUBSTITUTE(T13,CHAR(160),""))="Devis 3",IFERROR(VALUE(TRIM(SUBSTITUTE(R13,CHAR(160),""))),0),TRUE,0)*IFERROR(VALUE(TRIM(SUBSTITUTE(C13,CHAR(160),""))),0)),2)=0,IF(U13&lt;&gt;"",0,""),ROUND((_xlfn.IFS(TRIM(SUBSTITUTE(T13,CHAR(160),""))="Devis 1",IFERROR(VALUE(TRIM(SUBSTITUTE(L13,CHAR(160),""))),0),TRIM(SUBSTITUTE(T13,CHAR(160),""))="Devis 2",IFERROR(VALUE(TRIM(SUBSTITUTE(O13,CHAR(160),""))),0),TRIM(SUBSTITUTE(T13,CHAR(160),""))="Devis 3",IFERROR(VALUE(TRIM(SUBSTITUTE(R13,CHAR(160),""))),0),TRUE,0)*IFERROR(VALUE(TRIM(SUBSTITUTE(C13,CHAR(160),""))),0)),2))</f>
        <v/>
      </c>
      <c r="W13" s="197" t="str">
        <f t="shared" si="39"/>
        <v/>
      </c>
      <c r="X13" s="489"/>
      <c r="Y13" s="277" t="str">
        <f t="shared" si="18"/>
        <v/>
      </c>
      <c r="Z13" s="282" t="str">
        <f t="shared" si="19"/>
        <v/>
      </c>
      <c r="AA13" s="277" t="str">
        <f t="shared" si="20"/>
        <v/>
      </c>
      <c r="AB13" s="200" t="str">
        <f t="shared" si="21"/>
        <v/>
      </c>
      <c r="AC13" s="200" t="str">
        <f t="shared" si="22"/>
        <v/>
      </c>
      <c r="AD13" s="200" t="str">
        <f t="shared" si="23"/>
        <v/>
      </c>
      <c r="AE13" s="200" t="str">
        <f t="shared" si="24"/>
        <v/>
      </c>
      <c r="AF13" s="278" t="str">
        <f t="shared" si="25"/>
        <v/>
      </c>
      <c r="AG13" s="203" t="str">
        <f t="shared" si="26"/>
        <v/>
      </c>
      <c r="AH13" s="204" t="str">
        <f t="shared" si="27"/>
        <v/>
      </c>
      <c r="AI13" s="193" t="str">
        <f t="shared" si="40"/>
        <v/>
      </c>
      <c r="AJ13" s="205" t="str">
        <f t="shared" si="28"/>
        <v/>
      </c>
      <c r="AK13" s="204" t="str">
        <f t="shared" si="29"/>
        <v/>
      </c>
      <c r="AL13" s="193" t="str">
        <f t="shared" si="41"/>
        <v/>
      </c>
      <c r="AM13" s="206" t="str">
        <f t="shared" si="30"/>
        <v/>
      </c>
      <c r="AN13" s="204" t="str">
        <f t="shared" si="31"/>
        <v/>
      </c>
      <c r="AO13" s="207" t="str">
        <f t="shared" si="42"/>
        <v/>
      </c>
      <c r="AP13" s="198" t="str">
        <f t="shared" si="32"/>
        <v/>
      </c>
      <c r="AQ13" s="279"/>
      <c r="AR13" s="208" t="str">
        <f t="shared" si="43"/>
        <v/>
      </c>
      <c r="AS13" s="208" t="str">
        <f t="shared" si="44"/>
        <v/>
      </c>
      <c r="AT13" s="208" t="str">
        <f t="shared" si="45"/>
        <v/>
      </c>
      <c r="AU13" s="209" t="str" cm="1">
        <f t="array" ref="AU13">IF($Z13="","",IF((IFERROR(_xlfn.IFS($AP13="Devis 1",(IFERROR(VALUE(TRIM(SUBSTITUTE(AG13,CHAR(160),""))),0)),$AP13="Devis 2",(IFERROR(VALUE(TRIM(SUBSTITUTE(AJ13,CHAR(160),""))),0)),$AP13="Devis 3",(IFERROR(VALUE(TRIM(SUBSTITUTE(AM13,CHAR(160),""))),0))),0))*(IFERROR(VALUE(TRIM(SUBSTITUTE($Z13,CHAR(160),""))),0))=0,"",(IFERROR(_xlfn.IFS($AP13="Devis 1",(IFERROR(VALUE(TRIM(SUBSTITUTE(AG13,CHAR(160),""))),0)),$AP13="Devis 2",(IFERROR(VALUE(TRIM(SUBSTITUTE(AJ13,CHAR(160),""))),0)),$AP13="Devis 3",(IFERROR(VALUE(TRIM(SUBSTITUTE(AM13,CHAR(160),""))),0))),0))*(IFERROR(VALUE(TRIM(SUBSTITUTE($Z13,CHAR(160),""))),0))))</f>
        <v/>
      </c>
      <c r="AV13" s="209" t="str" cm="1">
        <f t="array" ref="AV13">IF($Z13="","",IF(ROUND((IFERROR(_xlfn.IFS(TRIM(SUBSTITUTE($AP13,CHAR(160),""))="Devis 1",IFERROR(VALUE(TRIM(SUBSTITUTE(AH13,CHAR(160),""))),0),TRIM(SUBSTITUTE($AP13,CHAR(160),""))="Devis 2",IFERROR(VALUE(TRIM(SUBSTITUTE(AK13,CHAR(160),""))),0),TRIM(SUBSTITUTE($AP13,CHAR(160),""))="Devis 3",IFERROR(VALUE(TRIM(SUBSTITUTE(AN13,CHAR(160),""))),0)),0))*(IFERROR(VALUE(TRIM(SUBSTITUTE($Z13,CHAR(160),""))),0)),2)=0,IF(AU13&lt;&gt;"",0,""),ROUND((IFERROR(_xlfn.IFS(TRIM(SUBSTITUTE($AP13,CHAR(160),""))="Devis 1",IFERROR(VALUE(TRIM(SUBSTITUTE(AH13,CHAR(160),""))),0),TRIM(SUBSTITUTE($AP13,CHAR(160),""))="Devis 2",IFERROR(VALUE(TRIM(SUBSTITUTE(AK13,CHAR(160),""))),0),TRIM(SUBSTITUTE($AP13,CHAR(160),""))="Devis 3",IFERROR(VALUE(TRIM(SUBSTITUTE(AN13,CHAR(160),""))),0)),0))*(IFERROR(VALUE(TRIM(SUBSTITUTE($Z13,CHAR(160),""))),0)),2)))</f>
        <v/>
      </c>
      <c r="AW13" s="209" t="str" cm="1">
        <f t="array" ref="AW13">IF($Z13="","",IF((IFERROR(_xlfn.IFS($AP13="Devis 1",(IFERROR(VALUE(TRIM(SUBSTITUTE(AI13,CHAR(160),""))),0)),$AP13="Devis 2",(IFERROR(VALUE(TRIM(SUBSTITUTE(AL13,CHAR(160),""))),0)),$AP13="Devis 3",(IFERROR(VALUE(TRIM(SUBSTITUTE(AO13,CHAR(160),""))),0))),0))*(IFERROR(VALUE(TRIM(SUBSTITUTE($Z13,CHAR(160),""))),0))=0,"",(IFERROR(_xlfn.IFS($AP13="Devis 1",(IFERROR(VALUE(TRIM(SUBSTITUTE(AI13,CHAR(160),""))),0)),$AP13="Devis 2",(IFERROR(VALUE(TRIM(SUBSTITUTE(AL13,CHAR(160),""))),0)),$AP13="Devis 3",(IFERROR(VALUE(TRIM(SUBSTITUTE(AO13,CHAR(160),""))),0))),0))*(IFERROR(VALUE(TRIM(SUBSTITUTE($Z13,CHAR(160),""))),0))))</f>
        <v/>
      </c>
      <c r="AX13" s="280"/>
      <c r="AY13" s="281" t="str" cm="1">
        <f t="array" ref="AY13">IF(OR(AW13="",AT13="",AU13="",AR13="",AV13="",AS13=""),"",_xlfn.IFS((IFERROR(VALUE(TRIM(SUBSTITUTE(AW13,CHAR(160),""))),0))&gt;(IFERROR(VALUE(TRIM(SUBSTITUTE(AT13,CHAR(160),""))),0)),"KO : Le montant retenu TTC est supérieur au montant raisonnable TTC. Merci de revoir la ligne de dépense ou plafonner son montant.",(IFERROR(VALUE(TRIM(SUBSTITUTE(AU13,CHAR(160),""))),0))&gt;(IFERROR(VALUE(TRIM(SUBSTITUTE(AR13,CHAR(160),""))),0)),"Attention : Le montant retenu HT est supérieur au montant HT raisonnable. Merci de revoir la ligne de dépense, plafonner son montant, ou justifier la reventillation HT / TVA.",(IFERROR(VALUE(TRIM(SUBSTITUTE(AV13,CHAR(160),""))),0))&gt;(IFERROR(VALUE(TRIM(SUBSTITUTE(AS13,CHAR(160),""))),0)),"Attention : Le montant TVA retenu est supérieur au montant TVA raisonnable. Merci de revoir la ligne de dépense, plafonner son montant, ou justifier la reventillation HT / TVA.",(IFERROR(VALUE(TRIM(SUBSTITUTE(AW13,CHAR(160),""))),0))=0,"",(IFERROR(VALUE(TRIM(SUBSTITUTE(AT13,CHAR(160),""))),0))=(IFERROR(VALUE(TRIM(SUBSTITUTE(AW13,CHAR(160),""))),0)),"OK",(IFERROR(VALUE(TRIM(SUBSTITUTE(AT13,CHAR(160),""))),0))&gt;(IFERROR(VALUE(TRIM(SUBSTITUTE(AW13,CHAR(160),""))),0))," OK : Montant instruit inférieur au montant raisonnable.",TRUE,""))</f>
        <v/>
      </c>
      <c r="AZ13" s="281" t="str" cm="1">
        <f t="array" ref="AZ13">IF(OR(AW13="",W13="",AU13="",U13="",AV13="",V13=""),"",_xlfn.IFS((IFERROR(VALUE(TRIM(SUBSTITUTE(AW13,CHAR(160),""))),0))&gt;(IFERROR(VALUE(TRIM(SUBSTITUTE(W13,CHAR(160),""))),0)),"KO : Le montant retenu TTC est supérieur au montant présenté TTC. Merci de revoir la ligne de dépense ou plafonner son montant.",(IFERROR(VALUE(TRIM(SUBSTITUTE(AU13,CHAR(160),""))),0))&gt;(IFERROR(VALUE(TRIM(SUBSTITUTE(U13,CHAR(160),""))),0)),"Attention : Le montant retenu HT est supérieur au montant HT présenté. Merci de revoir la ligne de dépense, plafonner son montant, ou justifier la reventillation HT / TVA.",(IFERROR(VALUE(TRIM(SUBSTITUTE(AV13,CHAR(160),""))),0))&gt;(IFERROR(VALUE(TRIM(SUBSTITUTE(V13,CHAR(160),""))),0)),"Attention : Le montant TVA retenu est supérieur au montant TVA présenté. Merci de revoir la ligne de dépense, plafonner son montant, ou justifier la reventillation HT / TVA.",(IFERROR(VALUE(TRIM(SUBSTITUTE(W13,CHAR(160),""))),0))=0,"",(IFERROR(VALUE(TRIM(SUBSTITUTE(AW13,CHAR(160),""))),0))=(IFERROR(VALUE(TRIM(SUBSTITUTE(W13,CHAR(160),""))),0)),"OK",(IFERROR(VALUE(TRIM(SUBSTITUTE(AW13,CHAR(160),""))),0))&lt;(IFERROR(VALUE(TRIM(SUBSTITUTE(W13,CHAR(160),""))),0)),"Montant instruit inférieur au montant présenté.",TRUE,""))</f>
        <v/>
      </c>
      <c r="BA13" s="208" t="str">
        <f t="shared" si="33"/>
        <v/>
      </c>
      <c r="BB13" s="208" t="str">
        <f t="shared" si="34"/>
        <v/>
      </c>
      <c r="BC13" s="208" t="str">
        <f t="shared" si="35"/>
        <v/>
      </c>
    </row>
    <row r="14" spans="1:55" ht="15" customHeight="1">
      <c r="A14" s="473">
        <v>10</v>
      </c>
      <c r="B14" s="11"/>
      <c r="C14" s="13"/>
      <c r="D14" s="11"/>
      <c r="E14" s="11"/>
      <c r="F14" s="63"/>
      <c r="G14" s="71"/>
      <c r="H14" s="69"/>
      <c r="I14" s="70"/>
      <c r="J14" s="41"/>
      <c r="K14" s="29"/>
      <c r="L14" s="15"/>
      <c r="M14" s="193" t="str">
        <f>IF(OR(K14="", L14=""), "", IFERROR(VALUE(TRIM(SUBSTITUTE(K14,CHAR(160),""))),0) + IFERROR(VALUE(TRIM(SUBSTITUTE(L14,CHAR(160),""))),0))</f>
        <v/>
      </c>
      <c r="N14" s="32"/>
      <c r="O14" s="15"/>
      <c r="P14" s="193" t="str">
        <f t="shared" si="37"/>
        <v/>
      </c>
      <c r="Q14" s="35"/>
      <c r="R14" s="15"/>
      <c r="S14" s="194" t="str">
        <f t="shared" si="38"/>
        <v/>
      </c>
      <c r="T14" s="56"/>
      <c r="U14" s="275" t="str" cm="1">
        <f t="array" ref="U14">IF((_xlfn.IFS(TRIM(SUBSTITUTE(T14,CHAR(160),""))="Devis 1",IFERROR(VALUE(TRIM(SUBSTITUTE(K14,CHAR(160),""))),0),TRIM(SUBSTITUTE(T14,CHAR(160),""))="Devis 2",IFERROR(VALUE(TRIM(SUBSTITUTE(N14,CHAR(160),""))),0),TRIM(SUBSTITUTE(T14,CHAR(160),""))="Devis 3",IFERROR(VALUE(TRIM(SUBSTITUTE(Q14,CHAR(160),""))),0),TRUE,0)*IFERROR(VALUE(TRIM(SUBSTITUTE(C14,CHAR(160),""))),0))=0,"",_xlfn.IFS(TRIM(SUBSTITUTE(T14,CHAR(160),""))="Devis 1",IFERROR(VALUE(TRIM(SUBSTITUTE(K14,CHAR(160),""))),0),TRIM(SUBSTITUTE(T14,CHAR(160),""))="Devis 2",IFERROR(VALUE(TRIM(SUBSTITUTE(N14,CHAR(160),""))),0),TRIM(SUBSTITUTE(T14,CHAR(160),""))="Devis 3",IFERROR(VALUE(TRIM(SUBSTITUTE(Q14,CHAR(160),""))),0),TRUE,0)*IFERROR(VALUE(TRIM(SUBSTITUTE(C14,CHAR(160),""))),0))</f>
        <v/>
      </c>
      <c r="V14" s="196" t="str" cm="1">
        <f t="array" ref="V14">IF(ROUND((_xlfn.IFS(TRIM(SUBSTITUTE(T14,CHAR(160),""))="Devis 1",IFERROR(VALUE(TRIM(SUBSTITUTE(L14,CHAR(160),""))),0),TRIM(SUBSTITUTE(T14,CHAR(160),""))="Devis 2",IFERROR(VALUE(TRIM(SUBSTITUTE(O14,CHAR(160),""))),0),TRIM(SUBSTITUTE(T14,CHAR(160),""))="Devis 3",IFERROR(VALUE(TRIM(SUBSTITUTE(R14,CHAR(160),""))),0),TRUE,0)*IFERROR(VALUE(TRIM(SUBSTITUTE(C14,CHAR(160),""))),0)),2)=0,IF(U14&lt;&gt;"",0,""),ROUND((_xlfn.IFS(TRIM(SUBSTITUTE(T14,CHAR(160),""))="Devis 1",IFERROR(VALUE(TRIM(SUBSTITUTE(L14,CHAR(160),""))),0),TRIM(SUBSTITUTE(T14,CHAR(160),""))="Devis 2",IFERROR(VALUE(TRIM(SUBSTITUTE(O14,CHAR(160),""))),0),TRIM(SUBSTITUTE(T14,CHAR(160),""))="Devis 3",IFERROR(VALUE(TRIM(SUBSTITUTE(R14,CHAR(160),""))),0),TRUE,0)*IFERROR(VALUE(TRIM(SUBSTITUTE(C14,CHAR(160),""))),0)),2))</f>
        <v/>
      </c>
      <c r="W14" s="197" t="str">
        <f t="shared" si="39"/>
        <v/>
      </c>
      <c r="X14" s="489"/>
      <c r="Y14" s="277" t="str">
        <f t="shared" si="18"/>
        <v/>
      </c>
      <c r="Z14" s="282" t="str">
        <f t="shared" si="19"/>
        <v/>
      </c>
      <c r="AA14" s="277" t="str">
        <f t="shared" si="20"/>
        <v/>
      </c>
      <c r="AB14" s="200" t="str">
        <f t="shared" si="21"/>
        <v/>
      </c>
      <c r="AC14" s="200" t="str">
        <f t="shared" si="22"/>
        <v/>
      </c>
      <c r="AD14" s="200" t="str">
        <f t="shared" si="23"/>
        <v/>
      </c>
      <c r="AE14" s="200" t="str">
        <f t="shared" si="24"/>
        <v/>
      </c>
      <c r="AF14" s="278" t="str">
        <f t="shared" si="25"/>
        <v/>
      </c>
      <c r="AG14" s="203" t="str">
        <f t="shared" si="26"/>
        <v/>
      </c>
      <c r="AH14" s="204" t="str">
        <f t="shared" si="27"/>
        <v/>
      </c>
      <c r="AI14" s="193" t="str">
        <f t="shared" si="40"/>
        <v/>
      </c>
      <c r="AJ14" s="205" t="str">
        <f t="shared" si="28"/>
        <v/>
      </c>
      <c r="AK14" s="204" t="str">
        <f t="shared" si="29"/>
        <v/>
      </c>
      <c r="AL14" s="193" t="str">
        <f t="shared" si="41"/>
        <v/>
      </c>
      <c r="AM14" s="206" t="str">
        <f t="shared" si="30"/>
        <v/>
      </c>
      <c r="AN14" s="204" t="str">
        <f t="shared" si="31"/>
        <v/>
      </c>
      <c r="AO14" s="207" t="str">
        <f t="shared" si="42"/>
        <v/>
      </c>
      <c r="AP14" s="198" t="str">
        <f t="shared" si="32"/>
        <v/>
      </c>
      <c r="AQ14" s="279"/>
      <c r="AR14" s="208" t="str">
        <f t="shared" si="43"/>
        <v/>
      </c>
      <c r="AS14" s="208" t="str">
        <f t="shared" si="44"/>
        <v/>
      </c>
      <c r="AT14" s="208" t="str">
        <f t="shared" si="45"/>
        <v/>
      </c>
      <c r="AU14" s="209" t="str" cm="1">
        <f t="array" ref="AU14">IF($Z14="","",IF((IFERROR(_xlfn.IFS($AP14="Devis 1",(IFERROR(VALUE(TRIM(SUBSTITUTE(AG14,CHAR(160),""))),0)),$AP14="Devis 2",(IFERROR(VALUE(TRIM(SUBSTITUTE(AJ14,CHAR(160),""))),0)),$AP14="Devis 3",(IFERROR(VALUE(TRIM(SUBSTITUTE(AM14,CHAR(160),""))),0))),0))*(IFERROR(VALUE(TRIM(SUBSTITUTE($Z14,CHAR(160),""))),0))=0,"",(IFERROR(_xlfn.IFS($AP14="Devis 1",(IFERROR(VALUE(TRIM(SUBSTITUTE(AG14,CHAR(160),""))),0)),$AP14="Devis 2",(IFERROR(VALUE(TRIM(SUBSTITUTE(AJ14,CHAR(160),""))),0)),$AP14="Devis 3",(IFERROR(VALUE(TRIM(SUBSTITUTE(AM14,CHAR(160),""))),0))),0))*(IFERROR(VALUE(TRIM(SUBSTITUTE($Z14,CHAR(160),""))),0))))</f>
        <v/>
      </c>
      <c r="AV14" s="209" t="str" cm="1">
        <f t="array" ref="AV14">IF($Z14="","",IF(ROUND((IFERROR(_xlfn.IFS(TRIM(SUBSTITUTE($AP14,CHAR(160),""))="Devis 1",IFERROR(VALUE(TRIM(SUBSTITUTE(AH14,CHAR(160),""))),0),TRIM(SUBSTITUTE($AP14,CHAR(160),""))="Devis 2",IFERROR(VALUE(TRIM(SUBSTITUTE(AK14,CHAR(160),""))),0),TRIM(SUBSTITUTE($AP14,CHAR(160),""))="Devis 3",IFERROR(VALUE(TRIM(SUBSTITUTE(AN14,CHAR(160),""))),0)),0))*(IFERROR(VALUE(TRIM(SUBSTITUTE($Z14,CHAR(160),""))),0)),2)=0,IF(AU14&lt;&gt;"",0,""),ROUND((IFERROR(_xlfn.IFS(TRIM(SUBSTITUTE($AP14,CHAR(160),""))="Devis 1",IFERROR(VALUE(TRIM(SUBSTITUTE(AH14,CHAR(160),""))),0),TRIM(SUBSTITUTE($AP14,CHAR(160),""))="Devis 2",IFERROR(VALUE(TRIM(SUBSTITUTE(AK14,CHAR(160),""))),0),TRIM(SUBSTITUTE($AP14,CHAR(160),""))="Devis 3",IFERROR(VALUE(TRIM(SUBSTITUTE(AN14,CHAR(160),""))),0)),0))*(IFERROR(VALUE(TRIM(SUBSTITUTE($Z14,CHAR(160),""))),0)),2)))</f>
        <v/>
      </c>
      <c r="AW14" s="209" t="str" cm="1">
        <f t="array" ref="AW14">IF($Z14="","",IF((IFERROR(_xlfn.IFS($AP14="Devis 1",(IFERROR(VALUE(TRIM(SUBSTITUTE(AI14,CHAR(160),""))),0)),$AP14="Devis 2",(IFERROR(VALUE(TRIM(SUBSTITUTE(AL14,CHAR(160),""))),0)),$AP14="Devis 3",(IFERROR(VALUE(TRIM(SUBSTITUTE(AO14,CHAR(160),""))),0))),0))*(IFERROR(VALUE(TRIM(SUBSTITUTE($Z14,CHAR(160),""))),0))=0,"",(IFERROR(_xlfn.IFS($AP14="Devis 1",(IFERROR(VALUE(TRIM(SUBSTITUTE(AI14,CHAR(160),""))),0)),$AP14="Devis 2",(IFERROR(VALUE(TRIM(SUBSTITUTE(AL14,CHAR(160),""))),0)),$AP14="Devis 3",(IFERROR(VALUE(TRIM(SUBSTITUTE(AO14,CHAR(160),""))),0))),0))*(IFERROR(VALUE(TRIM(SUBSTITUTE($Z14,CHAR(160),""))),0))))</f>
        <v/>
      </c>
      <c r="AX14" s="280"/>
      <c r="AY14" s="281" t="str" cm="1">
        <f t="array" ref="AY14">IF(OR(AW14="",AT14="",AU14="",AR14="",AV14="",AS14=""),"",_xlfn.IFS((IFERROR(VALUE(TRIM(SUBSTITUTE(AW14,CHAR(160),""))),0))&gt;(IFERROR(VALUE(TRIM(SUBSTITUTE(AT14,CHAR(160),""))),0)),"KO : Le montant retenu TTC est supérieur au montant raisonnable TTC. Merci de revoir la ligne de dépense ou plafonner son montant.",(IFERROR(VALUE(TRIM(SUBSTITUTE(AU14,CHAR(160),""))),0))&gt;(IFERROR(VALUE(TRIM(SUBSTITUTE(AR14,CHAR(160),""))),0)),"Attention : Le montant retenu HT est supérieur au montant HT raisonnable. Merci de revoir la ligne de dépense, plafonner son montant, ou justifier la reventillation HT / TVA.",(IFERROR(VALUE(TRIM(SUBSTITUTE(AV14,CHAR(160),""))),0))&gt;(IFERROR(VALUE(TRIM(SUBSTITUTE(AS14,CHAR(160),""))),0)),"Attention : Le montant TVA retenu est supérieur au montant TVA raisonnable. Merci de revoir la ligne de dépense, plafonner son montant, ou justifier la reventillation HT / TVA.",(IFERROR(VALUE(TRIM(SUBSTITUTE(AW14,CHAR(160),""))),0))=0,"",(IFERROR(VALUE(TRIM(SUBSTITUTE(AT14,CHAR(160),""))),0))=(IFERROR(VALUE(TRIM(SUBSTITUTE(AW14,CHAR(160),""))),0)),"OK",(IFERROR(VALUE(TRIM(SUBSTITUTE(AT14,CHAR(160),""))),0))&gt;(IFERROR(VALUE(TRIM(SUBSTITUTE(AW14,CHAR(160),""))),0))," OK : Montant instruit inférieur au montant raisonnable.",TRUE,""))</f>
        <v/>
      </c>
      <c r="AZ14" s="281" t="str" cm="1">
        <f t="array" ref="AZ14">IF(OR(AW14="",W14="",AU14="",U14="",AV14="",V14=""),"",_xlfn.IFS((IFERROR(VALUE(TRIM(SUBSTITUTE(AW14,CHAR(160),""))),0))&gt;(IFERROR(VALUE(TRIM(SUBSTITUTE(W14,CHAR(160),""))),0)),"KO : Le montant retenu TTC est supérieur au montant présenté TTC. Merci de revoir la ligne de dépense ou plafonner son montant.",(IFERROR(VALUE(TRIM(SUBSTITUTE(AU14,CHAR(160),""))),0))&gt;(IFERROR(VALUE(TRIM(SUBSTITUTE(U14,CHAR(160),""))),0)),"Attention : Le montant retenu HT est supérieur au montant HT présenté. Merci de revoir la ligne de dépense, plafonner son montant, ou justifier la reventillation HT / TVA.",(IFERROR(VALUE(TRIM(SUBSTITUTE(AV14,CHAR(160),""))),0))&gt;(IFERROR(VALUE(TRIM(SUBSTITUTE(V14,CHAR(160),""))),0)),"Attention : Le montant TVA retenu est supérieur au montant TVA présenté. Merci de revoir la ligne de dépense, plafonner son montant, ou justifier la reventillation HT / TVA.",(IFERROR(VALUE(TRIM(SUBSTITUTE(W14,CHAR(160),""))),0))=0,"",(IFERROR(VALUE(TRIM(SUBSTITUTE(AW14,CHAR(160),""))),0))=(IFERROR(VALUE(TRIM(SUBSTITUTE(W14,CHAR(160),""))),0)),"OK",(IFERROR(VALUE(TRIM(SUBSTITUTE(AW14,CHAR(160),""))),0))&lt;(IFERROR(VALUE(TRIM(SUBSTITUTE(W14,CHAR(160),""))),0)),"Montant instruit inférieur au montant présenté.",TRUE,""))</f>
        <v/>
      </c>
      <c r="BA14" s="208" t="str">
        <f t="shared" si="33"/>
        <v/>
      </c>
      <c r="BB14" s="208" t="str">
        <f t="shared" si="34"/>
        <v/>
      </c>
      <c r="BC14" s="208" t="str">
        <f t="shared" si="35"/>
        <v/>
      </c>
    </row>
    <row r="15" spans="1:55" ht="15" customHeight="1">
      <c r="A15" s="473">
        <v>11</v>
      </c>
      <c r="B15" s="11"/>
      <c r="C15" s="13"/>
      <c r="D15" s="11"/>
      <c r="E15" s="11"/>
      <c r="F15" s="63"/>
      <c r="G15" s="71"/>
      <c r="H15" s="69"/>
      <c r="I15" s="70"/>
      <c r="J15" s="41"/>
      <c r="K15" s="29"/>
      <c r="L15" s="15"/>
      <c r="M15" s="193" t="str">
        <f t="shared" si="36"/>
        <v/>
      </c>
      <c r="N15" s="32"/>
      <c r="O15" s="15"/>
      <c r="P15" s="193" t="str">
        <f t="shared" si="37"/>
        <v/>
      </c>
      <c r="Q15" s="35"/>
      <c r="R15" s="15"/>
      <c r="S15" s="194" t="str">
        <f t="shared" si="38"/>
        <v/>
      </c>
      <c r="T15" s="56"/>
      <c r="U15" s="275" t="str" cm="1">
        <f t="array" ref="U15">IF((_xlfn.IFS(TRIM(SUBSTITUTE(T15,CHAR(160),""))="Devis 1",IFERROR(VALUE(TRIM(SUBSTITUTE(K15,CHAR(160),""))),0),TRIM(SUBSTITUTE(T15,CHAR(160),""))="Devis 2",IFERROR(VALUE(TRIM(SUBSTITUTE(N15,CHAR(160),""))),0),TRIM(SUBSTITUTE(T15,CHAR(160),""))="Devis 3",IFERROR(VALUE(TRIM(SUBSTITUTE(Q15,CHAR(160),""))),0),TRUE,0)*IFERROR(VALUE(TRIM(SUBSTITUTE(C15,CHAR(160),""))),0))=0,"",_xlfn.IFS(TRIM(SUBSTITUTE(T15,CHAR(160),""))="Devis 1",IFERROR(VALUE(TRIM(SUBSTITUTE(K15,CHAR(160),""))),0),TRIM(SUBSTITUTE(T15,CHAR(160),""))="Devis 2",IFERROR(VALUE(TRIM(SUBSTITUTE(N15,CHAR(160),""))),0),TRIM(SUBSTITUTE(T15,CHAR(160),""))="Devis 3",IFERROR(VALUE(TRIM(SUBSTITUTE(Q15,CHAR(160),""))),0),TRUE,0)*IFERROR(VALUE(TRIM(SUBSTITUTE(C15,CHAR(160),""))),0))</f>
        <v/>
      </c>
      <c r="V15" s="196" t="str" cm="1">
        <f t="array" ref="V15">IF(ROUND((_xlfn.IFS(TRIM(SUBSTITUTE(T15,CHAR(160),""))="Devis 1",IFERROR(VALUE(TRIM(SUBSTITUTE(L15,CHAR(160),""))),0),TRIM(SUBSTITUTE(T15,CHAR(160),""))="Devis 2",IFERROR(VALUE(TRIM(SUBSTITUTE(O15,CHAR(160),""))),0),TRIM(SUBSTITUTE(T15,CHAR(160),""))="Devis 3",IFERROR(VALUE(TRIM(SUBSTITUTE(R15,CHAR(160),""))),0),TRUE,0)*IFERROR(VALUE(TRIM(SUBSTITUTE(C15,CHAR(160),""))),0)),2)=0,IF(U15&lt;&gt;"",0,""),ROUND((_xlfn.IFS(TRIM(SUBSTITUTE(T15,CHAR(160),""))="Devis 1",IFERROR(VALUE(TRIM(SUBSTITUTE(L15,CHAR(160),""))),0),TRIM(SUBSTITUTE(T15,CHAR(160),""))="Devis 2",IFERROR(VALUE(TRIM(SUBSTITUTE(O15,CHAR(160),""))),0),TRIM(SUBSTITUTE(T15,CHAR(160),""))="Devis 3",IFERROR(VALUE(TRIM(SUBSTITUTE(R15,CHAR(160),""))),0),TRUE,0)*IFERROR(VALUE(TRIM(SUBSTITUTE(C15,CHAR(160),""))),0)),2))</f>
        <v/>
      </c>
      <c r="W15" s="197" t="str">
        <f t="shared" si="39"/>
        <v/>
      </c>
      <c r="X15" s="489"/>
      <c r="Y15" s="277" t="str">
        <f t="shared" si="18"/>
        <v/>
      </c>
      <c r="Z15" s="282" t="str">
        <f t="shared" si="19"/>
        <v/>
      </c>
      <c r="AA15" s="277" t="str">
        <f t="shared" si="20"/>
        <v/>
      </c>
      <c r="AB15" s="200" t="str">
        <f t="shared" si="21"/>
        <v/>
      </c>
      <c r="AC15" s="200" t="str">
        <f t="shared" si="22"/>
        <v/>
      </c>
      <c r="AD15" s="200" t="str">
        <f t="shared" si="23"/>
        <v/>
      </c>
      <c r="AE15" s="200" t="str">
        <f t="shared" si="24"/>
        <v/>
      </c>
      <c r="AF15" s="278" t="str">
        <f t="shared" si="25"/>
        <v/>
      </c>
      <c r="AG15" s="203" t="str">
        <f t="shared" si="26"/>
        <v/>
      </c>
      <c r="AH15" s="204" t="str">
        <f t="shared" si="27"/>
        <v/>
      </c>
      <c r="AI15" s="193" t="str">
        <f t="shared" si="40"/>
        <v/>
      </c>
      <c r="AJ15" s="205" t="str">
        <f t="shared" si="28"/>
        <v/>
      </c>
      <c r="AK15" s="204" t="str">
        <f t="shared" si="29"/>
        <v/>
      </c>
      <c r="AL15" s="193" t="str">
        <f t="shared" si="41"/>
        <v/>
      </c>
      <c r="AM15" s="206" t="str">
        <f t="shared" si="30"/>
        <v/>
      </c>
      <c r="AN15" s="204" t="str">
        <f t="shared" si="31"/>
        <v/>
      </c>
      <c r="AO15" s="207" t="str">
        <f t="shared" si="42"/>
        <v/>
      </c>
      <c r="AP15" s="198" t="str">
        <f t="shared" si="32"/>
        <v/>
      </c>
      <c r="AQ15" s="279"/>
      <c r="AR15" s="208" t="str">
        <f t="shared" si="43"/>
        <v/>
      </c>
      <c r="AS15" s="208" t="str">
        <f t="shared" si="44"/>
        <v/>
      </c>
      <c r="AT15" s="208" t="str">
        <f t="shared" si="45"/>
        <v/>
      </c>
      <c r="AU15" s="209" t="str" cm="1">
        <f t="array" ref="AU15">IF($Z15="","",IF((IFERROR(_xlfn.IFS($AP15="Devis 1",(IFERROR(VALUE(TRIM(SUBSTITUTE(AG15,CHAR(160),""))),0)),$AP15="Devis 2",(IFERROR(VALUE(TRIM(SUBSTITUTE(AJ15,CHAR(160),""))),0)),$AP15="Devis 3",(IFERROR(VALUE(TRIM(SUBSTITUTE(AM15,CHAR(160),""))),0))),0))*(IFERROR(VALUE(TRIM(SUBSTITUTE($Z15,CHAR(160),""))),0))=0,"",(IFERROR(_xlfn.IFS($AP15="Devis 1",(IFERROR(VALUE(TRIM(SUBSTITUTE(AG15,CHAR(160),""))),0)),$AP15="Devis 2",(IFERROR(VALUE(TRIM(SUBSTITUTE(AJ15,CHAR(160),""))),0)),$AP15="Devis 3",(IFERROR(VALUE(TRIM(SUBSTITUTE(AM15,CHAR(160),""))),0))),0))*(IFERROR(VALUE(TRIM(SUBSTITUTE($Z15,CHAR(160),""))),0))))</f>
        <v/>
      </c>
      <c r="AV15" s="209" t="str" cm="1">
        <f t="array" ref="AV15">IF($Z15="","",IF(ROUND((IFERROR(_xlfn.IFS(TRIM(SUBSTITUTE($AP15,CHAR(160),""))="Devis 1",IFERROR(VALUE(TRIM(SUBSTITUTE(AH15,CHAR(160),""))),0),TRIM(SUBSTITUTE($AP15,CHAR(160),""))="Devis 2",IFERROR(VALUE(TRIM(SUBSTITUTE(AK15,CHAR(160),""))),0),TRIM(SUBSTITUTE($AP15,CHAR(160),""))="Devis 3",IFERROR(VALUE(TRIM(SUBSTITUTE(AN15,CHAR(160),""))),0)),0))*(IFERROR(VALUE(TRIM(SUBSTITUTE($Z15,CHAR(160),""))),0)),2)=0,IF(AU15&lt;&gt;"",0,""),ROUND((IFERROR(_xlfn.IFS(TRIM(SUBSTITUTE($AP15,CHAR(160),""))="Devis 1",IFERROR(VALUE(TRIM(SUBSTITUTE(AH15,CHAR(160),""))),0),TRIM(SUBSTITUTE($AP15,CHAR(160),""))="Devis 2",IFERROR(VALUE(TRIM(SUBSTITUTE(AK15,CHAR(160),""))),0),TRIM(SUBSTITUTE($AP15,CHAR(160),""))="Devis 3",IFERROR(VALUE(TRIM(SUBSTITUTE(AN15,CHAR(160),""))),0)),0))*(IFERROR(VALUE(TRIM(SUBSTITUTE($Z15,CHAR(160),""))),0)),2)))</f>
        <v/>
      </c>
      <c r="AW15" s="209" t="str" cm="1">
        <f t="array" ref="AW15">IF($Z15="","",IF((IFERROR(_xlfn.IFS($AP15="Devis 1",(IFERROR(VALUE(TRIM(SUBSTITUTE(AI15,CHAR(160),""))),0)),$AP15="Devis 2",(IFERROR(VALUE(TRIM(SUBSTITUTE(AL15,CHAR(160),""))),0)),$AP15="Devis 3",(IFERROR(VALUE(TRIM(SUBSTITUTE(AO15,CHAR(160),""))),0))),0))*(IFERROR(VALUE(TRIM(SUBSTITUTE($Z15,CHAR(160),""))),0))=0,"",(IFERROR(_xlfn.IFS($AP15="Devis 1",(IFERROR(VALUE(TRIM(SUBSTITUTE(AI15,CHAR(160),""))),0)),$AP15="Devis 2",(IFERROR(VALUE(TRIM(SUBSTITUTE(AL15,CHAR(160),""))),0)),$AP15="Devis 3",(IFERROR(VALUE(TRIM(SUBSTITUTE(AO15,CHAR(160),""))),0))),0))*(IFERROR(VALUE(TRIM(SUBSTITUTE($Z15,CHAR(160),""))),0))))</f>
        <v/>
      </c>
      <c r="AX15" s="280"/>
      <c r="AY15" s="281" t="str" cm="1">
        <f t="array" ref="AY15">IF(OR(AW15="",AT15="",AU15="",AR15="",AV15="",AS15=""),"",_xlfn.IFS((IFERROR(VALUE(TRIM(SUBSTITUTE(AW15,CHAR(160),""))),0))&gt;(IFERROR(VALUE(TRIM(SUBSTITUTE(AT15,CHAR(160),""))),0)),"KO : Le montant retenu TTC est supérieur au montant raisonnable TTC. Merci de revoir la ligne de dépense ou plafonner son montant.",(IFERROR(VALUE(TRIM(SUBSTITUTE(AU15,CHAR(160),""))),0))&gt;(IFERROR(VALUE(TRIM(SUBSTITUTE(AR15,CHAR(160),""))),0)),"Attention : Le montant retenu HT est supérieur au montant HT raisonnable. Merci de revoir la ligne de dépense, plafonner son montant, ou justifier la reventillation HT / TVA.",(IFERROR(VALUE(TRIM(SUBSTITUTE(AV15,CHAR(160),""))),0))&gt;(IFERROR(VALUE(TRIM(SUBSTITUTE(AS15,CHAR(160),""))),0)),"Attention : Le montant TVA retenu est supérieur au montant TVA raisonnable. Merci de revoir la ligne de dépense, plafonner son montant, ou justifier la reventillation HT / TVA.",(IFERROR(VALUE(TRIM(SUBSTITUTE(AW15,CHAR(160),""))),0))=0,"",(IFERROR(VALUE(TRIM(SUBSTITUTE(AT15,CHAR(160),""))),0))=(IFERROR(VALUE(TRIM(SUBSTITUTE(AW15,CHAR(160),""))),0)),"OK",(IFERROR(VALUE(TRIM(SUBSTITUTE(AT15,CHAR(160),""))),0))&gt;(IFERROR(VALUE(TRIM(SUBSTITUTE(AW15,CHAR(160),""))),0))," OK : Montant instruit inférieur au montant raisonnable.",TRUE,""))</f>
        <v/>
      </c>
      <c r="AZ15" s="281" t="str" cm="1">
        <f t="array" ref="AZ15">IF(OR(AW15="",W15="",AU15="",U15="",AV15="",V15=""),"",_xlfn.IFS((IFERROR(VALUE(TRIM(SUBSTITUTE(AW15,CHAR(160),""))),0))&gt;(IFERROR(VALUE(TRIM(SUBSTITUTE(W15,CHAR(160),""))),0)),"KO : Le montant retenu TTC est supérieur au montant présenté TTC. Merci de revoir la ligne de dépense ou plafonner son montant.",(IFERROR(VALUE(TRIM(SUBSTITUTE(AU15,CHAR(160),""))),0))&gt;(IFERROR(VALUE(TRIM(SUBSTITUTE(U15,CHAR(160),""))),0)),"Attention : Le montant retenu HT est supérieur au montant HT présenté. Merci de revoir la ligne de dépense, plafonner son montant, ou justifier la reventillation HT / TVA.",(IFERROR(VALUE(TRIM(SUBSTITUTE(AV15,CHAR(160),""))),0))&gt;(IFERROR(VALUE(TRIM(SUBSTITUTE(V15,CHAR(160),""))),0)),"Attention : Le montant TVA retenu est supérieur au montant TVA présenté. Merci de revoir la ligne de dépense, plafonner son montant, ou justifier la reventillation HT / TVA.",(IFERROR(VALUE(TRIM(SUBSTITUTE(W15,CHAR(160),""))),0))=0,"",(IFERROR(VALUE(TRIM(SUBSTITUTE(AW15,CHAR(160),""))),0))=(IFERROR(VALUE(TRIM(SUBSTITUTE(W15,CHAR(160),""))),0)),"OK",(IFERROR(VALUE(TRIM(SUBSTITUTE(AW15,CHAR(160),""))),0))&lt;(IFERROR(VALUE(TRIM(SUBSTITUTE(W15,CHAR(160),""))),0)),"Montant instruit inférieur au montant présenté.",TRUE,""))</f>
        <v/>
      </c>
      <c r="BA15" s="208" t="str">
        <f t="shared" si="33"/>
        <v/>
      </c>
      <c r="BB15" s="208" t="str">
        <f t="shared" si="34"/>
        <v/>
      </c>
      <c r="BC15" s="208" t="str">
        <f t="shared" si="35"/>
        <v/>
      </c>
    </row>
    <row r="16" spans="1:55" ht="15" customHeight="1">
      <c r="A16" s="473">
        <v>12</v>
      </c>
      <c r="B16" s="11"/>
      <c r="C16" s="13"/>
      <c r="D16" s="11"/>
      <c r="E16" s="11"/>
      <c r="F16" s="63"/>
      <c r="G16" s="71"/>
      <c r="H16" s="69"/>
      <c r="I16" s="70"/>
      <c r="J16" s="41"/>
      <c r="K16" s="29"/>
      <c r="L16" s="15"/>
      <c r="M16" s="193" t="str">
        <f t="shared" si="36"/>
        <v/>
      </c>
      <c r="N16" s="32"/>
      <c r="O16" s="15"/>
      <c r="P16" s="193" t="str">
        <f t="shared" si="37"/>
        <v/>
      </c>
      <c r="Q16" s="35"/>
      <c r="R16" s="15"/>
      <c r="S16" s="194" t="str">
        <f t="shared" si="38"/>
        <v/>
      </c>
      <c r="T16" s="56"/>
      <c r="U16" s="275" t="str" cm="1">
        <f t="array" ref="U16">IF((_xlfn.IFS(TRIM(SUBSTITUTE(T16,CHAR(160),""))="Devis 1",IFERROR(VALUE(TRIM(SUBSTITUTE(K16,CHAR(160),""))),0),TRIM(SUBSTITUTE(T16,CHAR(160),""))="Devis 2",IFERROR(VALUE(TRIM(SUBSTITUTE(N16,CHAR(160),""))),0),TRIM(SUBSTITUTE(T16,CHAR(160),""))="Devis 3",IFERROR(VALUE(TRIM(SUBSTITUTE(Q16,CHAR(160),""))),0),TRUE,0)*IFERROR(VALUE(TRIM(SUBSTITUTE(C16,CHAR(160),""))),0))=0,"",_xlfn.IFS(TRIM(SUBSTITUTE(T16,CHAR(160),""))="Devis 1",IFERROR(VALUE(TRIM(SUBSTITUTE(K16,CHAR(160),""))),0),TRIM(SUBSTITUTE(T16,CHAR(160),""))="Devis 2",IFERROR(VALUE(TRIM(SUBSTITUTE(N16,CHAR(160),""))),0),TRIM(SUBSTITUTE(T16,CHAR(160),""))="Devis 3",IFERROR(VALUE(TRIM(SUBSTITUTE(Q16,CHAR(160),""))),0),TRUE,0)*IFERROR(VALUE(TRIM(SUBSTITUTE(C16,CHAR(160),""))),0))</f>
        <v/>
      </c>
      <c r="V16" s="196" t="str" cm="1">
        <f t="array" ref="V16">IF(ROUND((_xlfn.IFS(TRIM(SUBSTITUTE(T16,CHAR(160),""))="Devis 1",IFERROR(VALUE(TRIM(SUBSTITUTE(L16,CHAR(160),""))),0),TRIM(SUBSTITUTE(T16,CHAR(160),""))="Devis 2",IFERROR(VALUE(TRIM(SUBSTITUTE(O16,CHAR(160),""))),0),TRIM(SUBSTITUTE(T16,CHAR(160),""))="Devis 3",IFERROR(VALUE(TRIM(SUBSTITUTE(R16,CHAR(160),""))),0),TRUE,0)*IFERROR(VALUE(TRIM(SUBSTITUTE(C16,CHAR(160),""))),0)),2)=0,IF(U16&lt;&gt;"",0,""),ROUND((_xlfn.IFS(TRIM(SUBSTITUTE(T16,CHAR(160),""))="Devis 1",IFERROR(VALUE(TRIM(SUBSTITUTE(L16,CHAR(160),""))),0),TRIM(SUBSTITUTE(T16,CHAR(160),""))="Devis 2",IFERROR(VALUE(TRIM(SUBSTITUTE(O16,CHAR(160),""))),0),TRIM(SUBSTITUTE(T16,CHAR(160),""))="Devis 3",IFERROR(VALUE(TRIM(SUBSTITUTE(R16,CHAR(160),""))),0),TRUE,0)*IFERROR(VALUE(TRIM(SUBSTITUTE(C16,CHAR(160),""))),0)),2))</f>
        <v/>
      </c>
      <c r="W16" s="197" t="str">
        <f t="shared" si="39"/>
        <v/>
      </c>
      <c r="X16" s="489"/>
      <c r="Y16" s="277" t="str">
        <f t="shared" si="18"/>
        <v/>
      </c>
      <c r="Z16" s="282" t="str">
        <f t="shared" si="19"/>
        <v/>
      </c>
      <c r="AA16" s="277" t="str">
        <f t="shared" si="20"/>
        <v/>
      </c>
      <c r="AB16" s="200" t="str">
        <f t="shared" si="21"/>
        <v/>
      </c>
      <c r="AC16" s="200" t="str">
        <f t="shared" si="22"/>
        <v/>
      </c>
      <c r="AD16" s="200" t="str">
        <f t="shared" si="23"/>
        <v/>
      </c>
      <c r="AE16" s="200" t="str">
        <f t="shared" si="24"/>
        <v/>
      </c>
      <c r="AF16" s="278" t="str">
        <f t="shared" si="25"/>
        <v/>
      </c>
      <c r="AG16" s="203" t="str">
        <f t="shared" si="26"/>
        <v/>
      </c>
      <c r="AH16" s="204" t="str">
        <f t="shared" si="27"/>
        <v/>
      </c>
      <c r="AI16" s="193" t="str">
        <f t="shared" si="40"/>
        <v/>
      </c>
      <c r="AJ16" s="205" t="str">
        <f t="shared" si="28"/>
        <v/>
      </c>
      <c r="AK16" s="204" t="str">
        <f t="shared" si="29"/>
        <v/>
      </c>
      <c r="AL16" s="193" t="str">
        <f t="shared" si="41"/>
        <v/>
      </c>
      <c r="AM16" s="206" t="str">
        <f t="shared" si="30"/>
        <v/>
      </c>
      <c r="AN16" s="204" t="str">
        <f t="shared" si="31"/>
        <v/>
      </c>
      <c r="AO16" s="207" t="str">
        <f t="shared" si="42"/>
        <v/>
      </c>
      <c r="AP16" s="198" t="str">
        <f t="shared" si="32"/>
        <v/>
      </c>
      <c r="AQ16" s="279"/>
      <c r="AR16" s="208" t="str">
        <f t="shared" si="43"/>
        <v/>
      </c>
      <c r="AS16" s="208" t="str">
        <f t="shared" si="44"/>
        <v/>
      </c>
      <c r="AT16" s="208" t="str">
        <f t="shared" si="45"/>
        <v/>
      </c>
      <c r="AU16" s="209" t="str" cm="1">
        <f t="array" ref="AU16">IF($Z16="","",IF((IFERROR(_xlfn.IFS($AP16="Devis 1",(IFERROR(VALUE(TRIM(SUBSTITUTE(AG16,CHAR(160),""))),0)),$AP16="Devis 2",(IFERROR(VALUE(TRIM(SUBSTITUTE(AJ16,CHAR(160),""))),0)),$AP16="Devis 3",(IFERROR(VALUE(TRIM(SUBSTITUTE(AM16,CHAR(160),""))),0))),0))*(IFERROR(VALUE(TRIM(SUBSTITUTE($Z16,CHAR(160),""))),0))=0,"",(IFERROR(_xlfn.IFS($AP16="Devis 1",(IFERROR(VALUE(TRIM(SUBSTITUTE(AG16,CHAR(160),""))),0)),$AP16="Devis 2",(IFERROR(VALUE(TRIM(SUBSTITUTE(AJ16,CHAR(160),""))),0)),$AP16="Devis 3",(IFERROR(VALUE(TRIM(SUBSTITUTE(AM16,CHAR(160),""))),0))),0))*(IFERROR(VALUE(TRIM(SUBSTITUTE($Z16,CHAR(160),""))),0))))</f>
        <v/>
      </c>
      <c r="AV16" s="209" t="str" cm="1">
        <f t="array" ref="AV16">IF($Z16="","",IF(ROUND((IFERROR(_xlfn.IFS(TRIM(SUBSTITUTE($AP16,CHAR(160),""))="Devis 1",IFERROR(VALUE(TRIM(SUBSTITUTE(AH16,CHAR(160),""))),0),TRIM(SUBSTITUTE($AP16,CHAR(160),""))="Devis 2",IFERROR(VALUE(TRIM(SUBSTITUTE(AK16,CHAR(160),""))),0),TRIM(SUBSTITUTE($AP16,CHAR(160),""))="Devis 3",IFERROR(VALUE(TRIM(SUBSTITUTE(AN16,CHAR(160),""))),0)),0))*(IFERROR(VALUE(TRIM(SUBSTITUTE($Z16,CHAR(160),""))),0)),2)=0,IF(AU16&lt;&gt;"",0,""),ROUND((IFERROR(_xlfn.IFS(TRIM(SUBSTITUTE($AP16,CHAR(160),""))="Devis 1",IFERROR(VALUE(TRIM(SUBSTITUTE(AH16,CHAR(160),""))),0),TRIM(SUBSTITUTE($AP16,CHAR(160),""))="Devis 2",IFERROR(VALUE(TRIM(SUBSTITUTE(AK16,CHAR(160),""))),0),TRIM(SUBSTITUTE($AP16,CHAR(160),""))="Devis 3",IFERROR(VALUE(TRIM(SUBSTITUTE(AN16,CHAR(160),""))),0)),0))*(IFERROR(VALUE(TRIM(SUBSTITUTE($Z16,CHAR(160),""))),0)),2)))</f>
        <v/>
      </c>
      <c r="AW16" s="209" t="str" cm="1">
        <f t="array" ref="AW16">IF($Z16="","",IF((IFERROR(_xlfn.IFS($AP16="Devis 1",(IFERROR(VALUE(TRIM(SUBSTITUTE(AI16,CHAR(160),""))),0)),$AP16="Devis 2",(IFERROR(VALUE(TRIM(SUBSTITUTE(AL16,CHAR(160),""))),0)),$AP16="Devis 3",(IFERROR(VALUE(TRIM(SUBSTITUTE(AO16,CHAR(160),""))),0))),0))*(IFERROR(VALUE(TRIM(SUBSTITUTE($Z16,CHAR(160),""))),0))=0,"",(IFERROR(_xlfn.IFS($AP16="Devis 1",(IFERROR(VALUE(TRIM(SUBSTITUTE(AI16,CHAR(160),""))),0)),$AP16="Devis 2",(IFERROR(VALUE(TRIM(SUBSTITUTE(AL16,CHAR(160),""))),0)),$AP16="Devis 3",(IFERROR(VALUE(TRIM(SUBSTITUTE(AO16,CHAR(160),""))),0))),0))*(IFERROR(VALUE(TRIM(SUBSTITUTE($Z16,CHAR(160),""))),0))))</f>
        <v/>
      </c>
      <c r="AX16" s="280"/>
      <c r="AY16" s="281" t="str" cm="1">
        <f t="array" ref="AY16">IF(OR(AW16="",AT16="",AU16="",AR16="",AV16="",AS16=""),"",_xlfn.IFS((IFERROR(VALUE(TRIM(SUBSTITUTE(AW16,CHAR(160),""))),0))&gt;(IFERROR(VALUE(TRIM(SUBSTITUTE(AT16,CHAR(160),""))),0)),"KO : Le montant retenu TTC est supérieur au montant raisonnable TTC. Merci de revoir la ligne de dépense ou plafonner son montant.",(IFERROR(VALUE(TRIM(SUBSTITUTE(AU16,CHAR(160),""))),0))&gt;(IFERROR(VALUE(TRIM(SUBSTITUTE(AR16,CHAR(160),""))),0)),"Attention : Le montant retenu HT est supérieur au montant HT raisonnable. Merci de revoir la ligne de dépense, plafonner son montant, ou justifier la reventillation HT / TVA.",(IFERROR(VALUE(TRIM(SUBSTITUTE(AV16,CHAR(160),""))),0))&gt;(IFERROR(VALUE(TRIM(SUBSTITUTE(AS16,CHAR(160),""))),0)),"Attention : Le montant TVA retenu est supérieur au montant TVA raisonnable. Merci de revoir la ligne de dépense, plafonner son montant, ou justifier la reventillation HT / TVA.",(IFERROR(VALUE(TRIM(SUBSTITUTE(AW16,CHAR(160),""))),0))=0,"",(IFERROR(VALUE(TRIM(SUBSTITUTE(AT16,CHAR(160),""))),0))=(IFERROR(VALUE(TRIM(SUBSTITUTE(AW16,CHAR(160),""))),0)),"OK",(IFERROR(VALUE(TRIM(SUBSTITUTE(AT16,CHAR(160),""))),0))&gt;(IFERROR(VALUE(TRIM(SUBSTITUTE(AW16,CHAR(160),""))),0))," OK : Montant instruit inférieur au montant raisonnable.",TRUE,""))</f>
        <v/>
      </c>
      <c r="AZ16" s="281" t="str" cm="1">
        <f t="array" ref="AZ16">IF(OR(AW16="",W16="",AU16="",U16="",AV16="",V16=""),"",_xlfn.IFS((IFERROR(VALUE(TRIM(SUBSTITUTE(AW16,CHAR(160),""))),0))&gt;(IFERROR(VALUE(TRIM(SUBSTITUTE(W16,CHAR(160),""))),0)),"KO : Le montant retenu TTC est supérieur au montant présenté TTC. Merci de revoir la ligne de dépense ou plafonner son montant.",(IFERROR(VALUE(TRIM(SUBSTITUTE(AU16,CHAR(160),""))),0))&gt;(IFERROR(VALUE(TRIM(SUBSTITUTE(U16,CHAR(160),""))),0)),"Attention : Le montant retenu HT est supérieur au montant HT présenté. Merci de revoir la ligne de dépense, plafonner son montant, ou justifier la reventillation HT / TVA.",(IFERROR(VALUE(TRIM(SUBSTITUTE(AV16,CHAR(160),""))),0))&gt;(IFERROR(VALUE(TRIM(SUBSTITUTE(V16,CHAR(160),""))),0)),"Attention : Le montant TVA retenu est supérieur au montant TVA présenté. Merci de revoir la ligne de dépense, plafonner son montant, ou justifier la reventillation HT / TVA.",(IFERROR(VALUE(TRIM(SUBSTITUTE(W16,CHAR(160),""))),0))=0,"",(IFERROR(VALUE(TRIM(SUBSTITUTE(AW16,CHAR(160),""))),0))=(IFERROR(VALUE(TRIM(SUBSTITUTE(W16,CHAR(160),""))),0)),"OK",(IFERROR(VALUE(TRIM(SUBSTITUTE(AW16,CHAR(160),""))),0))&lt;(IFERROR(VALUE(TRIM(SUBSTITUTE(W16,CHAR(160),""))),0)),"Montant instruit inférieur au montant présenté.",TRUE,""))</f>
        <v/>
      </c>
      <c r="BA16" s="208" t="str">
        <f t="shared" si="33"/>
        <v/>
      </c>
      <c r="BB16" s="208" t="str">
        <f t="shared" si="34"/>
        <v/>
      </c>
      <c r="BC16" s="208" t="str">
        <f t="shared" si="35"/>
        <v/>
      </c>
    </row>
    <row r="17" spans="1:55" ht="15" customHeight="1">
      <c r="A17" s="473">
        <v>13</v>
      </c>
      <c r="B17" s="11"/>
      <c r="C17" s="13"/>
      <c r="D17" s="11"/>
      <c r="E17" s="11"/>
      <c r="F17" s="63"/>
      <c r="G17" s="71"/>
      <c r="H17" s="69"/>
      <c r="I17" s="70"/>
      <c r="J17" s="41"/>
      <c r="K17" s="29"/>
      <c r="L17" s="15"/>
      <c r="M17" s="193" t="str">
        <f t="shared" si="36"/>
        <v/>
      </c>
      <c r="N17" s="32"/>
      <c r="O17" s="15"/>
      <c r="P17" s="193" t="str">
        <f t="shared" si="37"/>
        <v/>
      </c>
      <c r="Q17" s="35"/>
      <c r="R17" s="15"/>
      <c r="S17" s="194" t="str">
        <f t="shared" si="38"/>
        <v/>
      </c>
      <c r="T17" s="56"/>
      <c r="U17" s="275" t="str" cm="1">
        <f t="array" ref="U17">IF((_xlfn.IFS(TRIM(SUBSTITUTE(T17,CHAR(160),""))="Devis 1",IFERROR(VALUE(TRIM(SUBSTITUTE(K17,CHAR(160),""))),0),TRIM(SUBSTITUTE(T17,CHAR(160),""))="Devis 2",IFERROR(VALUE(TRIM(SUBSTITUTE(N17,CHAR(160),""))),0),TRIM(SUBSTITUTE(T17,CHAR(160),""))="Devis 3",IFERROR(VALUE(TRIM(SUBSTITUTE(Q17,CHAR(160),""))),0),TRUE,0)*IFERROR(VALUE(TRIM(SUBSTITUTE(C17,CHAR(160),""))),0))=0,"",_xlfn.IFS(TRIM(SUBSTITUTE(T17,CHAR(160),""))="Devis 1",IFERROR(VALUE(TRIM(SUBSTITUTE(K17,CHAR(160),""))),0),TRIM(SUBSTITUTE(T17,CHAR(160),""))="Devis 2",IFERROR(VALUE(TRIM(SUBSTITUTE(N17,CHAR(160),""))),0),TRIM(SUBSTITUTE(T17,CHAR(160),""))="Devis 3",IFERROR(VALUE(TRIM(SUBSTITUTE(Q17,CHAR(160),""))),0),TRUE,0)*IFERROR(VALUE(TRIM(SUBSTITUTE(C17,CHAR(160),""))),0))</f>
        <v/>
      </c>
      <c r="V17" s="196" t="str" cm="1">
        <f t="array" ref="V17">IF(ROUND((_xlfn.IFS(TRIM(SUBSTITUTE(T17,CHAR(160),""))="Devis 1",IFERROR(VALUE(TRIM(SUBSTITUTE(L17,CHAR(160),""))),0),TRIM(SUBSTITUTE(T17,CHAR(160),""))="Devis 2",IFERROR(VALUE(TRIM(SUBSTITUTE(O17,CHAR(160),""))),0),TRIM(SUBSTITUTE(T17,CHAR(160),""))="Devis 3",IFERROR(VALUE(TRIM(SUBSTITUTE(R17,CHAR(160),""))),0),TRUE,0)*IFERROR(VALUE(TRIM(SUBSTITUTE(C17,CHAR(160),""))),0)),2)=0,IF(U17&lt;&gt;"",0,""),ROUND((_xlfn.IFS(TRIM(SUBSTITUTE(T17,CHAR(160),""))="Devis 1",IFERROR(VALUE(TRIM(SUBSTITUTE(L17,CHAR(160),""))),0),TRIM(SUBSTITUTE(T17,CHAR(160),""))="Devis 2",IFERROR(VALUE(TRIM(SUBSTITUTE(O17,CHAR(160),""))),0),TRIM(SUBSTITUTE(T17,CHAR(160),""))="Devis 3",IFERROR(VALUE(TRIM(SUBSTITUTE(R17,CHAR(160),""))),0),TRUE,0)*IFERROR(VALUE(TRIM(SUBSTITUTE(C17,CHAR(160),""))),0)),2))</f>
        <v/>
      </c>
      <c r="W17" s="197" t="str">
        <f t="shared" si="39"/>
        <v/>
      </c>
      <c r="X17" s="489"/>
      <c r="Y17" s="277" t="str">
        <f t="shared" si="18"/>
        <v/>
      </c>
      <c r="Z17" s="282" t="str">
        <f t="shared" si="19"/>
        <v/>
      </c>
      <c r="AA17" s="277" t="str">
        <f t="shared" si="20"/>
        <v/>
      </c>
      <c r="AB17" s="200" t="str">
        <f t="shared" si="21"/>
        <v/>
      </c>
      <c r="AC17" s="200" t="str">
        <f t="shared" si="22"/>
        <v/>
      </c>
      <c r="AD17" s="200" t="str">
        <f t="shared" si="23"/>
        <v/>
      </c>
      <c r="AE17" s="200" t="str">
        <f t="shared" si="24"/>
        <v/>
      </c>
      <c r="AF17" s="278" t="str">
        <f t="shared" si="25"/>
        <v/>
      </c>
      <c r="AG17" s="203" t="str">
        <f t="shared" si="26"/>
        <v/>
      </c>
      <c r="AH17" s="204" t="str">
        <f t="shared" si="27"/>
        <v/>
      </c>
      <c r="AI17" s="193" t="str">
        <f t="shared" si="40"/>
        <v/>
      </c>
      <c r="AJ17" s="205" t="str">
        <f t="shared" si="28"/>
        <v/>
      </c>
      <c r="AK17" s="204" t="str">
        <f t="shared" si="29"/>
        <v/>
      </c>
      <c r="AL17" s="193" t="str">
        <f t="shared" si="41"/>
        <v/>
      </c>
      <c r="AM17" s="206" t="str">
        <f t="shared" si="30"/>
        <v/>
      </c>
      <c r="AN17" s="204" t="str">
        <f t="shared" si="31"/>
        <v/>
      </c>
      <c r="AO17" s="207" t="str">
        <f t="shared" si="42"/>
        <v/>
      </c>
      <c r="AP17" s="198" t="str">
        <f t="shared" si="32"/>
        <v/>
      </c>
      <c r="AQ17" s="279"/>
      <c r="AR17" s="208" t="str">
        <f t="shared" si="43"/>
        <v/>
      </c>
      <c r="AS17" s="208" t="str">
        <f t="shared" si="44"/>
        <v/>
      </c>
      <c r="AT17" s="208" t="str">
        <f t="shared" si="45"/>
        <v/>
      </c>
      <c r="AU17" s="209" t="str" cm="1">
        <f t="array" ref="AU17">IF($Z17="","",IF((IFERROR(_xlfn.IFS($AP17="Devis 1",(IFERROR(VALUE(TRIM(SUBSTITUTE(AG17,CHAR(160),""))),0)),$AP17="Devis 2",(IFERROR(VALUE(TRIM(SUBSTITUTE(AJ17,CHAR(160),""))),0)),$AP17="Devis 3",(IFERROR(VALUE(TRIM(SUBSTITUTE(AM17,CHAR(160),""))),0))),0))*(IFERROR(VALUE(TRIM(SUBSTITUTE($Z17,CHAR(160),""))),0))=0,"",(IFERROR(_xlfn.IFS($AP17="Devis 1",(IFERROR(VALUE(TRIM(SUBSTITUTE(AG17,CHAR(160),""))),0)),$AP17="Devis 2",(IFERROR(VALUE(TRIM(SUBSTITUTE(AJ17,CHAR(160),""))),0)),$AP17="Devis 3",(IFERROR(VALUE(TRIM(SUBSTITUTE(AM17,CHAR(160),""))),0))),0))*(IFERROR(VALUE(TRIM(SUBSTITUTE($Z17,CHAR(160),""))),0))))</f>
        <v/>
      </c>
      <c r="AV17" s="209" t="str" cm="1">
        <f t="array" ref="AV17">IF($Z17="","",IF(ROUND((IFERROR(_xlfn.IFS(TRIM(SUBSTITUTE($AP17,CHAR(160),""))="Devis 1",IFERROR(VALUE(TRIM(SUBSTITUTE(AH17,CHAR(160),""))),0),TRIM(SUBSTITUTE($AP17,CHAR(160),""))="Devis 2",IFERROR(VALUE(TRIM(SUBSTITUTE(AK17,CHAR(160),""))),0),TRIM(SUBSTITUTE($AP17,CHAR(160),""))="Devis 3",IFERROR(VALUE(TRIM(SUBSTITUTE(AN17,CHAR(160),""))),0)),0))*(IFERROR(VALUE(TRIM(SUBSTITUTE($Z17,CHAR(160),""))),0)),2)=0,IF(AU17&lt;&gt;"",0,""),ROUND((IFERROR(_xlfn.IFS(TRIM(SUBSTITUTE($AP17,CHAR(160),""))="Devis 1",IFERROR(VALUE(TRIM(SUBSTITUTE(AH17,CHAR(160),""))),0),TRIM(SUBSTITUTE($AP17,CHAR(160),""))="Devis 2",IFERROR(VALUE(TRIM(SUBSTITUTE(AK17,CHAR(160),""))),0),TRIM(SUBSTITUTE($AP17,CHAR(160),""))="Devis 3",IFERROR(VALUE(TRIM(SUBSTITUTE(AN17,CHAR(160),""))),0)),0))*(IFERROR(VALUE(TRIM(SUBSTITUTE($Z17,CHAR(160),""))),0)),2)))</f>
        <v/>
      </c>
      <c r="AW17" s="209" t="str" cm="1">
        <f t="array" ref="AW17">IF($Z17="","",IF((IFERROR(_xlfn.IFS($AP17="Devis 1",(IFERROR(VALUE(TRIM(SUBSTITUTE(AI17,CHAR(160),""))),0)),$AP17="Devis 2",(IFERROR(VALUE(TRIM(SUBSTITUTE(AL17,CHAR(160),""))),0)),$AP17="Devis 3",(IFERROR(VALUE(TRIM(SUBSTITUTE(AO17,CHAR(160),""))),0))),0))*(IFERROR(VALUE(TRIM(SUBSTITUTE($Z17,CHAR(160),""))),0))=0,"",(IFERROR(_xlfn.IFS($AP17="Devis 1",(IFERROR(VALUE(TRIM(SUBSTITUTE(AI17,CHAR(160),""))),0)),$AP17="Devis 2",(IFERROR(VALUE(TRIM(SUBSTITUTE(AL17,CHAR(160),""))),0)),$AP17="Devis 3",(IFERROR(VALUE(TRIM(SUBSTITUTE(AO17,CHAR(160),""))),0))),0))*(IFERROR(VALUE(TRIM(SUBSTITUTE($Z17,CHAR(160),""))),0))))</f>
        <v/>
      </c>
      <c r="AX17" s="280"/>
      <c r="AY17" s="281" t="str" cm="1">
        <f t="array" ref="AY17">IF(OR(AW17="",AT17="",AU17="",AR17="",AV17="",AS17=""),"",_xlfn.IFS((IFERROR(VALUE(TRIM(SUBSTITUTE(AW17,CHAR(160),""))),0))&gt;(IFERROR(VALUE(TRIM(SUBSTITUTE(AT17,CHAR(160),""))),0)),"KO : Le montant retenu TTC est supérieur au montant raisonnable TTC. Merci de revoir la ligne de dépense ou plafonner son montant.",(IFERROR(VALUE(TRIM(SUBSTITUTE(AU17,CHAR(160),""))),0))&gt;(IFERROR(VALUE(TRIM(SUBSTITUTE(AR17,CHAR(160),""))),0)),"Attention : Le montant retenu HT est supérieur au montant HT raisonnable. Merci de revoir la ligne de dépense, plafonner son montant, ou justifier la reventillation HT / TVA.",(IFERROR(VALUE(TRIM(SUBSTITUTE(AV17,CHAR(160),""))),0))&gt;(IFERROR(VALUE(TRIM(SUBSTITUTE(AS17,CHAR(160),""))),0)),"Attention : Le montant TVA retenu est supérieur au montant TVA raisonnable. Merci de revoir la ligne de dépense, plafonner son montant, ou justifier la reventillation HT / TVA.",(IFERROR(VALUE(TRIM(SUBSTITUTE(AW17,CHAR(160),""))),0))=0,"",(IFERROR(VALUE(TRIM(SUBSTITUTE(AT17,CHAR(160),""))),0))=(IFERROR(VALUE(TRIM(SUBSTITUTE(AW17,CHAR(160),""))),0)),"OK",(IFERROR(VALUE(TRIM(SUBSTITUTE(AT17,CHAR(160),""))),0))&gt;(IFERROR(VALUE(TRIM(SUBSTITUTE(AW17,CHAR(160),""))),0))," OK : Montant instruit inférieur au montant raisonnable.",TRUE,""))</f>
        <v/>
      </c>
      <c r="AZ17" s="281" t="str" cm="1">
        <f t="array" ref="AZ17">IF(OR(AW17="",W17="",AU17="",U17="",AV17="",V17=""),"",_xlfn.IFS((IFERROR(VALUE(TRIM(SUBSTITUTE(AW17,CHAR(160),""))),0))&gt;(IFERROR(VALUE(TRIM(SUBSTITUTE(W17,CHAR(160),""))),0)),"KO : Le montant retenu TTC est supérieur au montant présenté TTC. Merci de revoir la ligne de dépense ou plafonner son montant.",(IFERROR(VALUE(TRIM(SUBSTITUTE(AU17,CHAR(160),""))),0))&gt;(IFERROR(VALUE(TRIM(SUBSTITUTE(U17,CHAR(160),""))),0)),"Attention : Le montant retenu HT est supérieur au montant HT présenté. Merci de revoir la ligne de dépense, plafonner son montant, ou justifier la reventillation HT / TVA.",(IFERROR(VALUE(TRIM(SUBSTITUTE(AV17,CHAR(160),""))),0))&gt;(IFERROR(VALUE(TRIM(SUBSTITUTE(V17,CHAR(160),""))),0)),"Attention : Le montant TVA retenu est supérieur au montant TVA présenté. Merci de revoir la ligne de dépense, plafonner son montant, ou justifier la reventillation HT / TVA.",(IFERROR(VALUE(TRIM(SUBSTITUTE(W17,CHAR(160),""))),0))=0,"",(IFERROR(VALUE(TRIM(SUBSTITUTE(AW17,CHAR(160),""))),0))=(IFERROR(VALUE(TRIM(SUBSTITUTE(W17,CHAR(160),""))),0)),"OK",(IFERROR(VALUE(TRIM(SUBSTITUTE(AW17,CHAR(160),""))),0))&lt;(IFERROR(VALUE(TRIM(SUBSTITUTE(W17,CHAR(160),""))),0)),"Montant instruit inférieur au montant présenté.",TRUE,""))</f>
        <v/>
      </c>
      <c r="BA17" s="208" t="str">
        <f t="shared" si="33"/>
        <v/>
      </c>
      <c r="BB17" s="208" t="str">
        <f t="shared" si="34"/>
        <v/>
      </c>
      <c r="BC17" s="208" t="str">
        <f t="shared" si="35"/>
        <v/>
      </c>
    </row>
    <row r="18" spans="1:55" ht="15" customHeight="1">
      <c r="A18" s="473">
        <v>14</v>
      </c>
      <c r="B18" s="11"/>
      <c r="C18" s="13"/>
      <c r="D18" s="11"/>
      <c r="E18" s="11"/>
      <c r="F18" s="63"/>
      <c r="G18" s="71"/>
      <c r="H18" s="69"/>
      <c r="I18" s="70"/>
      <c r="J18" s="41"/>
      <c r="K18" s="29"/>
      <c r="L18" s="15"/>
      <c r="M18" s="193" t="str">
        <f t="shared" si="36"/>
        <v/>
      </c>
      <c r="N18" s="32"/>
      <c r="O18" s="15"/>
      <c r="P18" s="193" t="str">
        <f t="shared" si="37"/>
        <v/>
      </c>
      <c r="Q18" s="35"/>
      <c r="R18" s="15"/>
      <c r="S18" s="194" t="str">
        <f t="shared" si="38"/>
        <v/>
      </c>
      <c r="T18" s="56"/>
      <c r="U18" s="275" t="str" cm="1">
        <f t="array" ref="U18">IF((_xlfn.IFS(TRIM(SUBSTITUTE(T18,CHAR(160),""))="Devis 1",IFERROR(VALUE(TRIM(SUBSTITUTE(K18,CHAR(160),""))),0),TRIM(SUBSTITUTE(T18,CHAR(160),""))="Devis 2",IFERROR(VALUE(TRIM(SUBSTITUTE(N18,CHAR(160),""))),0),TRIM(SUBSTITUTE(T18,CHAR(160),""))="Devis 3",IFERROR(VALUE(TRIM(SUBSTITUTE(Q18,CHAR(160),""))),0),TRUE,0)*IFERROR(VALUE(TRIM(SUBSTITUTE(C18,CHAR(160),""))),0))=0,"",_xlfn.IFS(TRIM(SUBSTITUTE(T18,CHAR(160),""))="Devis 1",IFERROR(VALUE(TRIM(SUBSTITUTE(K18,CHAR(160),""))),0),TRIM(SUBSTITUTE(T18,CHAR(160),""))="Devis 2",IFERROR(VALUE(TRIM(SUBSTITUTE(N18,CHAR(160),""))),0),TRIM(SUBSTITUTE(T18,CHAR(160),""))="Devis 3",IFERROR(VALUE(TRIM(SUBSTITUTE(Q18,CHAR(160),""))),0),TRUE,0)*IFERROR(VALUE(TRIM(SUBSTITUTE(C18,CHAR(160),""))),0))</f>
        <v/>
      </c>
      <c r="V18" s="196" t="str" cm="1">
        <f t="array" ref="V18">IF(ROUND((_xlfn.IFS(TRIM(SUBSTITUTE(T18,CHAR(160),""))="Devis 1",IFERROR(VALUE(TRIM(SUBSTITUTE(L18,CHAR(160),""))),0),TRIM(SUBSTITUTE(T18,CHAR(160),""))="Devis 2",IFERROR(VALUE(TRIM(SUBSTITUTE(O18,CHAR(160),""))),0),TRIM(SUBSTITUTE(T18,CHAR(160),""))="Devis 3",IFERROR(VALUE(TRIM(SUBSTITUTE(R18,CHAR(160),""))),0),TRUE,0)*IFERROR(VALUE(TRIM(SUBSTITUTE(C18,CHAR(160),""))),0)),2)=0,IF(U18&lt;&gt;"",0,""),ROUND((_xlfn.IFS(TRIM(SUBSTITUTE(T18,CHAR(160),""))="Devis 1",IFERROR(VALUE(TRIM(SUBSTITUTE(L18,CHAR(160),""))),0),TRIM(SUBSTITUTE(T18,CHAR(160),""))="Devis 2",IFERROR(VALUE(TRIM(SUBSTITUTE(O18,CHAR(160),""))),0),TRIM(SUBSTITUTE(T18,CHAR(160),""))="Devis 3",IFERROR(VALUE(TRIM(SUBSTITUTE(R18,CHAR(160),""))),0),TRUE,0)*IFERROR(VALUE(TRIM(SUBSTITUTE(C18,CHAR(160),""))),0)),2))</f>
        <v/>
      </c>
      <c r="W18" s="197" t="str">
        <f t="shared" si="39"/>
        <v/>
      </c>
      <c r="X18" s="489"/>
      <c r="Y18" s="277" t="str">
        <f t="shared" si="18"/>
        <v/>
      </c>
      <c r="Z18" s="282" t="str">
        <f t="shared" si="19"/>
        <v/>
      </c>
      <c r="AA18" s="277" t="str">
        <f t="shared" si="20"/>
        <v/>
      </c>
      <c r="AB18" s="200" t="str">
        <f t="shared" si="21"/>
        <v/>
      </c>
      <c r="AC18" s="200" t="str">
        <f t="shared" si="22"/>
        <v/>
      </c>
      <c r="AD18" s="200" t="str">
        <f t="shared" si="23"/>
        <v/>
      </c>
      <c r="AE18" s="200" t="str">
        <f t="shared" si="24"/>
        <v/>
      </c>
      <c r="AF18" s="278" t="str">
        <f t="shared" si="25"/>
        <v/>
      </c>
      <c r="AG18" s="203" t="str">
        <f t="shared" si="26"/>
        <v/>
      </c>
      <c r="AH18" s="204" t="str">
        <f t="shared" si="27"/>
        <v/>
      </c>
      <c r="AI18" s="193" t="str">
        <f t="shared" si="40"/>
        <v/>
      </c>
      <c r="AJ18" s="205" t="str">
        <f t="shared" si="28"/>
        <v/>
      </c>
      <c r="AK18" s="204" t="str">
        <f t="shared" si="29"/>
        <v/>
      </c>
      <c r="AL18" s="193" t="str">
        <f t="shared" si="41"/>
        <v/>
      </c>
      <c r="AM18" s="206" t="str">
        <f t="shared" si="30"/>
        <v/>
      </c>
      <c r="AN18" s="204" t="str">
        <f t="shared" si="31"/>
        <v/>
      </c>
      <c r="AO18" s="207" t="str">
        <f t="shared" si="42"/>
        <v/>
      </c>
      <c r="AP18" s="198" t="str">
        <f t="shared" si="32"/>
        <v/>
      </c>
      <c r="AQ18" s="279"/>
      <c r="AR18" s="208" t="str">
        <f t="shared" si="43"/>
        <v/>
      </c>
      <c r="AS18" s="208" t="str">
        <f t="shared" si="44"/>
        <v/>
      </c>
      <c r="AT18" s="208" t="str">
        <f t="shared" si="45"/>
        <v/>
      </c>
      <c r="AU18" s="209" t="str" cm="1">
        <f t="array" ref="AU18">IF($Z18="","",IF((IFERROR(_xlfn.IFS($AP18="Devis 1",(IFERROR(VALUE(TRIM(SUBSTITUTE(AG18,CHAR(160),""))),0)),$AP18="Devis 2",(IFERROR(VALUE(TRIM(SUBSTITUTE(AJ18,CHAR(160),""))),0)),$AP18="Devis 3",(IFERROR(VALUE(TRIM(SUBSTITUTE(AM18,CHAR(160),""))),0))),0))*(IFERROR(VALUE(TRIM(SUBSTITUTE($Z18,CHAR(160),""))),0))=0,"",(IFERROR(_xlfn.IFS($AP18="Devis 1",(IFERROR(VALUE(TRIM(SUBSTITUTE(AG18,CHAR(160),""))),0)),$AP18="Devis 2",(IFERROR(VALUE(TRIM(SUBSTITUTE(AJ18,CHAR(160),""))),0)),$AP18="Devis 3",(IFERROR(VALUE(TRIM(SUBSTITUTE(AM18,CHAR(160),""))),0))),0))*(IFERROR(VALUE(TRIM(SUBSTITUTE($Z18,CHAR(160),""))),0))))</f>
        <v/>
      </c>
      <c r="AV18" s="209" t="str" cm="1">
        <f t="array" ref="AV18">IF($Z18="","",IF(ROUND((IFERROR(_xlfn.IFS(TRIM(SUBSTITUTE($AP18,CHAR(160),""))="Devis 1",IFERROR(VALUE(TRIM(SUBSTITUTE(AH18,CHAR(160),""))),0),TRIM(SUBSTITUTE($AP18,CHAR(160),""))="Devis 2",IFERROR(VALUE(TRIM(SUBSTITUTE(AK18,CHAR(160),""))),0),TRIM(SUBSTITUTE($AP18,CHAR(160),""))="Devis 3",IFERROR(VALUE(TRIM(SUBSTITUTE(AN18,CHAR(160),""))),0)),0))*(IFERROR(VALUE(TRIM(SUBSTITUTE($Z18,CHAR(160),""))),0)),2)=0,IF(AU18&lt;&gt;"",0,""),ROUND((IFERROR(_xlfn.IFS(TRIM(SUBSTITUTE($AP18,CHAR(160),""))="Devis 1",IFERROR(VALUE(TRIM(SUBSTITUTE(AH18,CHAR(160),""))),0),TRIM(SUBSTITUTE($AP18,CHAR(160),""))="Devis 2",IFERROR(VALUE(TRIM(SUBSTITUTE(AK18,CHAR(160),""))),0),TRIM(SUBSTITUTE($AP18,CHAR(160),""))="Devis 3",IFERROR(VALUE(TRIM(SUBSTITUTE(AN18,CHAR(160),""))),0)),0))*(IFERROR(VALUE(TRIM(SUBSTITUTE($Z18,CHAR(160),""))),0)),2)))</f>
        <v/>
      </c>
      <c r="AW18" s="209" t="str" cm="1">
        <f t="array" ref="AW18">IF($Z18="","",IF((IFERROR(_xlfn.IFS($AP18="Devis 1",(IFERROR(VALUE(TRIM(SUBSTITUTE(AI18,CHAR(160),""))),0)),$AP18="Devis 2",(IFERROR(VALUE(TRIM(SUBSTITUTE(AL18,CHAR(160),""))),0)),$AP18="Devis 3",(IFERROR(VALUE(TRIM(SUBSTITUTE(AO18,CHAR(160),""))),0))),0))*(IFERROR(VALUE(TRIM(SUBSTITUTE($Z18,CHAR(160),""))),0))=0,"",(IFERROR(_xlfn.IFS($AP18="Devis 1",(IFERROR(VALUE(TRIM(SUBSTITUTE(AI18,CHAR(160),""))),0)),$AP18="Devis 2",(IFERROR(VALUE(TRIM(SUBSTITUTE(AL18,CHAR(160),""))),0)),$AP18="Devis 3",(IFERROR(VALUE(TRIM(SUBSTITUTE(AO18,CHAR(160),""))),0))),0))*(IFERROR(VALUE(TRIM(SUBSTITUTE($Z18,CHAR(160),""))),0))))</f>
        <v/>
      </c>
      <c r="AX18" s="280"/>
      <c r="AY18" s="281" t="str" cm="1">
        <f t="array" ref="AY18">IF(OR(AW18="",AT18="",AU18="",AR18="",AV18="",AS18=""),"",_xlfn.IFS((IFERROR(VALUE(TRIM(SUBSTITUTE(AW18,CHAR(160),""))),0))&gt;(IFERROR(VALUE(TRIM(SUBSTITUTE(AT18,CHAR(160),""))),0)),"KO : Le montant retenu TTC est supérieur au montant raisonnable TTC. Merci de revoir la ligne de dépense ou plafonner son montant.",(IFERROR(VALUE(TRIM(SUBSTITUTE(AU18,CHAR(160),""))),0))&gt;(IFERROR(VALUE(TRIM(SUBSTITUTE(AR18,CHAR(160),""))),0)),"Attention : Le montant retenu HT est supérieur au montant HT raisonnable. Merci de revoir la ligne de dépense, plafonner son montant, ou justifier la reventillation HT / TVA.",(IFERROR(VALUE(TRIM(SUBSTITUTE(AV18,CHAR(160),""))),0))&gt;(IFERROR(VALUE(TRIM(SUBSTITUTE(AS18,CHAR(160),""))),0)),"Attention : Le montant TVA retenu est supérieur au montant TVA raisonnable. Merci de revoir la ligne de dépense, plafonner son montant, ou justifier la reventillation HT / TVA.",(IFERROR(VALUE(TRIM(SUBSTITUTE(AW18,CHAR(160),""))),0))=0,"",(IFERROR(VALUE(TRIM(SUBSTITUTE(AT18,CHAR(160),""))),0))=(IFERROR(VALUE(TRIM(SUBSTITUTE(AW18,CHAR(160),""))),0)),"OK",(IFERROR(VALUE(TRIM(SUBSTITUTE(AT18,CHAR(160),""))),0))&gt;(IFERROR(VALUE(TRIM(SUBSTITUTE(AW18,CHAR(160),""))),0))," OK : Montant instruit inférieur au montant raisonnable.",TRUE,""))</f>
        <v/>
      </c>
      <c r="AZ18" s="281" t="str" cm="1">
        <f t="array" ref="AZ18">IF(OR(AW18="",W18="",AU18="",U18="",AV18="",V18=""),"",_xlfn.IFS((IFERROR(VALUE(TRIM(SUBSTITUTE(AW18,CHAR(160),""))),0))&gt;(IFERROR(VALUE(TRIM(SUBSTITUTE(W18,CHAR(160),""))),0)),"KO : Le montant retenu TTC est supérieur au montant présenté TTC. Merci de revoir la ligne de dépense ou plafonner son montant.",(IFERROR(VALUE(TRIM(SUBSTITUTE(AU18,CHAR(160),""))),0))&gt;(IFERROR(VALUE(TRIM(SUBSTITUTE(U18,CHAR(160),""))),0)),"Attention : Le montant retenu HT est supérieur au montant HT présenté. Merci de revoir la ligne de dépense, plafonner son montant, ou justifier la reventillation HT / TVA.",(IFERROR(VALUE(TRIM(SUBSTITUTE(AV18,CHAR(160),""))),0))&gt;(IFERROR(VALUE(TRIM(SUBSTITUTE(V18,CHAR(160),""))),0)),"Attention : Le montant TVA retenu est supérieur au montant TVA présenté. Merci de revoir la ligne de dépense, plafonner son montant, ou justifier la reventillation HT / TVA.",(IFERROR(VALUE(TRIM(SUBSTITUTE(W18,CHAR(160),""))),0))=0,"",(IFERROR(VALUE(TRIM(SUBSTITUTE(AW18,CHAR(160),""))),0))=(IFERROR(VALUE(TRIM(SUBSTITUTE(W18,CHAR(160),""))),0)),"OK",(IFERROR(VALUE(TRIM(SUBSTITUTE(AW18,CHAR(160),""))),0))&lt;(IFERROR(VALUE(TRIM(SUBSTITUTE(W18,CHAR(160),""))),0)),"Montant instruit inférieur au montant présenté.",TRUE,""))</f>
        <v/>
      </c>
      <c r="BA18" s="208" t="str">
        <f t="shared" si="33"/>
        <v/>
      </c>
      <c r="BB18" s="208" t="str">
        <f t="shared" si="34"/>
        <v/>
      </c>
      <c r="BC18" s="208" t="str">
        <f t="shared" si="35"/>
        <v/>
      </c>
    </row>
    <row r="19" spans="1:55" ht="15" customHeight="1">
      <c r="A19" s="473">
        <v>15</v>
      </c>
      <c r="B19" s="11"/>
      <c r="C19" s="13"/>
      <c r="D19" s="11"/>
      <c r="E19" s="11"/>
      <c r="F19" s="63"/>
      <c r="G19" s="71"/>
      <c r="H19" s="69"/>
      <c r="I19" s="70"/>
      <c r="J19" s="41"/>
      <c r="K19" s="29"/>
      <c r="L19" s="15"/>
      <c r="M19" s="193" t="str">
        <f t="shared" si="36"/>
        <v/>
      </c>
      <c r="N19" s="32"/>
      <c r="O19" s="15"/>
      <c r="P19" s="193" t="str">
        <f t="shared" si="37"/>
        <v/>
      </c>
      <c r="Q19" s="35"/>
      <c r="R19" s="15"/>
      <c r="S19" s="194" t="str">
        <f t="shared" si="38"/>
        <v/>
      </c>
      <c r="T19" s="56"/>
      <c r="U19" s="275" t="str" cm="1">
        <f t="array" ref="U19">IF((_xlfn.IFS(TRIM(SUBSTITUTE(T19,CHAR(160),""))="Devis 1",IFERROR(VALUE(TRIM(SUBSTITUTE(K19,CHAR(160),""))),0),TRIM(SUBSTITUTE(T19,CHAR(160),""))="Devis 2",IFERROR(VALUE(TRIM(SUBSTITUTE(N19,CHAR(160),""))),0),TRIM(SUBSTITUTE(T19,CHAR(160),""))="Devis 3",IFERROR(VALUE(TRIM(SUBSTITUTE(Q19,CHAR(160),""))),0),TRUE,0)*IFERROR(VALUE(TRIM(SUBSTITUTE(C19,CHAR(160),""))),0))=0,"",_xlfn.IFS(TRIM(SUBSTITUTE(T19,CHAR(160),""))="Devis 1",IFERROR(VALUE(TRIM(SUBSTITUTE(K19,CHAR(160),""))),0),TRIM(SUBSTITUTE(T19,CHAR(160),""))="Devis 2",IFERROR(VALUE(TRIM(SUBSTITUTE(N19,CHAR(160),""))),0),TRIM(SUBSTITUTE(T19,CHAR(160),""))="Devis 3",IFERROR(VALUE(TRIM(SUBSTITUTE(Q19,CHAR(160),""))),0),TRUE,0)*IFERROR(VALUE(TRIM(SUBSTITUTE(C19,CHAR(160),""))),0))</f>
        <v/>
      </c>
      <c r="V19" s="196" t="str" cm="1">
        <f t="array" ref="V19">IF(ROUND((_xlfn.IFS(TRIM(SUBSTITUTE(T19,CHAR(160),""))="Devis 1",IFERROR(VALUE(TRIM(SUBSTITUTE(L19,CHAR(160),""))),0),TRIM(SUBSTITUTE(T19,CHAR(160),""))="Devis 2",IFERROR(VALUE(TRIM(SUBSTITUTE(O19,CHAR(160),""))),0),TRIM(SUBSTITUTE(T19,CHAR(160),""))="Devis 3",IFERROR(VALUE(TRIM(SUBSTITUTE(R19,CHAR(160),""))),0),TRUE,0)*IFERROR(VALUE(TRIM(SUBSTITUTE(C19,CHAR(160),""))),0)),2)=0,IF(U19&lt;&gt;"",0,""),ROUND((_xlfn.IFS(TRIM(SUBSTITUTE(T19,CHAR(160),""))="Devis 1",IFERROR(VALUE(TRIM(SUBSTITUTE(L19,CHAR(160),""))),0),TRIM(SUBSTITUTE(T19,CHAR(160),""))="Devis 2",IFERROR(VALUE(TRIM(SUBSTITUTE(O19,CHAR(160),""))),0),TRIM(SUBSTITUTE(T19,CHAR(160),""))="Devis 3",IFERROR(VALUE(TRIM(SUBSTITUTE(R19,CHAR(160),""))),0),TRUE,0)*IFERROR(VALUE(TRIM(SUBSTITUTE(C19,CHAR(160),""))),0)),2))</f>
        <v/>
      </c>
      <c r="W19" s="197" t="str">
        <f t="shared" si="39"/>
        <v/>
      </c>
      <c r="X19" s="489"/>
      <c r="Y19" s="277" t="str">
        <f t="shared" si="18"/>
        <v/>
      </c>
      <c r="Z19" s="282" t="str">
        <f t="shared" si="19"/>
        <v/>
      </c>
      <c r="AA19" s="277" t="str">
        <f t="shared" si="20"/>
        <v/>
      </c>
      <c r="AB19" s="200" t="str">
        <f t="shared" si="21"/>
        <v/>
      </c>
      <c r="AC19" s="200" t="str">
        <f t="shared" si="22"/>
        <v/>
      </c>
      <c r="AD19" s="200" t="str">
        <f t="shared" si="23"/>
        <v/>
      </c>
      <c r="AE19" s="200" t="str">
        <f t="shared" si="24"/>
        <v/>
      </c>
      <c r="AF19" s="278" t="str">
        <f t="shared" si="25"/>
        <v/>
      </c>
      <c r="AG19" s="203" t="str">
        <f t="shared" si="26"/>
        <v/>
      </c>
      <c r="AH19" s="204" t="str">
        <f t="shared" si="27"/>
        <v/>
      </c>
      <c r="AI19" s="193" t="str">
        <f t="shared" si="40"/>
        <v/>
      </c>
      <c r="AJ19" s="205" t="str">
        <f t="shared" si="28"/>
        <v/>
      </c>
      <c r="AK19" s="204" t="str">
        <f t="shared" si="29"/>
        <v/>
      </c>
      <c r="AL19" s="193" t="str">
        <f t="shared" si="41"/>
        <v/>
      </c>
      <c r="AM19" s="206" t="str">
        <f t="shared" si="30"/>
        <v/>
      </c>
      <c r="AN19" s="204" t="str">
        <f t="shared" si="31"/>
        <v/>
      </c>
      <c r="AO19" s="207" t="str">
        <f t="shared" si="42"/>
        <v/>
      </c>
      <c r="AP19" s="198" t="str">
        <f t="shared" si="32"/>
        <v/>
      </c>
      <c r="AQ19" s="279"/>
      <c r="AR19" s="208" t="str">
        <f t="shared" si="43"/>
        <v/>
      </c>
      <c r="AS19" s="208" t="str">
        <f t="shared" si="44"/>
        <v/>
      </c>
      <c r="AT19" s="208" t="str">
        <f t="shared" si="45"/>
        <v/>
      </c>
      <c r="AU19" s="209" t="str" cm="1">
        <f t="array" ref="AU19">IF($Z19="","",IF((IFERROR(_xlfn.IFS($AP19="Devis 1",(IFERROR(VALUE(TRIM(SUBSTITUTE(AG19,CHAR(160),""))),0)),$AP19="Devis 2",(IFERROR(VALUE(TRIM(SUBSTITUTE(AJ19,CHAR(160),""))),0)),$AP19="Devis 3",(IFERROR(VALUE(TRIM(SUBSTITUTE(AM19,CHAR(160),""))),0))),0))*(IFERROR(VALUE(TRIM(SUBSTITUTE($Z19,CHAR(160),""))),0))=0,"",(IFERROR(_xlfn.IFS($AP19="Devis 1",(IFERROR(VALUE(TRIM(SUBSTITUTE(AG19,CHAR(160),""))),0)),$AP19="Devis 2",(IFERROR(VALUE(TRIM(SUBSTITUTE(AJ19,CHAR(160),""))),0)),$AP19="Devis 3",(IFERROR(VALUE(TRIM(SUBSTITUTE(AM19,CHAR(160),""))),0))),0))*(IFERROR(VALUE(TRIM(SUBSTITUTE($Z19,CHAR(160),""))),0))))</f>
        <v/>
      </c>
      <c r="AV19" s="209" t="str" cm="1">
        <f t="array" ref="AV19">IF($Z19="","",IF(ROUND((IFERROR(_xlfn.IFS(TRIM(SUBSTITUTE($AP19,CHAR(160),""))="Devis 1",IFERROR(VALUE(TRIM(SUBSTITUTE(AH19,CHAR(160),""))),0),TRIM(SUBSTITUTE($AP19,CHAR(160),""))="Devis 2",IFERROR(VALUE(TRIM(SUBSTITUTE(AK19,CHAR(160),""))),0),TRIM(SUBSTITUTE($AP19,CHAR(160),""))="Devis 3",IFERROR(VALUE(TRIM(SUBSTITUTE(AN19,CHAR(160),""))),0)),0))*(IFERROR(VALUE(TRIM(SUBSTITUTE($Z19,CHAR(160),""))),0)),2)=0,IF(AU19&lt;&gt;"",0,""),ROUND((IFERROR(_xlfn.IFS(TRIM(SUBSTITUTE($AP19,CHAR(160),""))="Devis 1",IFERROR(VALUE(TRIM(SUBSTITUTE(AH19,CHAR(160),""))),0),TRIM(SUBSTITUTE($AP19,CHAR(160),""))="Devis 2",IFERROR(VALUE(TRIM(SUBSTITUTE(AK19,CHAR(160),""))),0),TRIM(SUBSTITUTE($AP19,CHAR(160),""))="Devis 3",IFERROR(VALUE(TRIM(SUBSTITUTE(AN19,CHAR(160),""))),0)),0))*(IFERROR(VALUE(TRIM(SUBSTITUTE($Z19,CHAR(160),""))),0)),2)))</f>
        <v/>
      </c>
      <c r="AW19" s="209" t="str" cm="1">
        <f t="array" ref="AW19">IF($Z19="","",IF((IFERROR(_xlfn.IFS($AP19="Devis 1",(IFERROR(VALUE(TRIM(SUBSTITUTE(AI19,CHAR(160),""))),0)),$AP19="Devis 2",(IFERROR(VALUE(TRIM(SUBSTITUTE(AL19,CHAR(160),""))),0)),$AP19="Devis 3",(IFERROR(VALUE(TRIM(SUBSTITUTE(AO19,CHAR(160),""))),0))),0))*(IFERROR(VALUE(TRIM(SUBSTITUTE($Z19,CHAR(160),""))),0))=0,"",(IFERROR(_xlfn.IFS($AP19="Devis 1",(IFERROR(VALUE(TRIM(SUBSTITUTE(AI19,CHAR(160),""))),0)),$AP19="Devis 2",(IFERROR(VALUE(TRIM(SUBSTITUTE(AL19,CHAR(160),""))),0)),$AP19="Devis 3",(IFERROR(VALUE(TRIM(SUBSTITUTE(AO19,CHAR(160),""))),0))),0))*(IFERROR(VALUE(TRIM(SUBSTITUTE($Z19,CHAR(160),""))),0))))</f>
        <v/>
      </c>
      <c r="AX19" s="280"/>
      <c r="AY19" s="281" t="str" cm="1">
        <f t="array" ref="AY19">IF(OR(AW19="",AT19="",AU19="",AR19="",AV19="",AS19=""),"",_xlfn.IFS((IFERROR(VALUE(TRIM(SUBSTITUTE(AW19,CHAR(160),""))),0))&gt;(IFERROR(VALUE(TRIM(SUBSTITUTE(AT19,CHAR(160),""))),0)),"KO : Le montant retenu TTC est supérieur au montant raisonnable TTC. Merci de revoir la ligne de dépense ou plafonner son montant.",(IFERROR(VALUE(TRIM(SUBSTITUTE(AU19,CHAR(160),""))),0))&gt;(IFERROR(VALUE(TRIM(SUBSTITUTE(AR19,CHAR(160),""))),0)),"Attention : Le montant retenu HT est supérieur au montant HT raisonnable. Merci de revoir la ligne de dépense, plafonner son montant, ou justifier la reventillation HT / TVA.",(IFERROR(VALUE(TRIM(SUBSTITUTE(AV19,CHAR(160),""))),0))&gt;(IFERROR(VALUE(TRIM(SUBSTITUTE(AS19,CHAR(160),""))),0)),"Attention : Le montant TVA retenu est supérieur au montant TVA raisonnable. Merci de revoir la ligne de dépense, plafonner son montant, ou justifier la reventillation HT / TVA.",(IFERROR(VALUE(TRIM(SUBSTITUTE(AW19,CHAR(160),""))),0))=0,"",(IFERROR(VALUE(TRIM(SUBSTITUTE(AT19,CHAR(160),""))),0))=(IFERROR(VALUE(TRIM(SUBSTITUTE(AW19,CHAR(160),""))),0)),"OK",(IFERROR(VALUE(TRIM(SUBSTITUTE(AT19,CHAR(160),""))),0))&gt;(IFERROR(VALUE(TRIM(SUBSTITUTE(AW19,CHAR(160),""))),0))," OK : Montant instruit inférieur au montant raisonnable.",TRUE,""))</f>
        <v/>
      </c>
      <c r="AZ19" s="281" t="str" cm="1">
        <f t="array" ref="AZ19">IF(OR(AW19="",W19="",AU19="",U19="",AV19="",V19=""),"",_xlfn.IFS((IFERROR(VALUE(TRIM(SUBSTITUTE(AW19,CHAR(160),""))),0))&gt;(IFERROR(VALUE(TRIM(SUBSTITUTE(W19,CHAR(160),""))),0)),"KO : Le montant retenu TTC est supérieur au montant présenté TTC. Merci de revoir la ligne de dépense ou plafonner son montant.",(IFERROR(VALUE(TRIM(SUBSTITUTE(AU19,CHAR(160),""))),0))&gt;(IFERROR(VALUE(TRIM(SUBSTITUTE(U19,CHAR(160),""))),0)),"Attention : Le montant retenu HT est supérieur au montant HT présenté. Merci de revoir la ligne de dépense, plafonner son montant, ou justifier la reventillation HT / TVA.",(IFERROR(VALUE(TRIM(SUBSTITUTE(AV19,CHAR(160),""))),0))&gt;(IFERROR(VALUE(TRIM(SUBSTITUTE(V19,CHAR(160),""))),0)),"Attention : Le montant TVA retenu est supérieur au montant TVA présenté. Merci de revoir la ligne de dépense, plafonner son montant, ou justifier la reventillation HT / TVA.",(IFERROR(VALUE(TRIM(SUBSTITUTE(W19,CHAR(160),""))),0))=0,"",(IFERROR(VALUE(TRIM(SUBSTITUTE(AW19,CHAR(160),""))),0))=(IFERROR(VALUE(TRIM(SUBSTITUTE(W19,CHAR(160),""))),0)),"OK",(IFERROR(VALUE(TRIM(SUBSTITUTE(AW19,CHAR(160),""))),0))&lt;(IFERROR(VALUE(TRIM(SUBSTITUTE(W19,CHAR(160),""))),0)),"Montant instruit inférieur au montant présenté.",TRUE,""))</f>
        <v/>
      </c>
      <c r="BA19" s="208" t="str">
        <f t="shared" si="33"/>
        <v/>
      </c>
      <c r="BB19" s="208" t="str">
        <f t="shared" si="34"/>
        <v/>
      </c>
      <c r="BC19" s="208" t="str">
        <f t="shared" si="35"/>
        <v/>
      </c>
    </row>
    <row r="20" spans="1:55" ht="15" customHeight="1">
      <c r="A20" s="473">
        <v>16</v>
      </c>
      <c r="B20" s="11"/>
      <c r="C20" s="13"/>
      <c r="D20" s="11"/>
      <c r="E20" s="11"/>
      <c r="F20" s="63"/>
      <c r="G20" s="71"/>
      <c r="H20" s="69"/>
      <c r="I20" s="70"/>
      <c r="J20" s="41"/>
      <c r="K20" s="29"/>
      <c r="L20" s="15"/>
      <c r="M20" s="193" t="str">
        <f t="shared" si="36"/>
        <v/>
      </c>
      <c r="N20" s="32"/>
      <c r="O20" s="15"/>
      <c r="P20" s="193" t="str">
        <f t="shared" si="37"/>
        <v/>
      </c>
      <c r="Q20" s="35"/>
      <c r="R20" s="15"/>
      <c r="S20" s="194" t="str">
        <f t="shared" si="38"/>
        <v/>
      </c>
      <c r="T20" s="56"/>
      <c r="U20" s="275" t="str" cm="1">
        <f t="array" ref="U20">IF((_xlfn.IFS(TRIM(SUBSTITUTE(T20,CHAR(160),""))="Devis 1",IFERROR(VALUE(TRIM(SUBSTITUTE(K20,CHAR(160),""))),0),TRIM(SUBSTITUTE(T20,CHAR(160),""))="Devis 2",IFERROR(VALUE(TRIM(SUBSTITUTE(N20,CHAR(160),""))),0),TRIM(SUBSTITUTE(T20,CHAR(160),""))="Devis 3",IFERROR(VALUE(TRIM(SUBSTITUTE(Q20,CHAR(160),""))),0),TRUE,0)*IFERROR(VALUE(TRIM(SUBSTITUTE(C20,CHAR(160),""))),0))=0,"",_xlfn.IFS(TRIM(SUBSTITUTE(T20,CHAR(160),""))="Devis 1",IFERROR(VALUE(TRIM(SUBSTITUTE(K20,CHAR(160),""))),0),TRIM(SUBSTITUTE(T20,CHAR(160),""))="Devis 2",IFERROR(VALUE(TRIM(SUBSTITUTE(N20,CHAR(160),""))),0),TRIM(SUBSTITUTE(T20,CHAR(160),""))="Devis 3",IFERROR(VALUE(TRIM(SUBSTITUTE(Q20,CHAR(160),""))),0),TRUE,0)*IFERROR(VALUE(TRIM(SUBSTITUTE(C20,CHAR(160),""))),0))</f>
        <v/>
      </c>
      <c r="V20" s="196" t="str" cm="1">
        <f t="array" ref="V20">IF(ROUND((_xlfn.IFS(TRIM(SUBSTITUTE(T20,CHAR(160),""))="Devis 1",IFERROR(VALUE(TRIM(SUBSTITUTE(L20,CHAR(160),""))),0),TRIM(SUBSTITUTE(T20,CHAR(160),""))="Devis 2",IFERROR(VALUE(TRIM(SUBSTITUTE(O20,CHAR(160),""))),0),TRIM(SUBSTITUTE(T20,CHAR(160),""))="Devis 3",IFERROR(VALUE(TRIM(SUBSTITUTE(R20,CHAR(160),""))),0),TRUE,0)*IFERROR(VALUE(TRIM(SUBSTITUTE(C20,CHAR(160),""))),0)),2)=0,IF(U20&lt;&gt;"",0,""),ROUND((_xlfn.IFS(TRIM(SUBSTITUTE(T20,CHAR(160),""))="Devis 1",IFERROR(VALUE(TRIM(SUBSTITUTE(L20,CHAR(160),""))),0),TRIM(SUBSTITUTE(T20,CHAR(160),""))="Devis 2",IFERROR(VALUE(TRIM(SUBSTITUTE(O20,CHAR(160),""))),0),TRIM(SUBSTITUTE(T20,CHAR(160),""))="Devis 3",IFERROR(VALUE(TRIM(SUBSTITUTE(R20,CHAR(160),""))),0),TRUE,0)*IFERROR(VALUE(TRIM(SUBSTITUTE(C20,CHAR(160),""))),0)),2))</f>
        <v/>
      </c>
      <c r="W20" s="197" t="str">
        <f t="shared" si="39"/>
        <v/>
      </c>
      <c r="X20" s="489"/>
      <c r="Y20" s="277" t="str">
        <f t="shared" si="18"/>
        <v/>
      </c>
      <c r="Z20" s="282" t="str">
        <f t="shared" si="19"/>
        <v/>
      </c>
      <c r="AA20" s="277" t="str">
        <f t="shared" si="20"/>
        <v/>
      </c>
      <c r="AB20" s="200" t="str">
        <f t="shared" si="21"/>
        <v/>
      </c>
      <c r="AC20" s="200" t="str">
        <f t="shared" si="22"/>
        <v/>
      </c>
      <c r="AD20" s="200" t="str">
        <f t="shared" si="23"/>
        <v/>
      </c>
      <c r="AE20" s="200" t="str">
        <f t="shared" si="24"/>
        <v/>
      </c>
      <c r="AF20" s="278" t="str">
        <f t="shared" si="25"/>
        <v/>
      </c>
      <c r="AG20" s="203" t="str">
        <f t="shared" si="26"/>
        <v/>
      </c>
      <c r="AH20" s="204" t="str">
        <f t="shared" si="27"/>
        <v/>
      </c>
      <c r="AI20" s="193" t="str">
        <f t="shared" si="40"/>
        <v/>
      </c>
      <c r="AJ20" s="205" t="str">
        <f t="shared" si="28"/>
        <v/>
      </c>
      <c r="AK20" s="204" t="str">
        <f t="shared" si="29"/>
        <v/>
      </c>
      <c r="AL20" s="193" t="str">
        <f t="shared" si="41"/>
        <v/>
      </c>
      <c r="AM20" s="206" t="str">
        <f t="shared" si="30"/>
        <v/>
      </c>
      <c r="AN20" s="204" t="str">
        <f t="shared" si="31"/>
        <v/>
      </c>
      <c r="AO20" s="207" t="str">
        <f t="shared" si="42"/>
        <v/>
      </c>
      <c r="AP20" s="198" t="str">
        <f t="shared" si="32"/>
        <v/>
      </c>
      <c r="AQ20" s="279"/>
      <c r="AR20" s="208" t="str">
        <f t="shared" si="43"/>
        <v/>
      </c>
      <c r="AS20" s="208" t="str">
        <f t="shared" si="44"/>
        <v/>
      </c>
      <c r="AT20" s="208" t="str">
        <f t="shared" si="45"/>
        <v/>
      </c>
      <c r="AU20" s="209" t="str" cm="1">
        <f t="array" ref="AU20">IF($Z20="","",IF((IFERROR(_xlfn.IFS($AP20="Devis 1",(IFERROR(VALUE(TRIM(SUBSTITUTE(AG20,CHAR(160),""))),0)),$AP20="Devis 2",(IFERROR(VALUE(TRIM(SUBSTITUTE(AJ20,CHAR(160),""))),0)),$AP20="Devis 3",(IFERROR(VALUE(TRIM(SUBSTITUTE(AM20,CHAR(160),""))),0))),0))*(IFERROR(VALUE(TRIM(SUBSTITUTE($Z20,CHAR(160),""))),0))=0,"",(IFERROR(_xlfn.IFS($AP20="Devis 1",(IFERROR(VALUE(TRIM(SUBSTITUTE(AG20,CHAR(160),""))),0)),$AP20="Devis 2",(IFERROR(VALUE(TRIM(SUBSTITUTE(AJ20,CHAR(160),""))),0)),$AP20="Devis 3",(IFERROR(VALUE(TRIM(SUBSTITUTE(AM20,CHAR(160),""))),0))),0))*(IFERROR(VALUE(TRIM(SUBSTITUTE($Z20,CHAR(160),""))),0))))</f>
        <v/>
      </c>
      <c r="AV20" s="209" t="str" cm="1">
        <f t="array" ref="AV20">IF($Z20="","",IF(ROUND((IFERROR(_xlfn.IFS(TRIM(SUBSTITUTE($AP20,CHAR(160),""))="Devis 1",IFERROR(VALUE(TRIM(SUBSTITUTE(AH20,CHAR(160),""))),0),TRIM(SUBSTITUTE($AP20,CHAR(160),""))="Devis 2",IFERROR(VALUE(TRIM(SUBSTITUTE(AK20,CHAR(160),""))),0),TRIM(SUBSTITUTE($AP20,CHAR(160),""))="Devis 3",IFERROR(VALUE(TRIM(SUBSTITUTE(AN20,CHAR(160),""))),0)),0))*(IFERROR(VALUE(TRIM(SUBSTITUTE($Z20,CHAR(160),""))),0)),2)=0,IF(AU20&lt;&gt;"",0,""),ROUND((IFERROR(_xlfn.IFS(TRIM(SUBSTITUTE($AP20,CHAR(160),""))="Devis 1",IFERROR(VALUE(TRIM(SUBSTITUTE(AH20,CHAR(160),""))),0),TRIM(SUBSTITUTE($AP20,CHAR(160),""))="Devis 2",IFERROR(VALUE(TRIM(SUBSTITUTE(AK20,CHAR(160),""))),0),TRIM(SUBSTITUTE($AP20,CHAR(160),""))="Devis 3",IFERROR(VALUE(TRIM(SUBSTITUTE(AN20,CHAR(160),""))),0)),0))*(IFERROR(VALUE(TRIM(SUBSTITUTE($Z20,CHAR(160),""))),0)),2)))</f>
        <v/>
      </c>
      <c r="AW20" s="209" t="str" cm="1">
        <f t="array" ref="AW20">IF($Z20="","",IF((IFERROR(_xlfn.IFS($AP20="Devis 1",(IFERROR(VALUE(TRIM(SUBSTITUTE(AI20,CHAR(160),""))),0)),$AP20="Devis 2",(IFERROR(VALUE(TRIM(SUBSTITUTE(AL20,CHAR(160),""))),0)),$AP20="Devis 3",(IFERROR(VALUE(TRIM(SUBSTITUTE(AO20,CHAR(160),""))),0))),0))*(IFERROR(VALUE(TRIM(SUBSTITUTE($Z20,CHAR(160),""))),0))=0,"",(IFERROR(_xlfn.IFS($AP20="Devis 1",(IFERROR(VALUE(TRIM(SUBSTITUTE(AI20,CHAR(160),""))),0)),$AP20="Devis 2",(IFERROR(VALUE(TRIM(SUBSTITUTE(AL20,CHAR(160),""))),0)),$AP20="Devis 3",(IFERROR(VALUE(TRIM(SUBSTITUTE(AO20,CHAR(160),""))),0))),0))*(IFERROR(VALUE(TRIM(SUBSTITUTE($Z20,CHAR(160),""))),0))))</f>
        <v/>
      </c>
      <c r="AX20" s="280"/>
      <c r="AY20" s="281" t="str" cm="1">
        <f t="array" ref="AY20">IF(OR(AW20="",AT20="",AU20="",AR20="",AV20="",AS20=""),"",_xlfn.IFS((IFERROR(VALUE(TRIM(SUBSTITUTE(AW20,CHAR(160),""))),0))&gt;(IFERROR(VALUE(TRIM(SUBSTITUTE(AT20,CHAR(160),""))),0)),"KO : Le montant retenu TTC est supérieur au montant raisonnable TTC. Merci de revoir la ligne de dépense ou plafonner son montant.",(IFERROR(VALUE(TRIM(SUBSTITUTE(AU20,CHAR(160),""))),0))&gt;(IFERROR(VALUE(TRIM(SUBSTITUTE(AR20,CHAR(160),""))),0)),"Attention : Le montant retenu HT est supérieur au montant HT raisonnable. Merci de revoir la ligne de dépense, plafonner son montant, ou justifier la reventillation HT / TVA.",(IFERROR(VALUE(TRIM(SUBSTITUTE(AV20,CHAR(160),""))),0))&gt;(IFERROR(VALUE(TRIM(SUBSTITUTE(AS20,CHAR(160),""))),0)),"Attention : Le montant TVA retenu est supérieur au montant TVA raisonnable. Merci de revoir la ligne de dépense, plafonner son montant, ou justifier la reventillation HT / TVA.",(IFERROR(VALUE(TRIM(SUBSTITUTE(AW20,CHAR(160),""))),0))=0,"",(IFERROR(VALUE(TRIM(SUBSTITUTE(AT20,CHAR(160),""))),0))=(IFERROR(VALUE(TRIM(SUBSTITUTE(AW20,CHAR(160),""))),0)),"OK",(IFERROR(VALUE(TRIM(SUBSTITUTE(AT20,CHAR(160),""))),0))&gt;(IFERROR(VALUE(TRIM(SUBSTITUTE(AW20,CHAR(160),""))),0))," OK : Montant instruit inférieur au montant raisonnable.",TRUE,""))</f>
        <v/>
      </c>
      <c r="AZ20" s="281" t="str" cm="1">
        <f t="array" ref="AZ20">IF(OR(AW20="",W20="",AU20="",U20="",AV20="",V20=""),"",_xlfn.IFS((IFERROR(VALUE(TRIM(SUBSTITUTE(AW20,CHAR(160),""))),0))&gt;(IFERROR(VALUE(TRIM(SUBSTITUTE(W20,CHAR(160),""))),0)),"KO : Le montant retenu TTC est supérieur au montant présenté TTC. Merci de revoir la ligne de dépense ou plafonner son montant.",(IFERROR(VALUE(TRIM(SUBSTITUTE(AU20,CHAR(160),""))),0))&gt;(IFERROR(VALUE(TRIM(SUBSTITUTE(U20,CHAR(160),""))),0)),"Attention : Le montant retenu HT est supérieur au montant HT présenté. Merci de revoir la ligne de dépense, plafonner son montant, ou justifier la reventillation HT / TVA.",(IFERROR(VALUE(TRIM(SUBSTITUTE(AV20,CHAR(160),""))),0))&gt;(IFERROR(VALUE(TRIM(SUBSTITUTE(V20,CHAR(160),""))),0)),"Attention : Le montant TVA retenu est supérieur au montant TVA présenté. Merci de revoir la ligne de dépense, plafonner son montant, ou justifier la reventillation HT / TVA.",(IFERROR(VALUE(TRIM(SUBSTITUTE(W20,CHAR(160),""))),0))=0,"",(IFERROR(VALUE(TRIM(SUBSTITUTE(AW20,CHAR(160),""))),0))=(IFERROR(VALUE(TRIM(SUBSTITUTE(W20,CHAR(160),""))),0)),"OK",(IFERROR(VALUE(TRIM(SUBSTITUTE(AW20,CHAR(160),""))),0))&lt;(IFERROR(VALUE(TRIM(SUBSTITUTE(W20,CHAR(160),""))),0)),"Montant instruit inférieur au montant présenté.",TRUE,""))</f>
        <v/>
      </c>
      <c r="BA20" s="208" t="str">
        <f t="shared" si="33"/>
        <v/>
      </c>
      <c r="BB20" s="208" t="str">
        <f t="shared" si="34"/>
        <v/>
      </c>
      <c r="BC20" s="208" t="str">
        <f t="shared" si="35"/>
        <v/>
      </c>
    </row>
    <row r="21" spans="1:55" ht="15" customHeight="1">
      <c r="A21" s="473">
        <v>17</v>
      </c>
      <c r="B21" s="11"/>
      <c r="C21" s="13"/>
      <c r="D21" s="11"/>
      <c r="E21" s="11"/>
      <c r="F21" s="63"/>
      <c r="G21" s="71"/>
      <c r="H21" s="69"/>
      <c r="I21" s="70"/>
      <c r="J21" s="41"/>
      <c r="K21" s="29"/>
      <c r="L21" s="15"/>
      <c r="M21" s="193" t="str">
        <f t="shared" si="36"/>
        <v/>
      </c>
      <c r="N21" s="32"/>
      <c r="O21" s="15"/>
      <c r="P21" s="193" t="str">
        <f t="shared" si="37"/>
        <v/>
      </c>
      <c r="Q21" s="35"/>
      <c r="R21" s="15"/>
      <c r="S21" s="194" t="str">
        <f t="shared" si="38"/>
        <v/>
      </c>
      <c r="T21" s="56"/>
      <c r="U21" s="275" t="str" cm="1">
        <f t="array" ref="U21">IF((_xlfn.IFS(TRIM(SUBSTITUTE(T21,CHAR(160),""))="Devis 1",IFERROR(VALUE(TRIM(SUBSTITUTE(K21,CHAR(160),""))),0),TRIM(SUBSTITUTE(T21,CHAR(160),""))="Devis 2",IFERROR(VALUE(TRIM(SUBSTITUTE(N21,CHAR(160),""))),0),TRIM(SUBSTITUTE(T21,CHAR(160),""))="Devis 3",IFERROR(VALUE(TRIM(SUBSTITUTE(Q21,CHAR(160),""))),0),TRUE,0)*IFERROR(VALUE(TRIM(SUBSTITUTE(C21,CHAR(160),""))),0))=0,"",_xlfn.IFS(TRIM(SUBSTITUTE(T21,CHAR(160),""))="Devis 1",IFERROR(VALUE(TRIM(SUBSTITUTE(K21,CHAR(160),""))),0),TRIM(SUBSTITUTE(T21,CHAR(160),""))="Devis 2",IFERROR(VALUE(TRIM(SUBSTITUTE(N21,CHAR(160),""))),0),TRIM(SUBSTITUTE(T21,CHAR(160),""))="Devis 3",IFERROR(VALUE(TRIM(SUBSTITUTE(Q21,CHAR(160),""))),0),TRUE,0)*IFERROR(VALUE(TRIM(SUBSTITUTE(C21,CHAR(160),""))),0))</f>
        <v/>
      </c>
      <c r="V21" s="196" t="str" cm="1">
        <f t="array" ref="V21">IF(ROUND((_xlfn.IFS(TRIM(SUBSTITUTE(T21,CHAR(160),""))="Devis 1",IFERROR(VALUE(TRIM(SUBSTITUTE(L21,CHAR(160),""))),0),TRIM(SUBSTITUTE(T21,CHAR(160),""))="Devis 2",IFERROR(VALUE(TRIM(SUBSTITUTE(O21,CHAR(160),""))),0),TRIM(SUBSTITUTE(T21,CHAR(160),""))="Devis 3",IFERROR(VALUE(TRIM(SUBSTITUTE(R21,CHAR(160),""))),0),TRUE,0)*IFERROR(VALUE(TRIM(SUBSTITUTE(C21,CHAR(160),""))),0)),2)=0,IF(U21&lt;&gt;"",0,""),ROUND((_xlfn.IFS(TRIM(SUBSTITUTE(T21,CHAR(160),""))="Devis 1",IFERROR(VALUE(TRIM(SUBSTITUTE(L21,CHAR(160),""))),0),TRIM(SUBSTITUTE(T21,CHAR(160),""))="Devis 2",IFERROR(VALUE(TRIM(SUBSTITUTE(O21,CHAR(160),""))),0),TRIM(SUBSTITUTE(T21,CHAR(160),""))="Devis 3",IFERROR(VALUE(TRIM(SUBSTITUTE(R21,CHAR(160),""))),0),TRUE,0)*IFERROR(VALUE(TRIM(SUBSTITUTE(C21,CHAR(160),""))),0)),2))</f>
        <v/>
      </c>
      <c r="W21" s="197" t="str">
        <f t="shared" si="39"/>
        <v/>
      </c>
      <c r="X21" s="489"/>
      <c r="Y21" s="277" t="str">
        <f t="shared" si="18"/>
        <v/>
      </c>
      <c r="Z21" s="282" t="str">
        <f t="shared" si="19"/>
        <v/>
      </c>
      <c r="AA21" s="277" t="str">
        <f t="shared" si="20"/>
        <v/>
      </c>
      <c r="AB21" s="200" t="str">
        <f t="shared" si="21"/>
        <v/>
      </c>
      <c r="AC21" s="200" t="str">
        <f t="shared" si="22"/>
        <v/>
      </c>
      <c r="AD21" s="200" t="str">
        <f t="shared" si="23"/>
        <v/>
      </c>
      <c r="AE21" s="200" t="str">
        <f t="shared" si="24"/>
        <v/>
      </c>
      <c r="AF21" s="278" t="str">
        <f t="shared" si="25"/>
        <v/>
      </c>
      <c r="AG21" s="203" t="str">
        <f t="shared" si="26"/>
        <v/>
      </c>
      <c r="AH21" s="204" t="str">
        <f t="shared" si="27"/>
        <v/>
      </c>
      <c r="AI21" s="193" t="str">
        <f t="shared" si="40"/>
        <v/>
      </c>
      <c r="AJ21" s="205" t="str">
        <f t="shared" si="28"/>
        <v/>
      </c>
      <c r="AK21" s="204" t="str">
        <f t="shared" si="29"/>
        <v/>
      </c>
      <c r="AL21" s="193" t="str">
        <f t="shared" si="41"/>
        <v/>
      </c>
      <c r="AM21" s="206" t="str">
        <f t="shared" si="30"/>
        <v/>
      </c>
      <c r="AN21" s="204" t="str">
        <f t="shared" si="31"/>
        <v/>
      </c>
      <c r="AO21" s="207" t="str">
        <f t="shared" si="42"/>
        <v/>
      </c>
      <c r="AP21" s="198" t="str">
        <f t="shared" si="32"/>
        <v/>
      </c>
      <c r="AQ21" s="279"/>
      <c r="AR21" s="208" t="str">
        <f t="shared" si="43"/>
        <v/>
      </c>
      <c r="AS21" s="208" t="str">
        <f t="shared" si="44"/>
        <v/>
      </c>
      <c r="AT21" s="208" t="str">
        <f t="shared" si="45"/>
        <v/>
      </c>
      <c r="AU21" s="209" t="str" cm="1">
        <f t="array" ref="AU21">IF($Z21="","",IF((IFERROR(_xlfn.IFS($AP21="Devis 1",(IFERROR(VALUE(TRIM(SUBSTITUTE(AG21,CHAR(160),""))),0)),$AP21="Devis 2",(IFERROR(VALUE(TRIM(SUBSTITUTE(AJ21,CHAR(160),""))),0)),$AP21="Devis 3",(IFERROR(VALUE(TRIM(SUBSTITUTE(AM21,CHAR(160),""))),0))),0))*(IFERROR(VALUE(TRIM(SUBSTITUTE($Z21,CHAR(160),""))),0))=0,"",(IFERROR(_xlfn.IFS($AP21="Devis 1",(IFERROR(VALUE(TRIM(SUBSTITUTE(AG21,CHAR(160),""))),0)),$AP21="Devis 2",(IFERROR(VALUE(TRIM(SUBSTITUTE(AJ21,CHAR(160),""))),0)),$AP21="Devis 3",(IFERROR(VALUE(TRIM(SUBSTITUTE(AM21,CHAR(160),""))),0))),0))*(IFERROR(VALUE(TRIM(SUBSTITUTE($Z21,CHAR(160),""))),0))))</f>
        <v/>
      </c>
      <c r="AV21" s="209" t="str" cm="1">
        <f t="array" ref="AV21">IF($Z21="","",IF(ROUND((IFERROR(_xlfn.IFS(TRIM(SUBSTITUTE($AP21,CHAR(160),""))="Devis 1",IFERROR(VALUE(TRIM(SUBSTITUTE(AH21,CHAR(160),""))),0),TRIM(SUBSTITUTE($AP21,CHAR(160),""))="Devis 2",IFERROR(VALUE(TRIM(SUBSTITUTE(AK21,CHAR(160),""))),0),TRIM(SUBSTITUTE($AP21,CHAR(160),""))="Devis 3",IFERROR(VALUE(TRIM(SUBSTITUTE(AN21,CHAR(160),""))),0)),0))*(IFERROR(VALUE(TRIM(SUBSTITUTE($Z21,CHAR(160),""))),0)),2)=0,IF(AU21&lt;&gt;"",0,""),ROUND((IFERROR(_xlfn.IFS(TRIM(SUBSTITUTE($AP21,CHAR(160),""))="Devis 1",IFERROR(VALUE(TRIM(SUBSTITUTE(AH21,CHAR(160),""))),0),TRIM(SUBSTITUTE($AP21,CHAR(160),""))="Devis 2",IFERROR(VALUE(TRIM(SUBSTITUTE(AK21,CHAR(160),""))),0),TRIM(SUBSTITUTE($AP21,CHAR(160),""))="Devis 3",IFERROR(VALUE(TRIM(SUBSTITUTE(AN21,CHAR(160),""))),0)),0))*(IFERROR(VALUE(TRIM(SUBSTITUTE($Z21,CHAR(160),""))),0)),2)))</f>
        <v/>
      </c>
      <c r="AW21" s="209" t="str" cm="1">
        <f t="array" ref="AW21">IF($Z21="","",IF((IFERROR(_xlfn.IFS($AP21="Devis 1",(IFERROR(VALUE(TRIM(SUBSTITUTE(AI21,CHAR(160),""))),0)),$AP21="Devis 2",(IFERROR(VALUE(TRIM(SUBSTITUTE(AL21,CHAR(160),""))),0)),$AP21="Devis 3",(IFERROR(VALUE(TRIM(SUBSTITUTE(AO21,CHAR(160),""))),0))),0))*(IFERROR(VALUE(TRIM(SUBSTITUTE($Z21,CHAR(160),""))),0))=0,"",(IFERROR(_xlfn.IFS($AP21="Devis 1",(IFERROR(VALUE(TRIM(SUBSTITUTE(AI21,CHAR(160),""))),0)),$AP21="Devis 2",(IFERROR(VALUE(TRIM(SUBSTITUTE(AL21,CHAR(160),""))),0)),$AP21="Devis 3",(IFERROR(VALUE(TRIM(SUBSTITUTE(AO21,CHAR(160),""))),0))),0))*(IFERROR(VALUE(TRIM(SUBSTITUTE($Z21,CHAR(160),""))),0))))</f>
        <v/>
      </c>
      <c r="AX21" s="280"/>
      <c r="AY21" s="281" t="str" cm="1">
        <f t="array" ref="AY21">IF(OR(AW21="",AT21="",AU21="",AR21="",AV21="",AS21=""),"",_xlfn.IFS((IFERROR(VALUE(TRIM(SUBSTITUTE(AW21,CHAR(160),""))),0))&gt;(IFERROR(VALUE(TRIM(SUBSTITUTE(AT21,CHAR(160),""))),0)),"KO : Le montant retenu TTC est supérieur au montant raisonnable TTC. Merci de revoir la ligne de dépense ou plafonner son montant.",(IFERROR(VALUE(TRIM(SUBSTITUTE(AU21,CHAR(160),""))),0))&gt;(IFERROR(VALUE(TRIM(SUBSTITUTE(AR21,CHAR(160),""))),0)),"Attention : Le montant retenu HT est supérieur au montant HT raisonnable. Merci de revoir la ligne de dépense, plafonner son montant, ou justifier la reventillation HT / TVA.",(IFERROR(VALUE(TRIM(SUBSTITUTE(AV21,CHAR(160),""))),0))&gt;(IFERROR(VALUE(TRIM(SUBSTITUTE(AS21,CHAR(160),""))),0)),"Attention : Le montant TVA retenu est supérieur au montant TVA raisonnable. Merci de revoir la ligne de dépense, plafonner son montant, ou justifier la reventillation HT / TVA.",(IFERROR(VALUE(TRIM(SUBSTITUTE(AW21,CHAR(160),""))),0))=0,"",(IFERROR(VALUE(TRIM(SUBSTITUTE(AT21,CHAR(160),""))),0))=(IFERROR(VALUE(TRIM(SUBSTITUTE(AW21,CHAR(160),""))),0)),"OK",(IFERROR(VALUE(TRIM(SUBSTITUTE(AT21,CHAR(160),""))),0))&gt;(IFERROR(VALUE(TRIM(SUBSTITUTE(AW21,CHAR(160),""))),0))," OK : Montant instruit inférieur au montant raisonnable.",TRUE,""))</f>
        <v/>
      </c>
      <c r="AZ21" s="281" t="str" cm="1">
        <f t="array" ref="AZ21">IF(OR(AW21="",W21="",AU21="",U21="",AV21="",V21=""),"",_xlfn.IFS((IFERROR(VALUE(TRIM(SUBSTITUTE(AW21,CHAR(160),""))),0))&gt;(IFERROR(VALUE(TRIM(SUBSTITUTE(W21,CHAR(160),""))),0)),"KO : Le montant retenu TTC est supérieur au montant présenté TTC. Merci de revoir la ligne de dépense ou plafonner son montant.",(IFERROR(VALUE(TRIM(SUBSTITUTE(AU21,CHAR(160),""))),0))&gt;(IFERROR(VALUE(TRIM(SUBSTITUTE(U21,CHAR(160),""))),0)),"Attention : Le montant retenu HT est supérieur au montant HT présenté. Merci de revoir la ligne de dépense, plafonner son montant, ou justifier la reventillation HT / TVA.",(IFERROR(VALUE(TRIM(SUBSTITUTE(AV21,CHAR(160),""))),0))&gt;(IFERROR(VALUE(TRIM(SUBSTITUTE(V21,CHAR(160),""))),0)),"Attention : Le montant TVA retenu est supérieur au montant TVA présenté. Merci de revoir la ligne de dépense, plafonner son montant, ou justifier la reventillation HT / TVA.",(IFERROR(VALUE(TRIM(SUBSTITUTE(W21,CHAR(160),""))),0))=0,"",(IFERROR(VALUE(TRIM(SUBSTITUTE(AW21,CHAR(160),""))),0))=(IFERROR(VALUE(TRIM(SUBSTITUTE(W21,CHAR(160),""))),0)),"OK",(IFERROR(VALUE(TRIM(SUBSTITUTE(AW21,CHAR(160),""))),0))&lt;(IFERROR(VALUE(TRIM(SUBSTITUTE(W21,CHAR(160),""))),0)),"Montant instruit inférieur au montant présenté.",TRUE,""))</f>
        <v/>
      </c>
      <c r="BA21" s="208" t="str">
        <f t="shared" si="33"/>
        <v/>
      </c>
      <c r="BB21" s="208" t="str">
        <f t="shared" si="34"/>
        <v/>
      </c>
      <c r="BC21" s="208" t="str">
        <f t="shared" si="35"/>
        <v/>
      </c>
    </row>
    <row r="22" spans="1:55" ht="15" customHeight="1">
      <c r="A22" s="473">
        <v>18</v>
      </c>
      <c r="B22" s="11"/>
      <c r="C22" s="13"/>
      <c r="D22" s="11"/>
      <c r="E22" s="11"/>
      <c r="F22" s="63"/>
      <c r="G22" s="71"/>
      <c r="H22" s="69"/>
      <c r="I22" s="70"/>
      <c r="J22" s="41"/>
      <c r="K22" s="29"/>
      <c r="L22" s="15"/>
      <c r="M22" s="193" t="str">
        <f t="shared" si="36"/>
        <v/>
      </c>
      <c r="N22" s="32"/>
      <c r="O22" s="15"/>
      <c r="P22" s="193" t="str">
        <f t="shared" si="37"/>
        <v/>
      </c>
      <c r="Q22" s="35"/>
      <c r="R22" s="15"/>
      <c r="S22" s="194" t="str">
        <f t="shared" si="38"/>
        <v/>
      </c>
      <c r="T22" s="56"/>
      <c r="U22" s="275" t="str" cm="1">
        <f t="array" ref="U22">IF((_xlfn.IFS(TRIM(SUBSTITUTE(T22,CHAR(160),""))="Devis 1",IFERROR(VALUE(TRIM(SUBSTITUTE(K22,CHAR(160),""))),0),TRIM(SUBSTITUTE(T22,CHAR(160),""))="Devis 2",IFERROR(VALUE(TRIM(SUBSTITUTE(N22,CHAR(160),""))),0),TRIM(SUBSTITUTE(T22,CHAR(160),""))="Devis 3",IFERROR(VALUE(TRIM(SUBSTITUTE(Q22,CHAR(160),""))),0),TRUE,0)*IFERROR(VALUE(TRIM(SUBSTITUTE(C22,CHAR(160),""))),0))=0,"",_xlfn.IFS(TRIM(SUBSTITUTE(T22,CHAR(160),""))="Devis 1",IFERROR(VALUE(TRIM(SUBSTITUTE(K22,CHAR(160),""))),0),TRIM(SUBSTITUTE(T22,CHAR(160),""))="Devis 2",IFERROR(VALUE(TRIM(SUBSTITUTE(N22,CHAR(160),""))),0),TRIM(SUBSTITUTE(T22,CHAR(160),""))="Devis 3",IFERROR(VALUE(TRIM(SUBSTITUTE(Q22,CHAR(160),""))),0),TRUE,0)*IFERROR(VALUE(TRIM(SUBSTITUTE(C22,CHAR(160),""))),0))</f>
        <v/>
      </c>
      <c r="V22" s="196" t="str" cm="1">
        <f t="array" ref="V22">IF(ROUND((_xlfn.IFS(TRIM(SUBSTITUTE(T22,CHAR(160),""))="Devis 1",IFERROR(VALUE(TRIM(SUBSTITUTE(L22,CHAR(160),""))),0),TRIM(SUBSTITUTE(T22,CHAR(160),""))="Devis 2",IFERROR(VALUE(TRIM(SUBSTITUTE(O22,CHAR(160),""))),0),TRIM(SUBSTITUTE(T22,CHAR(160),""))="Devis 3",IFERROR(VALUE(TRIM(SUBSTITUTE(R22,CHAR(160),""))),0),TRUE,0)*IFERROR(VALUE(TRIM(SUBSTITUTE(C22,CHAR(160),""))),0)),2)=0,IF(U22&lt;&gt;"",0,""),ROUND((_xlfn.IFS(TRIM(SUBSTITUTE(T22,CHAR(160),""))="Devis 1",IFERROR(VALUE(TRIM(SUBSTITUTE(L22,CHAR(160),""))),0),TRIM(SUBSTITUTE(T22,CHAR(160),""))="Devis 2",IFERROR(VALUE(TRIM(SUBSTITUTE(O22,CHAR(160),""))),0),TRIM(SUBSTITUTE(T22,CHAR(160),""))="Devis 3",IFERROR(VALUE(TRIM(SUBSTITUTE(R22,CHAR(160),""))),0),TRUE,0)*IFERROR(VALUE(TRIM(SUBSTITUTE(C22,CHAR(160),""))),0)),2))</f>
        <v/>
      </c>
      <c r="W22" s="197" t="str">
        <f t="shared" si="39"/>
        <v/>
      </c>
      <c r="X22" s="489"/>
      <c r="Y22" s="277" t="str">
        <f t="shared" si="18"/>
        <v/>
      </c>
      <c r="Z22" s="282" t="str">
        <f t="shared" si="19"/>
        <v/>
      </c>
      <c r="AA22" s="277" t="str">
        <f t="shared" si="20"/>
        <v/>
      </c>
      <c r="AB22" s="200" t="str">
        <f t="shared" si="21"/>
        <v/>
      </c>
      <c r="AC22" s="200" t="str">
        <f t="shared" si="22"/>
        <v/>
      </c>
      <c r="AD22" s="200" t="str">
        <f t="shared" si="23"/>
        <v/>
      </c>
      <c r="AE22" s="200" t="str">
        <f t="shared" si="24"/>
        <v/>
      </c>
      <c r="AF22" s="278" t="str">
        <f t="shared" si="25"/>
        <v/>
      </c>
      <c r="AG22" s="203" t="str">
        <f t="shared" si="26"/>
        <v/>
      </c>
      <c r="AH22" s="204" t="str">
        <f t="shared" si="27"/>
        <v/>
      </c>
      <c r="AI22" s="193" t="str">
        <f t="shared" si="40"/>
        <v/>
      </c>
      <c r="AJ22" s="205" t="str">
        <f t="shared" si="28"/>
        <v/>
      </c>
      <c r="AK22" s="204" t="str">
        <f t="shared" si="29"/>
        <v/>
      </c>
      <c r="AL22" s="193" t="str">
        <f t="shared" si="41"/>
        <v/>
      </c>
      <c r="AM22" s="206" t="str">
        <f t="shared" si="30"/>
        <v/>
      </c>
      <c r="AN22" s="204" t="str">
        <f t="shared" si="31"/>
        <v/>
      </c>
      <c r="AO22" s="207" t="str">
        <f t="shared" si="42"/>
        <v/>
      </c>
      <c r="AP22" s="198" t="str">
        <f t="shared" si="32"/>
        <v/>
      </c>
      <c r="AQ22" s="279"/>
      <c r="AR22" s="208" t="str">
        <f t="shared" si="43"/>
        <v/>
      </c>
      <c r="AS22" s="208" t="str">
        <f t="shared" si="44"/>
        <v/>
      </c>
      <c r="AT22" s="208" t="str">
        <f t="shared" si="45"/>
        <v/>
      </c>
      <c r="AU22" s="209" t="str" cm="1">
        <f t="array" ref="AU22">IF($Z22="","",IF((IFERROR(_xlfn.IFS($AP22="Devis 1",(IFERROR(VALUE(TRIM(SUBSTITUTE(AG22,CHAR(160),""))),0)),$AP22="Devis 2",(IFERROR(VALUE(TRIM(SUBSTITUTE(AJ22,CHAR(160),""))),0)),$AP22="Devis 3",(IFERROR(VALUE(TRIM(SUBSTITUTE(AM22,CHAR(160),""))),0))),0))*(IFERROR(VALUE(TRIM(SUBSTITUTE($Z22,CHAR(160),""))),0))=0,"",(IFERROR(_xlfn.IFS($AP22="Devis 1",(IFERROR(VALUE(TRIM(SUBSTITUTE(AG22,CHAR(160),""))),0)),$AP22="Devis 2",(IFERROR(VALUE(TRIM(SUBSTITUTE(AJ22,CHAR(160),""))),0)),$AP22="Devis 3",(IFERROR(VALUE(TRIM(SUBSTITUTE(AM22,CHAR(160),""))),0))),0))*(IFERROR(VALUE(TRIM(SUBSTITUTE($Z22,CHAR(160),""))),0))))</f>
        <v/>
      </c>
      <c r="AV22" s="209" t="str" cm="1">
        <f t="array" ref="AV22">IF($Z22="","",IF(ROUND((IFERROR(_xlfn.IFS(TRIM(SUBSTITUTE($AP22,CHAR(160),""))="Devis 1",IFERROR(VALUE(TRIM(SUBSTITUTE(AH22,CHAR(160),""))),0),TRIM(SUBSTITUTE($AP22,CHAR(160),""))="Devis 2",IFERROR(VALUE(TRIM(SUBSTITUTE(AK22,CHAR(160),""))),0),TRIM(SUBSTITUTE($AP22,CHAR(160),""))="Devis 3",IFERROR(VALUE(TRIM(SUBSTITUTE(AN22,CHAR(160),""))),0)),0))*(IFERROR(VALUE(TRIM(SUBSTITUTE($Z22,CHAR(160),""))),0)),2)=0,IF(AU22&lt;&gt;"",0,""),ROUND((IFERROR(_xlfn.IFS(TRIM(SUBSTITUTE($AP22,CHAR(160),""))="Devis 1",IFERROR(VALUE(TRIM(SUBSTITUTE(AH22,CHAR(160),""))),0),TRIM(SUBSTITUTE($AP22,CHAR(160),""))="Devis 2",IFERROR(VALUE(TRIM(SUBSTITUTE(AK22,CHAR(160),""))),0),TRIM(SUBSTITUTE($AP22,CHAR(160),""))="Devis 3",IFERROR(VALUE(TRIM(SUBSTITUTE(AN22,CHAR(160),""))),0)),0))*(IFERROR(VALUE(TRIM(SUBSTITUTE($Z22,CHAR(160),""))),0)),2)))</f>
        <v/>
      </c>
      <c r="AW22" s="209" t="str" cm="1">
        <f t="array" ref="AW22">IF($Z22="","",IF((IFERROR(_xlfn.IFS($AP22="Devis 1",(IFERROR(VALUE(TRIM(SUBSTITUTE(AI22,CHAR(160),""))),0)),$AP22="Devis 2",(IFERROR(VALUE(TRIM(SUBSTITUTE(AL22,CHAR(160),""))),0)),$AP22="Devis 3",(IFERROR(VALUE(TRIM(SUBSTITUTE(AO22,CHAR(160),""))),0))),0))*(IFERROR(VALUE(TRIM(SUBSTITUTE($Z22,CHAR(160),""))),0))=0,"",(IFERROR(_xlfn.IFS($AP22="Devis 1",(IFERROR(VALUE(TRIM(SUBSTITUTE(AI22,CHAR(160),""))),0)),$AP22="Devis 2",(IFERROR(VALUE(TRIM(SUBSTITUTE(AL22,CHAR(160),""))),0)),$AP22="Devis 3",(IFERROR(VALUE(TRIM(SUBSTITUTE(AO22,CHAR(160),""))),0))),0))*(IFERROR(VALUE(TRIM(SUBSTITUTE($Z22,CHAR(160),""))),0))))</f>
        <v/>
      </c>
      <c r="AX22" s="280"/>
      <c r="AY22" s="281" t="str" cm="1">
        <f t="array" ref="AY22">IF(OR(AW22="",AT22="",AU22="",AR22="",AV22="",AS22=""),"",_xlfn.IFS((IFERROR(VALUE(TRIM(SUBSTITUTE(AW22,CHAR(160),""))),0))&gt;(IFERROR(VALUE(TRIM(SUBSTITUTE(AT22,CHAR(160),""))),0)),"KO : Le montant retenu TTC est supérieur au montant raisonnable TTC. Merci de revoir la ligne de dépense ou plafonner son montant.",(IFERROR(VALUE(TRIM(SUBSTITUTE(AU22,CHAR(160),""))),0))&gt;(IFERROR(VALUE(TRIM(SUBSTITUTE(AR22,CHAR(160),""))),0)),"Attention : Le montant retenu HT est supérieur au montant HT raisonnable. Merci de revoir la ligne de dépense, plafonner son montant, ou justifier la reventillation HT / TVA.",(IFERROR(VALUE(TRIM(SUBSTITUTE(AV22,CHAR(160),""))),0))&gt;(IFERROR(VALUE(TRIM(SUBSTITUTE(AS22,CHAR(160),""))),0)),"Attention : Le montant TVA retenu est supérieur au montant TVA raisonnable. Merci de revoir la ligne de dépense, plafonner son montant, ou justifier la reventillation HT / TVA.",(IFERROR(VALUE(TRIM(SUBSTITUTE(AW22,CHAR(160),""))),0))=0,"",(IFERROR(VALUE(TRIM(SUBSTITUTE(AT22,CHAR(160),""))),0))=(IFERROR(VALUE(TRIM(SUBSTITUTE(AW22,CHAR(160),""))),0)),"OK",(IFERROR(VALUE(TRIM(SUBSTITUTE(AT22,CHAR(160),""))),0))&gt;(IFERROR(VALUE(TRIM(SUBSTITUTE(AW22,CHAR(160),""))),0))," OK : Montant instruit inférieur au montant raisonnable.",TRUE,""))</f>
        <v/>
      </c>
      <c r="AZ22" s="281" t="str" cm="1">
        <f t="array" ref="AZ22">IF(OR(AW22="",W22="",AU22="",U22="",AV22="",V22=""),"",_xlfn.IFS((IFERROR(VALUE(TRIM(SUBSTITUTE(AW22,CHAR(160),""))),0))&gt;(IFERROR(VALUE(TRIM(SUBSTITUTE(W22,CHAR(160),""))),0)),"KO : Le montant retenu TTC est supérieur au montant présenté TTC. Merci de revoir la ligne de dépense ou plafonner son montant.",(IFERROR(VALUE(TRIM(SUBSTITUTE(AU22,CHAR(160),""))),0))&gt;(IFERROR(VALUE(TRIM(SUBSTITUTE(U22,CHAR(160),""))),0)),"Attention : Le montant retenu HT est supérieur au montant HT présenté. Merci de revoir la ligne de dépense, plafonner son montant, ou justifier la reventillation HT / TVA.",(IFERROR(VALUE(TRIM(SUBSTITUTE(AV22,CHAR(160),""))),0))&gt;(IFERROR(VALUE(TRIM(SUBSTITUTE(V22,CHAR(160),""))),0)),"Attention : Le montant TVA retenu est supérieur au montant TVA présenté. Merci de revoir la ligne de dépense, plafonner son montant, ou justifier la reventillation HT / TVA.",(IFERROR(VALUE(TRIM(SUBSTITUTE(W22,CHAR(160),""))),0))=0,"",(IFERROR(VALUE(TRIM(SUBSTITUTE(AW22,CHAR(160),""))),0))=(IFERROR(VALUE(TRIM(SUBSTITUTE(W22,CHAR(160),""))),0)),"OK",(IFERROR(VALUE(TRIM(SUBSTITUTE(AW22,CHAR(160),""))),0))&lt;(IFERROR(VALUE(TRIM(SUBSTITUTE(W22,CHAR(160),""))),0)),"Montant instruit inférieur au montant présenté.",TRUE,""))</f>
        <v/>
      </c>
      <c r="BA22" s="208" t="str">
        <f t="shared" si="33"/>
        <v/>
      </c>
      <c r="BB22" s="208" t="str">
        <f t="shared" si="34"/>
        <v/>
      </c>
      <c r="BC22" s="208" t="str">
        <f t="shared" si="35"/>
        <v/>
      </c>
    </row>
    <row r="23" spans="1:55" ht="15" customHeight="1">
      <c r="A23" s="473">
        <v>19</v>
      </c>
      <c r="B23" s="11"/>
      <c r="C23" s="13"/>
      <c r="D23" s="11"/>
      <c r="E23" s="11"/>
      <c r="F23" s="63"/>
      <c r="G23" s="71"/>
      <c r="H23" s="69"/>
      <c r="I23" s="70"/>
      <c r="J23" s="41"/>
      <c r="K23" s="29"/>
      <c r="L23" s="15"/>
      <c r="M23" s="193" t="str">
        <f t="shared" si="36"/>
        <v/>
      </c>
      <c r="N23" s="32"/>
      <c r="O23" s="15"/>
      <c r="P23" s="193" t="str">
        <f t="shared" si="37"/>
        <v/>
      </c>
      <c r="Q23" s="35"/>
      <c r="R23" s="15"/>
      <c r="S23" s="194" t="str">
        <f t="shared" si="38"/>
        <v/>
      </c>
      <c r="T23" s="56"/>
      <c r="U23" s="275" t="str" cm="1">
        <f t="array" ref="U23">IF((_xlfn.IFS(TRIM(SUBSTITUTE(T23,CHAR(160),""))="Devis 1",IFERROR(VALUE(TRIM(SUBSTITUTE(K23,CHAR(160),""))),0),TRIM(SUBSTITUTE(T23,CHAR(160),""))="Devis 2",IFERROR(VALUE(TRIM(SUBSTITUTE(N23,CHAR(160),""))),0),TRIM(SUBSTITUTE(T23,CHAR(160),""))="Devis 3",IFERROR(VALUE(TRIM(SUBSTITUTE(Q23,CHAR(160),""))),0),TRUE,0)*IFERROR(VALUE(TRIM(SUBSTITUTE(C23,CHAR(160),""))),0))=0,"",_xlfn.IFS(TRIM(SUBSTITUTE(T23,CHAR(160),""))="Devis 1",IFERROR(VALUE(TRIM(SUBSTITUTE(K23,CHAR(160),""))),0),TRIM(SUBSTITUTE(T23,CHAR(160),""))="Devis 2",IFERROR(VALUE(TRIM(SUBSTITUTE(N23,CHAR(160),""))),0),TRIM(SUBSTITUTE(T23,CHAR(160),""))="Devis 3",IFERROR(VALUE(TRIM(SUBSTITUTE(Q23,CHAR(160),""))),0),TRUE,0)*IFERROR(VALUE(TRIM(SUBSTITUTE(C23,CHAR(160),""))),0))</f>
        <v/>
      </c>
      <c r="V23" s="196" t="str" cm="1">
        <f t="array" ref="V23">IF(ROUND((_xlfn.IFS(TRIM(SUBSTITUTE(T23,CHAR(160),""))="Devis 1",IFERROR(VALUE(TRIM(SUBSTITUTE(L23,CHAR(160),""))),0),TRIM(SUBSTITUTE(T23,CHAR(160),""))="Devis 2",IFERROR(VALUE(TRIM(SUBSTITUTE(O23,CHAR(160),""))),0),TRIM(SUBSTITUTE(T23,CHAR(160),""))="Devis 3",IFERROR(VALUE(TRIM(SUBSTITUTE(R23,CHAR(160),""))),0),TRUE,0)*IFERROR(VALUE(TRIM(SUBSTITUTE(C23,CHAR(160),""))),0)),2)=0,IF(U23&lt;&gt;"",0,""),ROUND((_xlfn.IFS(TRIM(SUBSTITUTE(T23,CHAR(160),""))="Devis 1",IFERROR(VALUE(TRIM(SUBSTITUTE(L23,CHAR(160),""))),0),TRIM(SUBSTITUTE(T23,CHAR(160),""))="Devis 2",IFERROR(VALUE(TRIM(SUBSTITUTE(O23,CHAR(160),""))),0),TRIM(SUBSTITUTE(T23,CHAR(160),""))="Devis 3",IFERROR(VALUE(TRIM(SUBSTITUTE(R23,CHAR(160),""))),0),TRUE,0)*IFERROR(VALUE(TRIM(SUBSTITUTE(C23,CHAR(160),""))),0)),2))</f>
        <v/>
      </c>
      <c r="W23" s="197" t="str">
        <f t="shared" si="39"/>
        <v/>
      </c>
      <c r="X23" s="489"/>
      <c r="Y23" s="277" t="str">
        <f t="shared" si="18"/>
        <v/>
      </c>
      <c r="Z23" s="282" t="str">
        <f t="shared" si="19"/>
        <v/>
      </c>
      <c r="AA23" s="277" t="str">
        <f t="shared" si="20"/>
        <v/>
      </c>
      <c r="AB23" s="200" t="str">
        <f t="shared" si="21"/>
        <v/>
      </c>
      <c r="AC23" s="200" t="str">
        <f t="shared" si="22"/>
        <v/>
      </c>
      <c r="AD23" s="200" t="str">
        <f t="shared" si="23"/>
        <v/>
      </c>
      <c r="AE23" s="200" t="str">
        <f t="shared" si="24"/>
        <v/>
      </c>
      <c r="AF23" s="278" t="str">
        <f t="shared" si="25"/>
        <v/>
      </c>
      <c r="AG23" s="203" t="str">
        <f t="shared" si="26"/>
        <v/>
      </c>
      <c r="AH23" s="204" t="str">
        <f t="shared" si="27"/>
        <v/>
      </c>
      <c r="AI23" s="193" t="str">
        <f t="shared" si="40"/>
        <v/>
      </c>
      <c r="AJ23" s="205" t="str">
        <f t="shared" si="28"/>
        <v/>
      </c>
      <c r="AK23" s="204" t="str">
        <f t="shared" si="29"/>
        <v/>
      </c>
      <c r="AL23" s="193" t="str">
        <f t="shared" si="41"/>
        <v/>
      </c>
      <c r="AM23" s="206" t="str">
        <f t="shared" si="30"/>
        <v/>
      </c>
      <c r="AN23" s="204" t="str">
        <f t="shared" si="31"/>
        <v/>
      </c>
      <c r="AO23" s="207" t="str">
        <f t="shared" si="42"/>
        <v/>
      </c>
      <c r="AP23" s="198" t="str">
        <f t="shared" si="32"/>
        <v/>
      </c>
      <c r="AQ23" s="279"/>
      <c r="AR23" s="208" t="str">
        <f t="shared" si="43"/>
        <v/>
      </c>
      <c r="AS23" s="208" t="str">
        <f t="shared" si="44"/>
        <v/>
      </c>
      <c r="AT23" s="208" t="str">
        <f t="shared" si="45"/>
        <v/>
      </c>
      <c r="AU23" s="209" t="str" cm="1">
        <f t="array" ref="AU23">IF($Z23="","",IF((IFERROR(_xlfn.IFS($AP23="Devis 1",(IFERROR(VALUE(TRIM(SUBSTITUTE(AG23,CHAR(160),""))),0)),$AP23="Devis 2",(IFERROR(VALUE(TRIM(SUBSTITUTE(AJ23,CHAR(160),""))),0)),$AP23="Devis 3",(IFERROR(VALUE(TRIM(SUBSTITUTE(AM23,CHAR(160),""))),0))),0))*(IFERROR(VALUE(TRIM(SUBSTITUTE($Z23,CHAR(160),""))),0))=0,"",(IFERROR(_xlfn.IFS($AP23="Devis 1",(IFERROR(VALUE(TRIM(SUBSTITUTE(AG23,CHAR(160),""))),0)),$AP23="Devis 2",(IFERROR(VALUE(TRIM(SUBSTITUTE(AJ23,CHAR(160),""))),0)),$AP23="Devis 3",(IFERROR(VALUE(TRIM(SUBSTITUTE(AM23,CHAR(160),""))),0))),0))*(IFERROR(VALUE(TRIM(SUBSTITUTE($Z23,CHAR(160),""))),0))))</f>
        <v/>
      </c>
      <c r="AV23" s="209" t="str" cm="1">
        <f t="array" ref="AV23">IF($Z23="","",IF(ROUND((IFERROR(_xlfn.IFS(TRIM(SUBSTITUTE($AP23,CHAR(160),""))="Devis 1",IFERROR(VALUE(TRIM(SUBSTITUTE(AH23,CHAR(160),""))),0),TRIM(SUBSTITUTE($AP23,CHAR(160),""))="Devis 2",IFERROR(VALUE(TRIM(SUBSTITUTE(AK23,CHAR(160),""))),0),TRIM(SUBSTITUTE($AP23,CHAR(160),""))="Devis 3",IFERROR(VALUE(TRIM(SUBSTITUTE(AN23,CHAR(160),""))),0)),0))*(IFERROR(VALUE(TRIM(SUBSTITUTE($Z23,CHAR(160),""))),0)),2)=0,IF(AU23&lt;&gt;"",0,""),ROUND((IFERROR(_xlfn.IFS(TRIM(SUBSTITUTE($AP23,CHAR(160),""))="Devis 1",IFERROR(VALUE(TRIM(SUBSTITUTE(AH23,CHAR(160),""))),0),TRIM(SUBSTITUTE($AP23,CHAR(160),""))="Devis 2",IFERROR(VALUE(TRIM(SUBSTITUTE(AK23,CHAR(160),""))),0),TRIM(SUBSTITUTE($AP23,CHAR(160),""))="Devis 3",IFERROR(VALUE(TRIM(SUBSTITUTE(AN23,CHAR(160),""))),0)),0))*(IFERROR(VALUE(TRIM(SUBSTITUTE($Z23,CHAR(160),""))),0)),2)))</f>
        <v/>
      </c>
      <c r="AW23" s="209" t="str" cm="1">
        <f t="array" ref="AW23">IF($Z23="","",IF((IFERROR(_xlfn.IFS($AP23="Devis 1",(IFERROR(VALUE(TRIM(SUBSTITUTE(AI23,CHAR(160),""))),0)),$AP23="Devis 2",(IFERROR(VALUE(TRIM(SUBSTITUTE(AL23,CHAR(160),""))),0)),$AP23="Devis 3",(IFERROR(VALUE(TRIM(SUBSTITUTE(AO23,CHAR(160),""))),0))),0))*(IFERROR(VALUE(TRIM(SUBSTITUTE($Z23,CHAR(160),""))),0))=0,"",(IFERROR(_xlfn.IFS($AP23="Devis 1",(IFERROR(VALUE(TRIM(SUBSTITUTE(AI23,CHAR(160),""))),0)),$AP23="Devis 2",(IFERROR(VALUE(TRIM(SUBSTITUTE(AL23,CHAR(160),""))),0)),$AP23="Devis 3",(IFERROR(VALUE(TRIM(SUBSTITUTE(AO23,CHAR(160),""))),0))),0))*(IFERROR(VALUE(TRIM(SUBSTITUTE($Z23,CHAR(160),""))),0))))</f>
        <v/>
      </c>
      <c r="AX23" s="280"/>
      <c r="AY23" s="281" t="str" cm="1">
        <f t="array" ref="AY23">IF(OR(AW23="",AT23="",AU23="",AR23="",AV23="",AS23=""),"",_xlfn.IFS((IFERROR(VALUE(TRIM(SUBSTITUTE(AW23,CHAR(160),""))),0))&gt;(IFERROR(VALUE(TRIM(SUBSTITUTE(AT23,CHAR(160),""))),0)),"KO : Le montant retenu TTC est supérieur au montant raisonnable TTC. Merci de revoir la ligne de dépense ou plafonner son montant.",(IFERROR(VALUE(TRIM(SUBSTITUTE(AU23,CHAR(160),""))),0))&gt;(IFERROR(VALUE(TRIM(SUBSTITUTE(AR23,CHAR(160),""))),0)),"Attention : Le montant retenu HT est supérieur au montant HT raisonnable. Merci de revoir la ligne de dépense, plafonner son montant, ou justifier la reventillation HT / TVA.",(IFERROR(VALUE(TRIM(SUBSTITUTE(AV23,CHAR(160),""))),0))&gt;(IFERROR(VALUE(TRIM(SUBSTITUTE(AS23,CHAR(160),""))),0)),"Attention : Le montant TVA retenu est supérieur au montant TVA raisonnable. Merci de revoir la ligne de dépense, plafonner son montant, ou justifier la reventillation HT / TVA.",(IFERROR(VALUE(TRIM(SUBSTITUTE(AW23,CHAR(160),""))),0))=0,"",(IFERROR(VALUE(TRIM(SUBSTITUTE(AT23,CHAR(160),""))),0))=(IFERROR(VALUE(TRIM(SUBSTITUTE(AW23,CHAR(160),""))),0)),"OK",(IFERROR(VALUE(TRIM(SUBSTITUTE(AT23,CHAR(160),""))),0))&gt;(IFERROR(VALUE(TRIM(SUBSTITUTE(AW23,CHAR(160),""))),0))," OK : Montant instruit inférieur au montant raisonnable.",TRUE,""))</f>
        <v/>
      </c>
      <c r="AZ23" s="281" t="str" cm="1">
        <f t="array" ref="AZ23">IF(OR(AW23="",W23="",AU23="",U23="",AV23="",V23=""),"",_xlfn.IFS((IFERROR(VALUE(TRIM(SUBSTITUTE(AW23,CHAR(160),""))),0))&gt;(IFERROR(VALUE(TRIM(SUBSTITUTE(W23,CHAR(160),""))),0)),"KO : Le montant retenu TTC est supérieur au montant présenté TTC. Merci de revoir la ligne de dépense ou plafonner son montant.",(IFERROR(VALUE(TRIM(SUBSTITUTE(AU23,CHAR(160),""))),0))&gt;(IFERROR(VALUE(TRIM(SUBSTITUTE(U23,CHAR(160),""))),0)),"Attention : Le montant retenu HT est supérieur au montant HT présenté. Merci de revoir la ligne de dépense, plafonner son montant, ou justifier la reventillation HT / TVA.",(IFERROR(VALUE(TRIM(SUBSTITUTE(AV23,CHAR(160),""))),0))&gt;(IFERROR(VALUE(TRIM(SUBSTITUTE(V23,CHAR(160),""))),0)),"Attention : Le montant TVA retenu est supérieur au montant TVA présenté. Merci de revoir la ligne de dépense, plafonner son montant, ou justifier la reventillation HT / TVA.",(IFERROR(VALUE(TRIM(SUBSTITUTE(W23,CHAR(160),""))),0))=0,"",(IFERROR(VALUE(TRIM(SUBSTITUTE(AW23,CHAR(160),""))),0))=(IFERROR(VALUE(TRIM(SUBSTITUTE(W23,CHAR(160),""))),0)),"OK",(IFERROR(VALUE(TRIM(SUBSTITUTE(AW23,CHAR(160),""))),0))&lt;(IFERROR(VALUE(TRIM(SUBSTITUTE(W23,CHAR(160),""))),0)),"Montant instruit inférieur au montant présenté.",TRUE,""))</f>
        <v/>
      </c>
      <c r="BA23" s="208" t="str">
        <f t="shared" si="33"/>
        <v/>
      </c>
      <c r="BB23" s="208" t="str">
        <f t="shared" si="34"/>
        <v/>
      </c>
      <c r="BC23" s="208" t="str">
        <f t="shared" si="35"/>
        <v/>
      </c>
    </row>
    <row r="24" spans="1:55" ht="15" customHeight="1">
      <c r="A24" s="473">
        <v>20</v>
      </c>
      <c r="B24" s="11"/>
      <c r="C24" s="13"/>
      <c r="D24" s="11"/>
      <c r="E24" s="11"/>
      <c r="F24" s="63"/>
      <c r="G24" s="71"/>
      <c r="H24" s="69"/>
      <c r="I24" s="70"/>
      <c r="J24" s="41"/>
      <c r="K24" s="29"/>
      <c r="L24" s="15"/>
      <c r="M24" s="193" t="str">
        <f t="shared" si="36"/>
        <v/>
      </c>
      <c r="N24" s="32"/>
      <c r="O24" s="15"/>
      <c r="P24" s="193" t="str">
        <f t="shared" si="37"/>
        <v/>
      </c>
      <c r="Q24" s="35"/>
      <c r="R24" s="15"/>
      <c r="S24" s="194" t="str">
        <f t="shared" si="38"/>
        <v/>
      </c>
      <c r="T24" s="56"/>
      <c r="U24" s="275" t="str" cm="1">
        <f t="array" ref="U24">IF((_xlfn.IFS(TRIM(SUBSTITUTE(T24,CHAR(160),""))="Devis 1",IFERROR(VALUE(TRIM(SUBSTITUTE(K24,CHAR(160),""))),0),TRIM(SUBSTITUTE(T24,CHAR(160),""))="Devis 2",IFERROR(VALUE(TRIM(SUBSTITUTE(N24,CHAR(160),""))),0),TRIM(SUBSTITUTE(T24,CHAR(160),""))="Devis 3",IFERROR(VALUE(TRIM(SUBSTITUTE(Q24,CHAR(160),""))),0),TRUE,0)*IFERROR(VALUE(TRIM(SUBSTITUTE(C24,CHAR(160),""))),0))=0,"",_xlfn.IFS(TRIM(SUBSTITUTE(T24,CHAR(160),""))="Devis 1",IFERROR(VALUE(TRIM(SUBSTITUTE(K24,CHAR(160),""))),0),TRIM(SUBSTITUTE(T24,CHAR(160),""))="Devis 2",IFERROR(VALUE(TRIM(SUBSTITUTE(N24,CHAR(160),""))),0),TRIM(SUBSTITUTE(T24,CHAR(160),""))="Devis 3",IFERROR(VALUE(TRIM(SUBSTITUTE(Q24,CHAR(160),""))),0),TRUE,0)*IFERROR(VALUE(TRIM(SUBSTITUTE(C24,CHAR(160),""))),0))</f>
        <v/>
      </c>
      <c r="V24" s="196" t="str" cm="1">
        <f t="array" ref="V24">IF(ROUND((_xlfn.IFS(TRIM(SUBSTITUTE(T24,CHAR(160),""))="Devis 1",IFERROR(VALUE(TRIM(SUBSTITUTE(L24,CHAR(160),""))),0),TRIM(SUBSTITUTE(T24,CHAR(160),""))="Devis 2",IFERROR(VALUE(TRIM(SUBSTITUTE(O24,CHAR(160),""))),0),TRIM(SUBSTITUTE(T24,CHAR(160),""))="Devis 3",IFERROR(VALUE(TRIM(SUBSTITUTE(R24,CHAR(160),""))),0),TRUE,0)*IFERROR(VALUE(TRIM(SUBSTITUTE(C24,CHAR(160),""))),0)),2)=0,IF(U24&lt;&gt;"",0,""),ROUND((_xlfn.IFS(TRIM(SUBSTITUTE(T24,CHAR(160),""))="Devis 1",IFERROR(VALUE(TRIM(SUBSTITUTE(L24,CHAR(160),""))),0),TRIM(SUBSTITUTE(T24,CHAR(160),""))="Devis 2",IFERROR(VALUE(TRIM(SUBSTITUTE(O24,CHAR(160),""))),0),TRIM(SUBSTITUTE(T24,CHAR(160),""))="Devis 3",IFERROR(VALUE(TRIM(SUBSTITUTE(R24,CHAR(160),""))),0),TRUE,0)*IFERROR(VALUE(TRIM(SUBSTITUTE(C24,CHAR(160),""))),0)),2))</f>
        <v/>
      </c>
      <c r="W24" s="197" t="str">
        <f t="shared" si="39"/>
        <v/>
      </c>
      <c r="X24" s="489"/>
      <c r="Y24" s="277" t="str">
        <f t="shared" si="18"/>
        <v/>
      </c>
      <c r="Z24" s="282" t="str">
        <f t="shared" si="19"/>
        <v/>
      </c>
      <c r="AA24" s="277" t="str">
        <f t="shared" si="20"/>
        <v/>
      </c>
      <c r="AB24" s="200" t="str">
        <f t="shared" si="21"/>
        <v/>
      </c>
      <c r="AC24" s="200" t="str">
        <f t="shared" si="22"/>
        <v/>
      </c>
      <c r="AD24" s="200" t="str">
        <f t="shared" si="23"/>
        <v/>
      </c>
      <c r="AE24" s="200" t="str">
        <f t="shared" si="24"/>
        <v/>
      </c>
      <c r="AF24" s="278" t="str">
        <f t="shared" si="25"/>
        <v/>
      </c>
      <c r="AG24" s="203" t="str">
        <f t="shared" si="26"/>
        <v/>
      </c>
      <c r="AH24" s="204" t="str">
        <f t="shared" si="27"/>
        <v/>
      </c>
      <c r="AI24" s="193" t="str">
        <f t="shared" si="40"/>
        <v/>
      </c>
      <c r="AJ24" s="205" t="str">
        <f t="shared" si="28"/>
        <v/>
      </c>
      <c r="AK24" s="204" t="str">
        <f t="shared" si="29"/>
        <v/>
      </c>
      <c r="AL24" s="193" t="str">
        <f t="shared" si="41"/>
        <v/>
      </c>
      <c r="AM24" s="206" t="str">
        <f t="shared" si="30"/>
        <v/>
      </c>
      <c r="AN24" s="204" t="str">
        <f t="shared" si="31"/>
        <v/>
      </c>
      <c r="AO24" s="207" t="str">
        <f t="shared" si="42"/>
        <v/>
      </c>
      <c r="AP24" s="198" t="str">
        <f t="shared" si="32"/>
        <v/>
      </c>
      <c r="AQ24" s="279"/>
      <c r="AR24" s="208" t="str">
        <f t="shared" si="43"/>
        <v/>
      </c>
      <c r="AS24" s="208" t="str">
        <f t="shared" si="44"/>
        <v/>
      </c>
      <c r="AT24" s="208" t="str">
        <f t="shared" si="45"/>
        <v/>
      </c>
      <c r="AU24" s="209" t="str" cm="1">
        <f t="array" ref="AU24">IF($Z24="","",IF((IFERROR(_xlfn.IFS($AP24="Devis 1",(IFERROR(VALUE(TRIM(SUBSTITUTE(AG24,CHAR(160),""))),0)),$AP24="Devis 2",(IFERROR(VALUE(TRIM(SUBSTITUTE(AJ24,CHAR(160),""))),0)),$AP24="Devis 3",(IFERROR(VALUE(TRIM(SUBSTITUTE(AM24,CHAR(160),""))),0))),0))*(IFERROR(VALUE(TRIM(SUBSTITUTE($Z24,CHAR(160),""))),0))=0,"",(IFERROR(_xlfn.IFS($AP24="Devis 1",(IFERROR(VALUE(TRIM(SUBSTITUTE(AG24,CHAR(160),""))),0)),$AP24="Devis 2",(IFERROR(VALUE(TRIM(SUBSTITUTE(AJ24,CHAR(160),""))),0)),$AP24="Devis 3",(IFERROR(VALUE(TRIM(SUBSTITUTE(AM24,CHAR(160),""))),0))),0))*(IFERROR(VALUE(TRIM(SUBSTITUTE($Z24,CHAR(160),""))),0))))</f>
        <v/>
      </c>
      <c r="AV24" s="209" t="str" cm="1">
        <f t="array" ref="AV24">IF($Z24="","",IF(ROUND((IFERROR(_xlfn.IFS(TRIM(SUBSTITUTE($AP24,CHAR(160),""))="Devis 1",IFERROR(VALUE(TRIM(SUBSTITUTE(AH24,CHAR(160),""))),0),TRIM(SUBSTITUTE($AP24,CHAR(160),""))="Devis 2",IFERROR(VALUE(TRIM(SUBSTITUTE(AK24,CHAR(160),""))),0),TRIM(SUBSTITUTE($AP24,CHAR(160),""))="Devis 3",IFERROR(VALUE(TRIM(SUBSTITUTE(AN24,CHAR(160),""))),0)),0))*(IFERROR(VALUE(TRIM(SUBSTITUTE($Z24,CHAR(160),""))),0)),2)=0,IF(AU24&lt;&gt;"",0,""),ROUND((IFERROR(_xlfn.IFS(TRIM(SUBSTITUTE($AP24,CHAR(160),""))="Devis 1",IFERROR(VALUE(TRIM(SUBSTITUTE(AH24,CHAR(160),""))),0),TRIM(SUBSTITUTE($AP24,CHAR(160),""))="Devis 2",IFERROR(VALUE(TRIM(SUBSTITUTE(AK24,CHAR(160),""))),0),TRIM(SUBSTITUTE($AP24,CHAR(160),""))="Devis 3",IFERROR(VALUE(TRIM(SUBSTITUTE(AN24,CHAR(160),""))),0)),0))*(IFERROR(VALUE(TRIM(SUBSTITUTE($Z24,CHAR(160),""))),0)),2)))</f>
        <v/>
      </c>
      <c r="AW24" s="209" t="str" cm="1">
        <f t="array" ref="AW24">IF($Z24="","",IF((IFERROR(_xlfn.IFS($AP24="Devis 1",(IFERROR(VALUE(TRIM(SUBSTITUTE(AI24,CHAR(160),""))),0)),$AP24="Devis 2",(IFERROR(VALUE(TRIM(SUBSTITUTE(AL24,CHAR(160),""))),0)),$AP24="Devis 3",(IFERROR(VALUE(TRIM(SUBSTITUTE(AO24,CHAR(160),""))),0))),0))*(IFERROR(VALUE(TRIM(SUBSTITUTE($Z24,CHAR(160),""))),0))=0,"",(IFERROR(_xlfn.IFS($AP24="Devis 1",(IFERROR(VALUE(TRIM(SUBSTITUTE(AI24,CHAR(160),""))),0)),$AP24="Devis 2",(IFERROR(VALUE(TRIM(SUBSTITUTE(AL24,CHAR(160),""))),0)),$AP24="Devis 3",(IFERROR(VALUE(TRIM(SUBSTITUTE(AO24,CHAR(160),""))),0))),0))*(IFERROR(VALUE(TRIM(SUBSTITUTE($Z24,CHAR(160),""))),0))))</f>
        <v/>
      </c>
      <c r="AX24" s="280"/>
      <c r="AY24" s="281" t="str" cm="1">
        <f t="array" ref="AY24">IF(OR(AW24="",AT24="",AU24="",AR24="",AV24="",AS24=""),"",_xlfn.IFS((IFERROR(VALUE(TRIM(SUBSTITUTE(AW24,CHAR(160),""))),0))&gt;(IFERROR(VALUE(TRIM(SUBSTITUTE(AT24,CHAR(160),""))),0)),"KO : Le montant retenu TTC est supérieur au montant raisonnable TTC. Merci de revoir la ligne de dépense ou plafonner son montant.",(IFERROR(VALUE(TRIM(SUBSTITUTE(AU24,CHAR(160),""))),0))&gt;(IFERROR(VALUE(TRIM(SUBSTITUTE(AR24,CHAR(160),""))),0)),"Attention : Le montant retenu HT est supérieur au montant HT raisonnable. Merci de revoir la ligne de dépense, plafonner son montant, ou justifier la reventillation HT / TVA.",(IFERROR(VALUE(TRIM(SUBSTITUTE(AV24,CHAR(160),""))),0))&gt;(IFERROR(VALUE(TRIM(SUBSTITUTE(AS24,CHAR(160),""))),0)),"Attention : Le montant TVA retenu est supérieur au montant TVA raisonnable. Merci de revoir la ligne de dépense, plafonner son montant, ou justifier la reventillation HT / TVA.",(IFERROR(VALUE(TRIM(SUBSTITUTE(AW24,CHAR(160),""))),0))=0,"",(IFERROR(VALUE(TRIM(SUBSTITUTE(AT24,CHAR(160),""))),0))=(IFERROR(VALUE(TRIM(SUBSTITUTE(AW24,CHAR(160),""))),0)),"OK",(IFERROR(VALUE(TRIM(SUBSTITUTE(AT24,CHAR(160),""))),0))&gt;(IFERROR(VALUE(TRIM(SUBSTITUTE(AW24,CHAR(160),""))),0))," OK : Montant instruit inférieur au montant raisonnable.",TRUE,""))</f>
        <v/>
      </c>
      <c r="AZ24" s="281" t="str" cm="1">
        <f t="array" ref="AZ24">IF(OR(AW24="",W24="",AU24="",U24="",AV24="",V24=""),"",_xlfn.IFS((IFERROR(VALUE(TRIM(SUBSTITUTE(AW24,CHAR(160),""))),0))&gt;(IFERROR(VALUE(TRIM(SUBSTITUTE(W24,CHAR(160),""))),0)),"KO : Le montant retenu TTC est supérieur au montant présenté TTC. Merci de revoir la ligne de dépense ou plafonner son montant.",(IFERROR(VALUE(TRIM(SUBSTITUTE(AU24,CHAR(160),""))),0))&gt;(IFERROR(VALUE(TRIM(SUBSTITUTE(U24,CHAR(160),""))),0)),"Attention : Le montant retenu HT est supérieur au montant HT présenté. Merci de revoir la ligne de dépense, plafonner son montant, ou justifier la reventillation HT / TVA.",(IFERROR(VALUE(TRIM(SUBSTITUTE(AV24,CHAR(160),""))),0))&gt;(IFERROR(VALUE(TRIM(SUBSTITUTE(V24,CHAR(160),""))),0)),"Attention : Le montant TVA retenu est supérieur au montant TVA présenté. Merci de revoir la ligne de dépense, plafonner son montant, ou justifier la reventillation HT / TVA.",(IFERROR(VALUE(TRIM(SUBSTITUTE(W24,CHAR(160),""))),0))=0,"",(IFERROR(VALUE(TRIM(SUBSTITUTE(AW24,CHAR(160),""))),0))=(IFERROR(VALUE(TRIM(SUBSTITUTE(W24,CHAR(160),""))),0)),"OK",(IFERROR(VALUE(TRIM(SUBSTITUTE(AW24,CHAR(160),""))),0))&lt;(IFERROR(VALUE(TRIM(SUBSTITUTE(W24,CHAR(160),""))),0)),"Montant instruit inférieur au montant présenté.",TRUE,""))</f>
        <v/>
      </c>
      <c r="BA24" s="208" t="str">
        <f t="shared" si="33"/>
        <v/>
      </c>
      <c r="BB24" s="208" t="str">
        <f t="shared" si="34"/>
        <v/>
      </c>
      <c r="BC24" s="208" t="str">
        <f t="shared" si="35"/>
        <v/>
      </c>
    </row>
    <row r="25" spans="1:55" ht="15" customHeight="1">
      <c r="A25" s="473">
        <v>21</v>
      </c>
      <c r="B25" s="11"/>
      <c r="C25" s="13"/>
      <c r="D25" s="11"/>
      <c r="E25" s="11"/>
      <c r="F25" s="63"/>
      <c r="G25" s="71"/>
      <c r="H25" s="69"/>
      <c r="I25" s="70"/>
      <c r="J25" s="41"/>
      <c r="K25" s="29"/>
      <c r="L25" s="15"/>
      <c r="M25" s="193" t="str">
        <f t="shared" si="36"/>
        <v/>
      </c>
      <c r="N25" s="32"/>
      <c r="O25" s="15"/>
      <c r="P25" s="193" t="str">
        <f t="shared" si="37"/>
        <v/>
      </c>
      <c r="Q25" s="35"/>
      <c r="R25" s="15"/>
      <c r="S25" s="194" t="str">
        <f t="shared" si="38"/>
        <v/>
      </c>
      <c r="T25" s="56"/>
      <c r="U25" s="275" t="str" cm="1">
        <f t="array" ref="U25">IF((_xlfn.IFS(TRIM(SUBSTITUTE(T25,CHAR(160),""))="Devis 1",IFERROR(VALUE(TRIM(SUBSTITUTE(K25,CHAR(160),""))),0),TRIM(SUBSTITUTE(T25,CHAR(160),""))="Devis 2",IFERROR(VALUE(TRIM(SUBSTITUTE(N25,CHAR(160),""))),0),TRIM(SUBSTITUTE(T25,CHAR(160),""))="Devis 3",IFERROR(VALUE(TRIM(SUBSTITUTE(Q25,CHAR(160),""))),0),TRUE,0)*IFERROR(VALUE(TRIM(SUBSTITUTE(C25,CHAR(160),""))),0))=0,"",_xlfn.IFS(TRIM(SUBSTITUTE(T25,CHAR(160),""))="Devis 1",IFERROR(VALUE(TRIM(SUBSTITUTE(K25,CHAR(160),""))),0),TRIM(SUBSTITUTE(T25,CHAR(160),""))="Devis 2",IFERROR(VALUE(TRIM(SUBSTITUTE(N25,CHAR(160),""))),0),TRIM(SUBSTITUTE(T25,CHAR(160),""))="Devis 3",IFERROR(VALUE(TRIM(SUBSTITUTE(Q25,CHAR(160),""))),0),TRUE,0)*IFERROR(VALUE(TRIM(SUBSTITUTE(C25,CHAR(160),""))),0))</f>
        <v/>
      </c>
      <c r="V25" s="196" t="str" cm="1">
        <f t="array" ref="V25">IF(ROUND((_xlfn.IFS(TRIM(SUBSTITUTE(T25,CHAR(160),""))="Devis 1",IFERROR(VALUE(TRIM(SUBSTITUTE(L25,CHAR(160),""))),0),TRIM(SUBSTITUTE(T25,CHAR(160),""))="Devis 2",IFERROR(VALUE(TRIM(SUBSTITUTE(O25,CHAR(160),""))),0),TRIM(SUBSTITUTE(T25,CHAR(160),""))="Devis 3",IFERROR(VALUE(TRIM(SUBSTITUTE(R25,CHAR(160),""))),0),TRUE,0)*IFERROR(VALUE(TRIM(SUBSTITUTE(C25,CHAR(160),""))),0)),2)=0,IF(U25&lt;&gt;"",0,""),ROUND((_xlfn.IFS(TRIM(SUBSTITUTE(T25,CHAR(160),""))="Devis 1",IFERROR(VALUE(TRIM(SUBSTITUTE(L25,CHAR(160),""))),0),TRIM(SUBSTITUTE(T25,CHAR(160),""))="Devis 2",IFERROR(VALUE(TRIM(SUBSTITUTE(O25,CHAR(160),""))),0),TRIM(SUBSTITUTE(T25,CHAR(160),""))="Devis 3",IFERROR(VALUE(TRIM(SUBSTITUTE(R25,CHAR(160),""))),0),TRUE,0)*IFERROR(VALUE(TRIM(SUBSTITUTE(C25,CHAR(160),""))),0)),2))</f>
        <v/>
      </c>
      <c r="W25" s="197" t="str">
        <f t="shared" si="39"/>
        <v/>
      </c>
      <c r="X25" s="489"/>
      <c r="Y25" s="277" t="str">
        <f t="shared" si="18"/>
        <v/>
      </c>
      <c r="Z25" s="282" t="str">
        <f t="shared" si="19"/>
        <v/>
      </c>
      <c r="AA25" s="277" t="str">
        <f t="shared" si="20"/>
        <v/>
      </c>
      <c r="AB25" s="200" t="str">
        <f t="shared" si="21"/>
        <v/>
      </c>
      <c r="AC25" s="200" t="str">
        <f t="shared" si="22"/>
        <v/>
      </c>
      <c r="AD25" s="200" t="str">
        <f t="shared" si="23"/>
        <v/>
      </c>
      <c r="AE25" s="200" t="str">
        <f t="shared" si="24"/>
        <v/>
      </c>
      <c r="AF25" s="278" t="str">
        <f t="shared" si="25"/>
        <v/>
      </c>
      <c r="AG25" s="203" t="str">
        <f t="shared" si="26"/>
        <v/>
      </c>
      <c r="AH25" s="204" t="str">
        <f t="shared" si="27"/>
        <v/>
      </c>
      <c r="AI25" s="193" t="str">
        <f t="shared" si="40"/>
        <v/>
      </c>
      <c r="AJ25" s="205" t="str">
        <f t="shared" si="28"/>
        <v/>
      </c>
      <c r="AK25" s="204" t="str">
        <f t="shared" si="29"/>
        <v/>
      </c>
      <c r="AL25" s="193" t="str">
        <f t="shared" si="41"/>
        <v/>
      </c>
      <c r="AM25" s="206" t="str">
        <f t="shared" si="30"/>
        <v/>
      </c>
      <c r="AN25" s="204" t="str">
        <f t="shared" si="31"/>
        <v/>
      </c>
      <c r="AO25" s="207" t="str">
        <f t="shared" si="42"/>
        <v/>
      </c>
      <c r="AP25" s="198" t="str">
        <f t="shared" si="32"/>
        <v/>
      </c>
      <c r="AQ25" s="279"/>
      <c r="AR25" s="208" t="str">
        <f t="shared" si="43"/>
        <v/>
      </c>
      <c r="AS25" s="208" t="str">
        <f t="shared" si="44"/>
        <v/>
      </c>
      <c r="AT25" s="208" t="str">
        <f t="shared" si="45"/>
        <v/>
      </c>
      <c r="AU25" s="209" t="str" cm="1">
        <f t="array" ref="AU25">IF($Z25="","",IF((IFERROR(_xlfn.IFS($AP25="Devis 1",(IFERROR(VALUE(TRIM(SUBSTITUTE(AG25,CHAR(160),""))),0)),$AP25="Devis 2",(IFERROR(VALUE(TRIM(SUBSTITUTE(AJ25,CHAR(160),""))),0)),$AP25="Devis 3",(IFERROR(VALUE(TRIM(SUBSTITUTE(AM25,CHAR(160),""))),0))),0))*(IFERROR(VALUE(TRIM(SUBSTITUTE($Z25,CHAR(160),""))),0))=0,"",(IFERROR(_xlfn.IFS($AP25="Devis 1",(IFERROR(VALUE(TRIM(SUBSTITUTE(AG25,CHAR(160),""))),0)),$AP25="Devis 2",(IFERROR(VALUE(TRIM(SUBSTITUTE(AJ25,CHAR(160),""))),0)),$AP25="Devis 3",(IFERROR(VALUE(TRIM(SUBSTITUTE(AM25,CHAR(160),""))),0))),0))*(IFERROR(VALUE(TRIM(SUBSTITUTE($Z25,CHAR(160),""))),0))))</f>
        <v/>
      </c>
      <c r="AV25" s="209" t="str" cm="1">
        <f t="array" ref="AV25">IF($Z25="","",IF(ROUND((IFERROR(_xlfn.IFS(TRIM(SUBSTITUTE($AP25,CHAR(160),""))="Devis 1",IFERROR(VALUE(TRIM(SUBSTITUTE(AH25,CHAR(160),""))),0),TRIM(SUBSTITUTE($AP25,CHAR(160),""))="Devis 2",IFERROR(VALUE(TRIM(SUBSTITUTE(AK25,CHAR(160),""))),0),TRIM(SUBSTITUTE($AP25,CHAR(160),""))="Devis 3",IFERROR(VALUE(TRIM(SUBSTITUTE(AN25,CHAR(160),""))),0)),0))*(IFERROR(VALUE(TRIM(SUBSTITUTE($Z25,CHAR(160),""))),0)),2)=0,IF(AU25&lt;&gt;"",0,""),ROUND((IFERROR(_xlfn.IFS(TRIM(SUBSTITUTE($AP25,CHAR(160),""))="Devis 1",IFERROR(VALUE(TRIM(SUBSTITUTE(AH25,CHAR(160),""))),0),TRIM(SUBSTITUTE($AP25,CHAR(160),""))="Devis 2",IFERROR(VALUE(TRIM(SUBSTITUTE(AK25,CHAR(160),""))),0),TRIM(SUBSTITUTE($AP25,CHAR(160),""))="Devis 3",IFERROR(VALUE(TRIM(SUBSTITUTE(AN25,CHAR(160),""))),0)),0))*(IFERROR(VALUE(TRIM(SUBSTITUTE($Z25,CHAR(160),""))),0)),2)))</f>
        <v/>
      </c>
      <c r="AW25" s="209" t="str" cm="1">
        <f t="array" ref="AW25">IF($Z25="","",IF((IFERROR(_xlfn.IFS($AP25="Devis 1",(IFERROR(VALUE(TRIM(SUBSTITUTE(AI25,CHAR(160),""))),0)),$AP25="Devis 2",(IFERROR(VALUE(TRIM(SUBSTITUTE(AL25,CHAR(160),""))),0)),$AP25="Devis 3",(IFERROR(VALUE(TRIM(SUBSTITUTE(AO25,CHAR(160),""))),0))),0))*(IFERROR(VALUE(TRIM(SUBSTITUTE($Z25,CHAR(160),""))),0))=0,"",(IFERROR(_xlfn.IFS($AP25="Devis 1",(IFERROR(VALUE(TRIM(SUBSTITUTE(AI25,CHAR(160),""))),0)),$AP25="Devis 2",(IFERROR(VALUE(TRIM(SUBSTITUTE(AL25,CHAR(160),""))),0)),$AP25="Devis 3",(IFERROR(VALUE(TRIM(SUBSTITUTE(AO25,CHAR(160),""))),0))),0))*(IFERROR(VALUE(TRIM(SUBSTITUTE($Z25,CHAR(160),""))),0))))</f>
        <v/>
      </c>
      <c r="AX25" s="280"/>
      <c r="AY25" s="281" t="str" cm="1">
        <f t="array" ref="AY25">IF(OR(AW25="",AT25="",AU25="",AR25="",AV25="",AS25=""),"",_xlfn.IFS((IFERROR(VALUE(TRIM(SUBSTITUTE(AW25,CHAR(160),""))),0))&gt;(IFERROR(VALUE(TRIM(SUBSTITUTE(AT25,CHAR(160),""))),0)),"KO : Le montant retenu TTC est supérieur au montant raisonnable TTC. Merci de revoir la ligne de dépense ou plafonner son montant.",(IFERROR(VALUE(TRIM(SUBSTITUTE(AU25,CHAR(160),""))),0))&gt;(IFERROR(VALUE(TRIM(SUBSTITUTE(AR25,CHAR(160),""))),0)),"Attention : Le montant retenu HT est supérieur au montant HT raisonnable. Merci de revoir la ligne de dépense, plafonner son montant, ou justifier la reventillation HT / TVA.",(IFERROR(VALUE(TRIM(SUBSTITUTE(AV25,CHAR(160),""))),0))&gt;(IFERROR(VALUE(TRIM(SUBSTITUTE(AS25,CHAR(160),""))),0)),"Attention : Le montant TVA retenu est supérieur au montant TVA raisonnable. Merci de revoir la ligne de dépense, plafonner son montant, ou justifier la reventillation HT / TVA.",(IFERROR(VALUE(TRIM(SUBSTITUTE(AW25,CHAR(160),""))),0))=0,"",(IFERROR(VALUE(TRIM(SUBSTITUTE(AT25,CHAR(160),""))),0))=(IFERROR(VALUE(TRIM(SUBSTITUTE(AW25,CHAR(160),""))),0)),"OK",(IFERROR(VALUE(TRIM(SUBSTITUTE(AT25,CHAR(160),""))),0))&gt;(IFERROR(VALUE(TRIM(SUBSTITUTE(AW25,CHAR(160),""))),0))," OK : Montant instruit inférieur au montant raisonnable.",TRUE,""))</f>
        <v/>
      </c>
      <c r="AZ25" s="281" t="str" cm="1">
        <f t="array" ref="AZ25">IF(OR(AW25="",W25="",AU25="",U25="",AV25="",V25=""),"",_xlfn.IFS((IFERROR(VALUE(TRIM(SUBSTITUTE(AW25,CHAR(160),""))),0))&gt;(IFERROR(VALUE(TRIM(SUBSTITUTE(W25,CHAR(160),""))),0)),"KO : Le montant retenu TTC est supérieur au montant présenté TTC. Merci de revoir la ligne de dépense ou plafonner son montant.",(IFERROR(VALUE(TRIM(SUBSTITUTE(AU25,CHAR(160),""))),0))&gt;(IFERROR(VALUE(TRIM(SUBSTITUTE(U25,CHAR(160),""))),0)),"Attention : Le montant retenu HT est supérieur au montant HT présenté. Merci de revoir la ligne de dépense, plafonner son montant, ou justifier la reventillation HT / TVA.",(IFERROR(VALUE(TRIM(SUBSTITUTE(AV25,CHAR(160),""))),0))&gt;(IFERROR(VALUE(TRIM(SUBSTITUTE(V25,CHAR(160),""))),0)),"Attention : Le montant TVA retenu est supérieur au montant TVA présenté. Merci de revoir la ligne de dépense, plafonner son montant, ou justifier la reventillation HT / TVA.",(IFERROR(VALUE(TRIM(SUBSTITUTE(W25,CHAR(160),""))),0))=0,"",(IFERROR(VALUE(TRIM(SUBSTITUTE(AW25,CHAR(160),""))),0))=(IFERROR(VALUE(TRIM(SUBSTITUTE(W25,CHAR(160),""))),0)),"OK",(IFERROR(VALUE(TRIM(SUBSTITUTE(AW25,CHAR(160),""))),0))&lt;(IFERROR(VALUE(TRIM(SUBSTITUTE(W25,CHAR(160),""))),0)),"Montant instruit inférieur au montant présenté.",TRUE,""))</f>
        <v/>
      </c>
      <c r="BA25" s="208" t="str">
        <f t="shared" si="33"/>
        <v/>
      </c>
      <c r="BB25" s="208" t="str">
        <f t="shared" si="34"/>
        <v/>
      </c>
      <c r="BC25" s="208" t="str">
        <f t="shared" si="35"/>
        <v/>
      </c>
    </row>
    <row r="26" spans="1:55" ht="15" customHeight="1">
      <c r="A26" s="473">
        <v>22</v>
      </c>
      <c r="B26" s="11"/>
      <c r="C26" s="13"/>
      <c r="D26" s="11"/>
      <c r="E26" s="11"/>
      <c r="F26" s="63"/>
      <c r="G26" s="71"/>
      <c r="H26" s="69"/>
      <c r="I26" s="70"/>
      <c r="J26" s="41"/>
      <c r="K26" s="29"/>
      <c r="L26" s="15"/>
      <c r="M26" s="193" t="str">
        <f t="shared" si="36"/>
        <v/>
      </c>
      <c r="N26" s="32"/>
      <c r="O26" s="15"/>
      <c r="P26" s="193" t="str">
        <f t="shared" si="37"/>
        <v/>
      </c>
      <c r="Q26" s="35"/>
      <c r="R26" s="15"/>
      <c r="S26" s="194" t="str">
        <f t="shared" si="38"/>
        <v/>
      </c>
      <c r="T26" s="56"/>
      <c r="U26" s="275" t="str" cm="1">
        <f t="array" ref="U26">IF((_xlfn.IFS(TRIM(SUBSTITUTE(T26,CHAR(160),""))="Devis 1",IFERROR(VALUE(TRIM(SUBSTITUTE(K26,CHAR(160),""))),0),TRIM(SUBSTITUTE(T26,CHAR(160),""))="Devis 2",IFERROR(VALUE(TRIM(SUBSTITUTE(N26,CHAR(160),""))),0),TRIM(SUBSTITUTE(T26,CHAR(160),""))="Devis 3",IFERROR(VALUE(TRIM(SUBSTITUTE(Q26,CHAR(160),""))),0),TRUE,0)*IFERROR(VALUE(TRIM(SUBSTITUTE(C26,CHAR(160),""))),0))=0,"",_xlfn.IFS(TRIM(SUBSTITUTE(T26,CHAR(160),""))="Devis 1",IFERROR(VALUE(TRIM(SUBSTITUTE(K26,CHAR(160),""))),0),TRIM(SUBSTITUTE(T26,CHAR(160),""))="Devis 2",IFERROR(VALUE(TRIM(SUBSTITUTE(N26,CHAR(160),""))),0),TRIM(SUBSTITUTE(T26,CHAR(160),""))="Devis 3",IFERROR(VALUE(TRIM(SUBSTITUTE(Q26,CHAR(160),""))),0),TRUE,0)*IFERROR(VALUE(TRIM(SUBSTITUTE(C26,CHAR(160),""))),0))</f>
        <v/>
      </c>
      <c r="V26" s="196" t="str" cm="1">
        <f t="array" ref="V26">IF(ROUND((_xlfn.IFS(TRIM(SUBSTITUTE(T26,CHAR(160),""))="Devis 1",IFERROR(VALUE(TRIM(SUBSTITUTE(L26,CHAR(160),""))),0),TRIM(SUBSTITUTE(T26,CHAR(160),""))="Devis 2",IFERROR(VALUE(TRIM(SUBSTITUTE(O26,CHAR(160),""))),0),TRIM(SUBSTITUTE(T26,CHAR(160),""))="Devis 3",IFERROR(VALUE(TRIM(SUBSTITUTE(R26,CHAR(160),""))),0),TRUE,0)*IFERROR(VALUE(TRIM(SUBSTITUTE(C26,CHAR(160),""))),0)),2)=0,IF(U26&lt;&gt;"",0,""),ROUND((_xlfn.IFS(TRIM(SUBSTITUTE(T26,CHAR(160),""))="Devis 1",IFERROR(VALUE(TRIM(SUBSTITUTE(L26,CHAR(160),""))),0),TRIM(SUBSTITUTE(T26,CHAR(160),""))="Devis 2",IFERROR(VALUE(TRIM(SUBSTITUTE(O26,CHAR(160),""))),0),TRIM(SUBSTITUTE(T26,CHAR(160),""))="Devis 3",IFERROR(VALUE(TRIM(SUBSTITUTE(R26,CHAR(160),""))),0),TRUE,0)*IFERROR(VALUE(TRIM(SUBSTITUTE(C26,CHAR(160),""))),0)),2))</f>
        <v/>
      </c>
      <c r="W26" s="197" t="str">
        <f t="shared" si="39"/>
        <v/>
      </c>
      <c r="X26" s="489"/>
      <c r="Y26" s="277" t="str">
        <f t="shared" si="18"/>
        <v/>
      </c>
      <c r="Z26" s="282" t="str">
        <f t="shared" si="19"/>
        <v/>
      </c>
      <c r="AA26" s="277" t="str">
        <f t="shared" si="20"/>
        <v/>
      </c>
      <c r="AB26" s="200" t="str">
        <f t="shared" si="21"/>
        <v/>
      </c>
      <c r="AC26" s="200" t="str">
        <f t="shared" si="22"/>
        <v/>
      </c>
      <c r="AD26" s="200" t="str">
        <f t="shared" si="23"/>
        <v/>
      </c>
      <c r="AE26" s="200" t="str">
        <f t="shared" si="24"/>
        <v/>
      </c>
      <c r="AF26" s="278" t="str">
        <f t="shared" si="25"/>
        <v/>
      </c>
      <c r="AG26" s="203" t="str">
        <f t="shared" si="26"/>
        <v/>
      </c>
      <c r="AH26" s="204" t="str">
        <f t="shared" si="27"/>
        <v/>
      </c>
      <c r="AI26" s="193" t="str">
        <f t="shared" si="40"/>
        <v/>
      </c>
      <c r="AJ26" s="205" t="str">
        <f t="shared" si="28"/>
        <v/>
      </c>
      <c r="AK26" s="204" t="str">
        <f t="shared" si="29"/>
        <v/>
      </c>
      <c r="AL26" s="193" t="str">
        <f t="shared" si="41"/>
        <v/>
      </c>
      <c r="AM26" s="206" t="str">
        <f t="shared" si="30"/>
        <v/>
      </c>
      <c r="AN26" s="204" t="str">
        <f t="shared" si="31"/>
        <v/>
      </c>
      <c r="AO26" s="207" t="str">
        <f t="shared" si="42"/>
        <v/>
      </c>
      <c r="AP26" s="198" t="str">
        <f t="shared" si="32"/>
        <v/>
      </c>
      <c r="AQ26" s="279"/>
      <c r="AR26" s="208" t="str">
        <f t="shared" si="43"/>
        <v/>
      </c>
      <c r="AS26" s="208" t="str">
        <f t="shared" si="44"/>
        <v/>
      </c>
      <c r="AT26" s="208" t="str">
        <f t="shared" si="45"/>
        <v/>
      </c>
      <c r="AU26" s="209" t="str" cm="1">
        <f t="array" ref="AU26">IF($Z26="","",IF((IFERROR(_xlfn.IFS($AP26="Devis 1",(IFERROR(VALUE(TRIM(SUBSTITUTE(AG26,CHAR(160),""))),0)),$AP26="Devis 2",(IFERROR(VALUE(TRIM(SUBSTITUTE(AJ26,CHAR(160),""))),0)),$AP26="Devis 3",(IFERROR(VALUE(TRIM(SUBSTITUTE(AM26,CHAR(160),""))),0))),0))*(IFERROR(VALUE(TRIM(SUBSTITUTE($Z26,CHAR(160),""))),0))=0,"",(IFERROR(_xlfn.IFS($AP26="Devis 1",(IFERROR(VALUE(TRIM(SUBSTITUTE(AG26,CHAR(160),""))),0)),$AP26="Devis 2",(IFERROR(VALUE(TRIM(SUBSTITUTE(AJ26,CHAR(160),""))),0)),$AP26="Devis 3",(IFERROR(VALUE(TRIM(SUBSTITUTE(AM26,CHAR(160),""))),0))),0))*(IFERROR(VALUE(TRIM(SUBSTITUTE($Z26,CHAR(160),""))),0))))</f>
        <v/>
      </c>
      <c r="AV26" s="209" t="str" cm="1">
        <f t="array" ref="AV26">IF($Z26="","",IF(ROUND((IFERROR(_xlfn.IFS(TRIM(SUBSTITUTE($AP26,CHAR(160),""))="Devis 1",IFERROR(VALUE(TRIM(SUBSTITUTE(AH26,CHAR(160),""))),0),TRIM(SUBSTITUTE($AP26,CHAR(160),""))="Devis 2",IFERROR(VALUE(TRIM(SUBSTITUTE(AK26,CHAR(160),""))),0),TRIM(SUBSTITUTE($AP26,CHAR(160),""))="Devis 3",IFERROR(VALUE(TRIM(SUBSTITUTE(AN26,CHAR(160),""))),0)),0))*(IFERROR(VALUE(TRIM(SUBSTITUTE($Z26,CHAR(160),""))),0)),2)=0,IF(AU26&lt;&gt;"",0,""),ROUND((IFERROR(_xlfn.IFS(TRIM(SUBSTITUTE($AP26,CHAR(160),""))="Devis 1",IFERROR(VALUE(TRIM(SUBSTITUTE(AH26,CHAR(160),""))),0),TRIM(SUBSTITUTE($AP26,CHAR(160),""))="Devis 2",IFERROR(VALUE(TRIM(SUBSTITUTE(AK26,CHAR(160),""))),0),TRIM(SUBSTITUTE($AP26,CHAR(160),""))="Devis 3",IFERROR(VALUE(TRIM(SUBSTITUTE(AN26,CHAR(160),""))),0)),0))*(IFERROR(VALUE(TRIM(SUBSTITUTE($Z26,CHAR(160),""))),0)),2)))</f>
        <v/>
      </c>
      <c r="AW26" s="209" t="str" cm="1">
        <f t="array" ref="AW26">IF($Z26="","",IF((IFERROR(_xlfn.IFS($AP26="Devis 1",(IFERROR(VALUE(TRIM(SUBSTITUTE(AI26,CHAR(160),""))),0)),$AP26="Devis 2",(IFERROR(VALUE(TRIM(SUBSTITUTE(AL26,CHAR(160),""))),0)),$AP26="Devis 3",(IFERROR(VALUE(TRIM(SUBSTITUTE(AO26,CHAR(160),""))),0))),0))*(IFERROR(VALUE(TRIM(SUBSTITUTE($Z26,CHAR(160),""))),0))=0,"",(IFERROR(_xlfn.IFS($AP26="Devis 1",(IFERROR(VALUE(TRIM(SUBSTITUTE(AI26,CHAR(160),""))),0)),$AP26="Devis 2",(IFERROR(VALUE(TRIM(SUBSTITUTE(AL26,CHAR(160),""))),0)),$AP26="Devis 3",(IFERROR(VALUE(TRIM(SUBSTITUTE(AO26,CHAR(160),""))),0))),0))*(IFERROR(VALUE(TRIM(SUBSTITUTE($Z26,CHAR(160),""))),0))))</f>
        <v/>
      </c>
      <c r="AX26" s="280"/>
      <c r="AY26" s="281" t="str" cm="1">
        <f t="array" ref="AY26">IF(OR(AW26="",AT26="",AU26="",AR26="",AV26="",AS26=""),"",_xlfn.IFS((IFERROR(VALUE(TRIM(SUBSTITUTE(AW26,CHAR(160),""))),0))&gt;(IFERROR(VALUE(TRIM(SUBSTITUTE(AT26,CHAR(160),""))),0)),"KO : Le montant retenu TTC est supérieur au montant raisonnable TTC. Merci de revoir la ligne de dépense ou plafonner son montant.",(IFERROR(VALUE(TRIM(SUBSTITUTE(AU26,CHAR(160),""))),0))&gt;(IFERROR(VALUE(TRIM(SUBSTITUTE(AR26,CHAR(160),""))),0)),"Attention : Le montant retenu HT est supérieur au montant HT raisonnable. Merci de revoir la ligne de dépense, plafonner son montant, ou justifier la reventillation HT / TVA.",(IFERROR(VALUE(TRIM(SUBSTITUTE(AV26,CHAR(160),""))),0))&gt;(IFERROR(VALUE(TRIM(SUBSTITUTE(AS26,CHAR(160),""))),0)),"Attention : Le montant TVA retenu est supérieur au montant TVA raisonnable. Merci de revoir la ligne de dépense, plafonner son montant, ou justifier la reventillation HT / TVA.",(IFERROR(VALUE(TRIM(SUBSTITUTE(AW26,CHAR(160),""))),0))=0,"",(IFERROR(VALUE(TRIM(SUBSTITUTE(AT26,CHAR(160),""))),0))=(IFERROR(VALUE(TRIM(SUBSTITUTE(AW26,CHAR(160),""))),0)),"OK",(IFERROR(VALUE(TRIM(SUBSTITUTE(AT26,CHAR(160),""))),0))&gt;(IFERROR(VALUE(TRIM(SUBSTITUTE(AW26,CHAR(160),""))),0))," OK : Montant instruit inférieur au montant raisonnable.",TRUE,""))</f>
        <v/>
      </c>
      <c r="AZ26" s="281" t="str" cm="1">
        <f t="array" ref="AZ26">IF(OR(AW26="",W26="",AU26="",U26="",AV26="",V26=""),"",_xlfn.IFS((IFERROR(VALUE(TRIM(SUBSTITUTE(AW26,CHAR(160),""))),0))&gt;(IFERROR(VALUE(TRIM(SUBSTITUTE(W26,CHAR(160),""))),0)),"KO : Le montant retenu TTC est supérieur au montant présenté TTC. Merci de revoir la ligne de dépense ou plafonner son montant.",(IFERROR(VALUE(TRIM(SUBSTITUTE(AU26,CHAR(160),""))),0))&gt;(IFERROR(VALUE(TRIM(SUBSTITUTE(U26,CHAR(160),""))),0)),"Attention : Le montant retenu HT est supérieur au montant HT présenté. Merci de revoir la ligne de dépense, plafonner son montant, ou justifier la reventillation HT / TVA.",(IFERROR(VALUE(TRIM(SUBSTITUTE(AV26,CHAR(160),""))),0))&gt;(IFERROR(VALUE(TRIM(SUBSTITUTE(V26,CHAR(160),""))),0)),"Attention : Le montant TVA retenu est supérieur au montant TVA présenté. Merci de revoir la ligne de dépense, plafonner son montant, ou justifier la reventillation HT / TVA.",(IFERROR(VALUE(TRIM(SUBSTITUTE(W26,CHAR(160),""))),0))=0,"",(IFERROR(VALUE(TRIM(SUBSTITUTE(AW26,CHAR(160),""))),0))=(IFERROR(VALUE(TRIM(SUBSTITUTE(W26,CHAR(160),""))),0)),"OK",(IFERROR(VALUE(TRIM(SUBSTITUTE(AW26,CHAR(160),""))),0))&lt;(IFERROR(VALUE(TRIM(SUBSTITUTE(W26,CHAR(160),""))),0)),"Montant instruit inférieur au montant présenté.",TRUE,""))</f>
        <v/>
      </c>
      <c r="BA26" s="208" t="str">
        <f t="shared" si="33"/>
        <v/>
      </c>
      <c r="BB26" s="208" t="str">
        <f t="shared" si="34"/>
        <v/>
      </c>
      <c r="BC26" s="208" t="str">
        <f t="shared" si="35"/>
        <v/>
      </c>
    </row>
    <row r="27" spans="1:55" ht="15" customHeight="1">
      <c r="A27" s="473">
        <v>23</v>
      </c>
      <c r="B27" s="11"/>
      <c r="C27" s="13"/>
      <c r="D27" s="11"/>
      <c r="E27" s="11"/>
      <c r="F27" s="63"/>
      <c r="G27" s="71"/>
      <c r="H27" s="69"/>
      <c r="I27" s="70"/>
      <c r="J27" s="41"/>
      <c r="K27" s="29"/>
      <c r="L27" s="15"/>
      <c r="M27" s="193" t="str">
        <f t="shared" si="36"/>
        <v/>
      </c>
      <c r="N27" s="32"/>
      <c r="O27" s="15"/>
      <c r="P27" s="193" t="str">
        <f t="shared" si="37"/>
        <v/>
      </c>
      <c r="Q27" s="35"/>
      <c r="R27" s="15"/>
      <c r="S27" s="194" t="str">
        <f t="shared" si="38"/>
        <v/>
      </c>
      <c r="T27" s="56"/>
      <c r="U27" s="275" t="str" cm="1">
        <f t="array" ref="U27">IF((_xlfn.IFS(TRIM(SUBSTITUTE(T27,CHAR(160),""))="Devis 1",IFERROR(VALUE(TRIM(SUBSTITUTE(K27,CHAR(160),""))),0),TRIM(SUBSTITUTE(T27,CHAR(160),""))="Devis 2",IFERROR(VALUE(TRIM(SUBSTITUTE(N27,CHAR(160),""))),0),TRIM(SUBSTITUTE(T27,CHAR(160),""))="Devis 3",IFERROR(VALUE(TRIM(SUBSTITUTE(Q27,CHAR(160),""))),0),TRUE,0)*IFERROR(VALUE(TRIM(SUBSTITUTE(C27,CHAR(160),""))),0))=0,"",_xlfn.IFS(TRIM(SUBSTITUTE(T27,CHAR(160),""))="Devis 1",IFERROR(VALUE(TRIM(SUBSTITUTE(K27,CHAR(160),""))),0),TRIM(SUBSTITUTE(T27,CHAR(160),""))="Devis 2",IFERROR(VALUE(TRIM(SUBSTITUTE(N27,CHAR(160),""))),0),TRIM(SUBSTITUTE(T27,CHAR(160),""))="Devis 3",IFERROR(VALUE(TRIM(SUBSTITUTE(Q27,CHAR(160),""))),0),TRUE,0)*IFERROR(VALUE(TRIM(SUBSTITUTE(C27,CHAR(160),""))),0))</f>
        <v/>
      </c>
      <c r="V27" s="196" t="str" cm="1">
        <f t="array" ref="V27">IF(ROUND((_xlfn.IFS(TRIM(SUBSTITUTE(T27,CHAR(160),""))="Devis 1",IFERROR(VALUE(TRIM(SUBSTITUTE(L27,CHAR(160),""))),0),TRIM(SUBSTITUTE(T27,CHAR(160),""))="Devis 2",IFERROR(VALUE(TRIM(SUBSTITUTE(O27,CHAR(160),""))),0),TRIM(SUBSTITUTE(T27,CHAR(160),""))="Devis 3",IFERROR(VALUE(TRIM(SUBSTITUTE(R27,CHAR(160),""))),0),TRUE,0)*IFERROR(VALUE(TRIM(SUBSTITUTE(C27,CHAR(160),""))),0)),2)=0,IF(U27&lt;&gt;"",0,""),ROUND((_xlfn.IFS(TRIM(SUBSTITUTE(T27,CHAR(160),""))="Devis 1",IFERROR(VALUE(TRIM(SUBSTITUTE(L27,CHAR(160),""))),0),TRIM(SUBSTITUTE(T27,CHAR(160),""))="Devis 2",IFERROR(VALUE(TRIM(SUBSTITUTE(O27,CHAR(160),""))),0),TRIM(SUBSTITUTE(T27,CHAR(160),""))="Devis 3",IFERROR(VALUE(TRIM(SUBSTITUTE(R27,CHAR(160),""))),0),TRUE,0)*IFERROR(VALUE(TRIM(SUBSTITUTE(C27,CHAR(160),""))),0)),2))</f>
        <v/>
      </c>
      <c r="W27" s="197" t="str">
        <f t="shared" si="39"/>
        <v/>
      </c>
      <c r="X27" s="489"/>
      <c r="Y27" s="277" t="str">
        <f t="shared" si="18"/>
        <v/>
      </c>
      <c r="Z27" s="282" t="str">
        <f t="shared" si="19"/>
        <v/>
      </c>
      <c r="AA27" s="277" t="str">
        <f t="shared" si="20"/>
        <v/>
      </c>
      <c r="AB27" s="200" t="str">
        <f t="shared" si="21"/>
        <v/>
      </c>
      <c r="AC27" s="200" t="str">
        <f t="shared" si="22"/>
        <v/>
      </c>
      <c r="AD27" s="200" t="str">
        <f t="shared" si="23"/>
        <v/>
      </c>
      <c r="AE27" s="200" t="str">
        <f t="shared" si="24"/>
        <v/>
      </c>
      <c r="AF27" s="278" t="str">
        <f t="shared" si="25"/>
        <v/>
      </c>
      <c r="AG27" s="203" t="str">
        <f t="shared" si="26"/>
        <v/>
      </c>
      <c r="AH27" s="204" t="str">
        <f t="shared" si="27"/>
        <v/>
      </c>
      <c r="AI27" s="193" t="str">
        <f t="shared" si="40"/>
        <v/>
      </c>
      <c r="AJ27" s="205" t="str">
        <f t="shared" si="28"/>
        <v/>
      </c>
      <c r="AK27" s="204" t="str">
        <f t="shared" si="29"/>
        <v/>
      </c>
      <c r="AL27" s="193" t="str">
        <f t="shared" si="41"/>
        <v/>
      </c>
      <c r="AM27" s="206" t="str">
        <f t="shared" si="30"/>
        <v/>
      </c>
      <c r="AN27" s="204" t="str">
        <f t="shared" si="31"/>
        <v/>
      </c>
      <c r="AO27" s="207" t="str">
        <f t="shared" si="42"/>
        <v/>
      </c>
      <c r="AP27" s="198" t="str">
        <f t="shared" si="32"/>
        <v/>
      </c>
      <c r="AQ27" s="279"/>
      <c r="AR27" s="208" t="str">
        <f t="shared" si="43"/>
        <v/>
      </c>
      <c r="AS27" s="208" t="str">
        <f t="shared" si="44"/>
        <v/>
      </c>
      <c r="AT27" s="208" t="str">
        <f t="shared" si="45"/>
        <v/>
      </c>
      <c r="AU27" s="209" t="str" cm="1">
        <f t="array" ref="AU27">IF($Z27="","",IF((IFERROR(_xlfn.IFS($AP27="Devis 1",(IFERROR(VALUE(TRIM(SUBSTITUTE(AG27,CHAR(160),""))),0)),$AP27="Devis 2",(IFERROR(VALUE(TRIM(SUBSTITUTE(AJ27,CHAR(160),""))),0)),$AP27="Devis 3",(IFERROR(VALUE(TRIM(SUBSTITUTE(AM27,CHAR(160),""))),0))),0))*(IFERROR(VALUE(TRIM(SUBSTITUTE($Z27,CHAR(160),""))),0))=0,"",(IFERROR(_xlfn.IFS($AP27="Devis 1",(IFERROR(VALUE(TRIM(SUBSTITUTE(AG27,CHAR(160),""))),0)),$AP27="Devis 2",(IFERROR(VALUE(TRIM(SUBSTITUTE(AJ27,CHAR(160),""))),0)),$AP27="Devis 3",(IFERROR(VALUE(TRIM(SUBSTITUTE(AM27,CHAR(160),""))),0))),0))*(IFERROR(VALUE(TRIM(SUBSTITUTE($Z27,CHAR(160),""))),0))))</f>
        <v/>
      </c>
      <c r="AV27" s="209" t="str" cm="1">
        <f t="array" ref="AV27">IF($Z27="","",IF(ROUND((IFERROR(_xlfn.IFS(TRIM(SUBSTITUTE($AP27,CHAR(160),""))="Devis 1",IFERROR(VALUE(TRIM(SUBSTITUTE(AH27,CHAR(160),""))),0),TRIM(SUBSTITUTE($AP27,CHAR(160),""))="Devis 2",IFERROR(VALUE(TRIM(SUBSTITUTE(AK27,CHAR(160),""))),0),TRIM(SUBSTITUTE($AP27,CHAR(160),""))="Devis 3",IFERROR(VALUE(TRIM(SUBSTITUTE(AN27,CHAR(160),""))),0)),0))*(IFERROR(VALUE(TRIM(SUBSTITUTE($Z27,CHAR(160),""))),0)),2)=0,IF(AU27&lt;&gt;"",0,""),ROUND((IFERROR(_xlfn.IFS(TRIM(SUBSTITUTE($AP27,CHAR(160),""))="Devis 1",IFERROR(VALUE(TRIM(SUBSTITUTE(AH27,CHAR(160),""))),0),TRIM(SUBSTITUTE($AP27,CHAR(160),""))="Devis 2",IFERROR(VALUE(TRIM(SUBSTITUTE(AK27,CHAR(160),""))),0),TRIM(SUBSTITUTE($AP27,CHAR(160),""))="Devis 3",IFERROR(VALUE(TRIM(SUBSTITUTE(AN27,CHAR(160),""))),0)),0))*(IFERROR(VALUE(TRIM(SUBSTITUTE($Z27,CHAR(160),""))),0)),2)))</f>
        <v/>
      </c>
      <c r="AW27" s="209" t="str" cm="1">
        <f t="array" ref="AW27">IF($Z27="","",IF((IFERROR(_xlfn.IFS($AP27="Devis 1",(IFERROR(VALUE(TRIM(SUBSTITUTE(AI27,CHAR(160),""))),0)),$AP27="Devis 2",(IFERROR(VALUE(TRIM(SUBSTITUTE(AL27,CHAR(160),""))),0)),$AP27="Devis 3",(IFERROR(VALUE(TRIM(SUBSTITUTE(AO27,CHAR(160),""))),0))),0))*(IFERROR(VALUE(TRIM(SUBSTITUTE($Z27,CHAR(160),""))),0))=0,"",(IFERROR(_xlfn.IFS($AP27="Devis 1",(IFERROR(VALUE(TRIM(SUBSTITUTE(AI27,CHAR(160),""))),0)),$AP27="Devis 2",(IFERROR(VALUE(TRIM(SUBSTITUTE(AL27,CHAR(160),""))),0)),$AP27="Devis 3",(IFERROR(VALUE(TRIM(SUBSTITUTE(AO27,CHAR(160),""))),0))),0))*(IFERROR(VALUE(TRIM(SUBSTITUTE($Z27,CHAR(160),""))),0))))</f>
        <v/>
      </c>
      <c r="AX27" s="280"/>
      <c r="AY27" s="281" t="str" cm="1">
        <f t="array" ref="AY27">IF(OR(AW27="",AT27="",AU27="",AR27="",AV27="",AS27=""),"",_xlfn.IFS((IFERROR(VALUE(TRIM(SUBSTITUTE(AW27,CHAR(160),""))),0))&gt;(IFERROR(VALUE(TRIM(SUBSTITUTE(AT27,CHAR(160),""))),0)),"KO : Le montant retenu TTC est supérieur au montant raisonnable TTC. Merci de revoir la ligne de dépense ou plafonner son montant.",(IFERROR(VALUE(TRIM(SUBSTITUTE(AU27,CHAR(160),""))),0))&gt;(IFERROR(VALUE(TRIM(SUBSTITUTE(AR27,CHAR(160),""))),0)),"Attention : Le montant retenu HT est supérieur au montant HT raisonnable. Merci de revoir la ligne de dépense, plafonner son montant, ou justifier la reventillation HT / TVA.",(IFERROR(VALUE(TRIM(SUBSTITUTE(AV27,CHAR(160),""))),0))&gt;(IFERROR(VALUE(TRIM(SUBSTITUTE(AS27,CHAR(160),""))),0)),"Attention : Le montant TVA retenu est supérieur au montant TVA raisonnable. Merci de revoir la ligne de dépense, plafonner son montant, ou justifier la reventillation HT / TVA.",(IFERROR(VALUE(TRIM(SUBSTITUTE(AW27,CHAR(160),""))),0))=0,"",(IFERROR(VALUE(TRIM(SUBSTITUTE(AT27,CHAR(160),""))),0))=(IFERROR(VALUE(TRIM(SUBSTITUTE(AW27,CHAR(160),""))),0)),"OK",(IFERROR(VALUE(TRIM(SUBSTITUTE(AT27,CHAR(160),""))),0))&gt;(IFERROR(VALUE(TRIM(SUBSTITUTE(AW27,CHAR(160),""))),0))," OK : Montant instruit inférieur au montant raisonnable.",TRUE,""))</f>
        <v/>
      </c>
      <c r="AZ27" s="281" t="str" cm="1">
        <f t="array" ref="AZ27">IF(OR(AW27="",W27="",AU27="",U27="",AV27="",V27=""),"",_xlfn.IFS((IFERROR(VALUE(TRIM(SUBSTITUTE(AW27,CHAR(160),""))),0))&gt;(IFERROR(VALUE(TRIM(SUBSTITUTE(W27,CHAR(160),""))),0)),"KO : Le montant retenu TTC est supérieur au montant présenté TTC. Merci de revoir la ligne de dépense ou plafonner son montant.",(IFERROR(VALUE(TRIM(SUBSTITUTE(AU27,CHAR(160),""))),0))&gt;(IFERROR(VALUE(TRIM(SUBSTITUTE(U27,CHAR(160),""))),0)),"Attention : Le montant retenu HT est supérieur au montant HT présenté. Merci de revoir la ligne de dépense, plafonner son montant, ou justifier la reventillation HT / TVA.",(IFERROR(VALUE(TRIM(SUBSTITUTE(AV27,CHAR(160),""))),0))&gt;(IFERROR(VALUE(TRIM(SUBSTITUTE(V27,CHAR(160),""))),0)),"Attention : Le montant TVA retenu est supérieur au montant TVA présenté. Merci de revoir la ligne de dépense, plafonner son montant, ou justifier la reventillation HT / TVA.",(IFERROR(VALUE(TRIM(SUBSTITUTE(W27,CHAR(160),""))),0))=0,"",(IFERROR(VALUE(TRIM(SUBSTITUTE(AW27,CHAR(160),""))),0))=(IFERROR(VALUE(TRIM(SUBSTITUTE(W27,CHAR(160),""))),0)),"OK",(IFERROR(VALUE(TRIM(SUBSTITUTE(AW27,CHAR(160),""))),0))&lt;(IFERROR(VALUE(TRIM(SUBSTITUTE(W27,CHAR(160),""))),0)),"Montant instruit inférieur au montant présenté.",TRUE,""))</f>
        <v/>
      </c>
      <c r="BA27" s="208" t="str">
        <f t="shared" si="33"/>
        <v/>
      </c>
      <c r="BB27" s="208" t="str">
        <f t="shared" si="34"/>
        <v/>
      </c>
      <c r="BC27" s="208" t="str">
        <f t="shared" si="35"/>
        <v/>
      </c>
    </row>
    <row r="28" spans="1:55" ht="15" customHeight="1">
      <c r="A28" s="473">
        <v>24</v>
      </c>
      <c r="B28" s="11"/>
      <c r="C28" s="13"/>
      <c r="D28" s="11"/>
      <c r="E28" s="11"/>
      <c r="F28" s="63"/>
      <c r="G28" s="71"/>
      <c r="H28" s="69"/>
      <c r="I28" s="70"/>
      <c r="J28" s="41"/>
      <c r="K28" s="29"/>
      <c r="L28" s="15"/>
      <c r="M28" s="193" t="str">
        <f t="shared" si="36"/>
        <v/>
      </c>
      <c r="N28" s="32"/>
      <c r="O28" s="15"/>
      <c r="P28" s="193" t="str">
        <f t="shared" si="37"/>
        <v/>
      </c>
      <c r="Q28" s="35"/>
      <c r="R28" s="15"/>
      <c r="S28" s="194" t="str">
        <f t="shared" si="38"/>
        <v/>
      </c>
      <c r="T28" s="56"/>
      <c r="U28" s="275" t="str" cm="1">
        <f t="array" ref="U28">IF((_xlfn.IFS(TRIM(SUBSTITUTE(T28,CHAR(160),""))="Devis 1",IFERROR(VALUE(TRIM(SUBSTITUTE(K28,CHAR(160),""))),0),TRIM(SUBSTITUTE(T28,CHAR(160),""))="Devis 2",IFERROR(VALUE(TRIM(SUBSTITUTE(N28,CHAR(160),""))),0),TRIM(SUBSTITUTE(T28,CHAR(160),""))="Devis 3",IFERROR(VALUE(TRIM(SUBSTITUTE(Q28,CHAR(160),""))),0),TRUE,0)*IFERROR(VALUE(TRIM(SUBSTITUTE(C28,CHAR(160),""))),0))=0,"",_xlfn.IFS(TRIM(SUBSTITUTE(T28,CHAR(160),""))="Devis 1",IFERROR(VALUE(TRIM(SUBSTITUTE(K28,CHAR(160),""))),0),TRIM(SUBSTITUTE(T28,CHAR(160),""))="Devis 2",IFERROR(VALUE(TRIM(SUBSTITUTE(N28,CHAR(160),""))),0),TRIM(SUBSTITUTE(T28,CHAR(160),""))="Devis 3",IFERROR(VALUE(TRIM(SUBSTITUTE(Q28,CHAR(160),""))),0),TRUE,0)*IFERROR(VALUE(TRIM(SUBSTITUTE(C28,CHAR(160),""))),0))</f>
        <v/>
      </c>
      <c r="V28" s="196" t="str" cm="1">
        <f t="array" ref="V28">IF(ROUND((_xlfn.IFS(TRIM(SUBSTITUTE(T28,CHAR(160),""))="Devis 1",IFERROR(VALUE(TRIM(SUBSTITUTE(L28,CHAR(160),""))),0),TRIM(SUBSTITUTE(T28,CHAR(160),""))="Devis 2",IFERROR(VALUE(TRIM(SUBSTITUTE(O28,CHAR(160),""))),0),TRIM(SUBSTITUTE(T28,CHAR(160),""))="Devis 3",IFERROR(VALUE(TRIM(SUBSTITUTE(R28,CHAR(160),""))),0),TRUE,0)*IFERROR(VALUE(TRIM(SUBSTITUTE(C28,CHAR(160),""))),0)),2)=0,IF(U28&lt;&gt;"",0,""),ROUND((_xlfn.IFS(TRIM(SUBSTITUTE(T28,CHAR(160),""))="Devis 1",IFERROR(VALUE(TRIM(SUBSTITUTE(L28,CHAR(160),""))),0),TRIM(SUBSTITUTE(T28,CHAR(160),""))="Devis 2",IFERROR(VALUE(TRIM(SUBSTITUTE(O28,CHAR(160),""))),0),TRIM(SUBSTITUTE(T28,CHAR(160),""))="Devis 3",IFERROR(VALUE(TRIM(SUBSTITUTE(R28,CHAR(160),""))),0),TRUE,0)*IFERROR(VALUE(TRIM(SUBSTITUTE(C28,CHAR(160),""))),0)),2))</f>
        <v/>
      </c>
      <c r="W28" s="197" t="str">
        <f t="shared" si="39"/>
        <v/>
      </c>
      <c r="X28" s="489"/>
      <c r="Y28" s="277" t="str">
        <f t="shared" si="18"/>
        <v/>
      </c>
      <c r="Z28" s="282" t="str">
        <f t="shared" si="19"/>
        <v/>
      </c>
      <c r="AA28" s="277" t="str">
        <f t="shared" si="20"/>
        <v/>
      </c>
      <c r="AB28" s="200" t="str">
        <f t="shared" si="21"/>
        <v/>
      </c>
      <c r="AC28" s="200" t="str">
        <f t="shared" si="22"/>
        <v/>
      </c>
      <c r="AD28" s="200" t="str">
        <f t="shared" si="23"/>
        <v/>
      </c>
      <c r="AE28" s="200" t="str">
        <f t="shared" si="24"/>
        <v/>
      </c>
      <c r="AF28" s="278" t="str">
        <f t="shared" si="25"/>
        <v/>
      </c>
      <c r="AG28" s="203" t="str">
        <f t="shared" si="26"/>
        <v/>
      </c>
      <c r="AH28" s="204" t="str">
        <f t="shared" si="27"/>
        <v/>
      </c>
      <c r="AI28" s="193" t="str">
        <f t="shared" si="40"/>
        <v/>
      </c>
      <c r="AJ28" s="205" t="str">
        <f t="shared" si="28"/>
        <v/>
      </c>
      <c r="AK28" s="204" t="str">
        <f t="shared" si="29"/>
        <v/>
      </c>
      <c r="AL28" s="193" t="str">
        <f t="shared" si="41"/>
        <v/>
      </c>
      <c r="AM28" s="206" t="str">
        <f t="shared" si="30"/>
        <v/>
      </c>
      <c r="AN28" s="204" t="str">
        <f t="shared" si="31"/>
        <v/>
      </c>
      <c r="AO28" s="207" t="str">
        <f t="shared" si="42"/>
        <v/>
      </c>
      <c r="AP28" s="198" t="str">
        <f t="shared" si="32"/>
        <v/>
      </c>
      <c r="AQ28" s="279"/>
      <c r="AR28" s="208" t="str">
        <f t="shared" si="43"/>
        <v/>
      </c>
      <c r="AS28" s="208" t="str">
        <f t="shared" si="44"/>
        <v/>
      </c>
      <c r="AT28" s="208" t="str">
        <f t="shared" si="45"/>
        <v/>
      </c>
      <c r="AU28" s="209" t="str" cm="1">
        <f t="array" ref="AU28">IF($Z28="","",IF((IFERROR(_xlfn.IFS($AP28="Devis 1",(IFERROR(VALUE(TRIM(SUBSTITUTE(AG28,CHAR(160),""))),0)),$AP28="Devis 2",(IFERROR(VALUE(TRIM(SUBSTITUTE(AJ28,CHAR(160),""))),0)),$AP28="Devis 3",(IFERROR(VALUE(TRIM(SUBSTITUTE(AM28,CHAR(160),""))),0))),0))*(IFERROR(VALUE(TRIM(SUBSTITUTE($Z28,CHAR(160),""))),0))=0,"",(IFERROR(_xlfn.IFS($AP28="Devis 1",(IFERROR(VALUE(TRIM(SUBSTITUTE(AG28,CHAR(160),""))),0)),$AP28="Devis 2",(IFERROR(VALUE(TRIM(SUBSTITUTE(AJ28,CHAR(160),""))),0)),$AP28="Devis 3",(IFERROR(VALUE(TRIM(SUBSTITUTE(AM28,CHAR(160),""))),0))),0))*(IFERROR(VALUE(TRIM(SUBSTITUTE($Z28,CHAR(160),""))),0))))</f>
        <v/>
      </c>
      <c r="AV28" s="209" t="str" cm="1">
        <f t="array" ref="AV28">IF($Z28="","",IF(ROUND((IFERROR(_xlfn.IFS(TRIM(SUBSTITUTE($AP28,CHAR(160),""))="Devis 1",IFERROR(VALUE(TRIM(SUBSTITUTE(AH28,CHAR(160),""))),0),TRIM(SUBSTITUTE($AP28,CHAR(160),""))="Devis 2",IFERROR(VALUE(TRIM(SUBSTITUTE(AK28,CHAR(160),""))),0),TRIM(SUBSTITUTE($AP28,CHAR(160),""))="Devis 3",IFERROR(VALUE(TRIM(SUBSTITUTE(AN28,CHAR(160),""))),0)),0))*(IFERROR(VALUE(TRIM(SUBSTITUTE($Z28,CHAR(160),""))),0)),2)=0,IF(AU28&lt;&gt;"",0,""),ROUND((IFERROR(_xlfn.IFS(TRIM(SUBSTITUTE($AP28,CHAR(160),""))="Devis 1",IFERROR(VALUE(TRIM(SUBSTITUTE(AH28,CHAR(160),""))),0),TRIM(SUBSTITUTE($AP28,CHAR(160),""))="Devis 2",IFERROR(VALUE(TRIM(SUBSTITUTE(AK28,CHAR(160),""))),0),TRIM(SUBSTITUTE($AP28,CHAR(160),""))="Devis 3",IFERROR(VALUE(TRIM(SUBSTITUTE(AN28,CHAR(160),""))),0)),0))*(IFERROR(VALUE(TRIM(SUBSTITUTE($Z28,CHAR(160),""))),0)),2)))</f>
        <v/>
      </c>
      <c r="AW28" s="209" t="str" cm="1">
        <f t="array" ref="AW28">IF($Z28="","",IF((IFERROR(_xlfn.IFS($AP28="Devis 1",(IFERROR(VALUE(TRIM(SUBSTITUTE(AI28,CHAR(160),""))),0)),$AP28="Devis 2",(IFERROR(VALUE(TRIM(SUBSTITUTE(AL28,CHAR(160),""))),0)),$AP28="Devis 3",(IFERROR(VALUE(TRIM(SUBSTITUTE(AO28,CHAR(160),""))),0))),0))*(IFERROR(VALUE(TRIM(SUBSTITUTE($Z28,CHAR(160),""))),0))=0,"",(IFERROR(_xlfn.IFS($AP28="Devis 1",(IFERROR(VALUE(TRIM(SUBSTITUTE(AI28,CHAR(160),""))),0)),$AP28="Devis 2",(IFERROR(VALUE(TRIM(SUBSTITUTE(AL28,CHAR(160),""))),0)),$AP28="Devis 3",(IFERROR(VALUE(TRIM(SUBSTITUTE(AO28,CHAR(160),""))),0))),0))*(IFERROR(VALUE(TRIM(SUBSTITUTE($Z28,CHAR(160),""))),0))))</f>
        <v/>
      </c>
      <c r="AX28" s="280"/>
      <c r="AY28" s="281" t="str" cm="1">
        <f t="array" ref="AY28">IF(OR(AW28="",AT28="",AU28="",AR28="",AV28="",AS28=""),"",_xlfn.IFS((IFERROR(VALUE(TRIM(SUBSTITUTE(AW28,CHAR(160),""))),0))&gt;(IFERROR(VALUE(TRIM(SUBSTITUTE(AT28,CHAR(160),""))),0)),"KO : Le montant retenu TTC est supérieur au montant raisonnable TTC. Merci de revoir la ligne de dépense ou plafonner son montant.",(IFERROR(VALUE(TRIM(SUBSTITUTE(AU28,CHAR(160),""))),0))&gt;(IFERROR(VALUE(TRIM(SUBSTITUTE(AR28,CHAR(160),""))),0)),"Attention : Le montant retenu HT est supérieur au montant HT raisonnable. Merci de revoir la ligne de dépense, plafonner son montant, ou justifier la reventillation HT / TVA.",(IFERROR(VALUE(TRIM(SUBSTITUTE(AV28,CHAR(160),""))),0))&gt;(IFERROR(VALUE(TRIM(SUBSTITUTE(AS28,CHAR(160),""))),0)),"Attention : Le montant TVA retenu est supérieur au montant TVA raisonnable. Merci de revoir la ligne de dépense, plafonner son montant, ou justifier la reventillation HT / TVA.",(IFERROR(VALUE(TRIM(SUBSTITUTE(AW28,CHAR(160),""))),0))=0,"",(IFERROR(VALUE(TRIM(SUBSTITUTE(AT28,CHAR(160),""))),0))=(IFERROR(VALUE(TRIM(SUBSTITUTE(AW28,CHAR(160),""))),0)),"OK",(IFERROR(VALUE(TRIM(SUBSTITUTE(AT28,CHAR(160),""))),0))&gt;(IFERROR(VALUE(TRIM(SUBSTITUTE(AW28,CHAR(160),""))),0))," OK : Montant instruit inférieur au montant raisonnable.",TRUE,""))</f>
        <v/>
      </c>
      <c r="AZ28" s="281" t="str" cm="1">
        <f t="array" ref="AZ28">IF(OR(AW28="",W28="",AU28="",U28="",AV28="",V28=""),"",_xlfn.IFS((IFERROR(VALUE(TRIM(SUBSTITUTE(AW28,CHAR(160),""))),0))&gt;(IFERROR(VALUE(TRIM(SUBSTITUTE(W28,CHAR(160),""))),0)),"KO : Le montant retenu TTC est supérieur au montant présenté TTC. Merci de revoir la ligne de dépense ou plafonner son montant.",(IFERROR(VALUE(TRIM(SUBSTITUTE(AU28,CHAR(160),""))),0))&gt;(IFERROR(VALUE(TRIM(SUBSTITUTE(U28,CHAR(160),""))),0)),"Attention : Le montant retenu HT est supérieur au montant HT présenté. Merci de revoir la ligne de dépense, plafonner son montant, ou justifier la reventillation HT / TVA.",(IFERROR(VALUE(TRIM(SUBSTITUTE(AV28,CHAR(160),""))),0))&gt;(IFERROR(VALUE(TRIM(SUBSTITUTE(V28,CHAR(160),""))),0)),"Attention : Le montant TVA retenu est supérieur au montant TVA présenté. Merci de revoir la ligne de dépense, plafonner son montant, ou justifier la reventillation HT / TVA.",(IFERROR(VALUE(TRIM(SUBSTITUTE(W28,CHAR(160),""))),0))=0,"",(IFERROR(VALUE(TRIM(SUBSTITUTE(AW28,CHAR(160),""))),0))=(IFERROR(VALUE(TRIM(SUBSTITUTE(W28,CHAR(160),""))),0)),"OK",(IFERROR(VALUE(TRIM(SUBSTITUTE(AW28,CHAR(160),""))),0))&lt;(IFERROR(VALUE(TRIM(SUBSTITUTE(W28,CHAR(160),""))),0)),"Montant instruit inférieur au montant présenté.",TRUE,""))</f>
        <v/>
      </c>
      <c r="BA28" s="208" t="str">
        <f t="shared" si="33"/>
        <v/>
      </c>
      <c r="BB28" s="208" t="str">
        <f t="shared" si="34"/>
        <v/>
      </c>
      <c r="BC28" s="208" t="str">
        <f t="shared" si="35"/>
        <v/>
      </c>
    </row>
    <row r="29" spans="1:55" ht="15" customHeight="1">
      <c r="A29" s="473">
        <v>25</v>
      </c>
      <c r="B29" s="11"/>
      <c r="C29" s="13"/>
      <c r="D29" s="11"/>
      <c r="E29" s="11"/>
      <c r="F29" s="63"/>
      <c r="G29" s="71"/>
      <c r="H29" s="69"/>
      <c r="I29" s="70"/>
      <c r="J29" s="41"/>
      <c r="K29" s="29"/>
      <c r="L29" s="15"/>
      <c r="M29" s="193" t="str">
        <f t="shared" si="36"/>
        <v/>
      </c>
      <c r="N29" s="32"/>
      <c r="O29" s="15"/>
      <c r="P29" s="193" t="str">
        <f t="shared" si="37"/>
        <v/>
      </c>
      <c r="Q29" s="35"/>
      <c r="R29" s="15"/>
      <c r="S29" s="194" t="str">
        <f t="shared" si="38"/>
        <v/>
      </c>
      <c r="T29" s="56"/>
      <c r="U29" s="275" t="str" cm="1">
        <f t="array" ref="U29">IF((_xlfn.IFS(TRIM(SUBSTITUTE(T29,CHAR(160),""))="Devis 1",IFERROR(VALUE(TRIM(SUBSTITUTE(K29,CHAR(160),""))),0),TRIM(SUBSTITUTE(T29,CHAR(160),""))="Devis 2",IFERROR(VALUE(TRIM(SUBSTITUTE(N29,CHAR(160),""))),0),TRIM(SUBSTITUTE(T29,CHAR(160),""))="Devis 3",IFERROR(VALUE(TRIM(SUBSTITUTE(Q29,CHAR(160),""))),0),TRUE,0)*IFERROR(VALUE(TRIM(SUBSTITUTE(C29,CHAR(160),""))),0))=0,"",_xlfn.IFS(TRIM(SUBSTITUTE(T29,CHAR(160),""))="Devis 1",IFERROR(VALUE(TRIM(SUBSTITUTE(K29,CHAR(160),""))),0),TRIM(SUBSTITUTE(T29,CHAR(160),""))="Devis 2",IFERROR(VALUE(TRIM(SUBSTITUTE(N29,CHAR(160),""))),0),TRIM(SUBSTITUTE(T29,CHAR(160),""))="Devis 3",IFERROR(VALUE(TRIM(SUBSTITUTE(Q29,CHAR(160),""))),0),TRUE,0)*IFERROR(VALUE(TRIM(SUBSTITUTE(C29,CHAR(160),""))),0))</f>
        <v/>
      </c>
      <c r="V29" s="196" t="str" cm="1">
        <f t="array" ref="V29">IF(ROUND((_xlfn.IFS(TRIM(SUBSTITUTE(T29,CHAR(160),""))="Devis 1",IFERROR(VALUE(TRIM(SUBSTITUTE(L29,CHAR(160),""))),0),TRIM(SUBSTITUTE(T29,CHAR(160),""))="Devis 2",IFERROR(VALUE(TRIM(SUBSTITUTE(O29,CHAR(160),""))),0),TRIM(SUBSTITUTE(T29,CHAR(160),""))="Devis 3",IFERROR(VALUE(TRIM(SUBSTITUTE(R29,CHAR(160),""))),0),TRUE,0)*IFERROR(VALUE(TRIM(SUBSTITUTE(C29,CHAR(160),""))),0)),2)=0,IF(U29&lt;&gt;"",0,""),ROUND((_xlfn.IFS(TRIM(SUBSTITUTE(T29,CHAR(160),""))="Devis 1",IFERROR(VALUE(TRIM(SUBSTITUTE(L29,CHAR(160),""))),0),TRIM(SUBSTITUTE(T29,CHAR(160),""))="Devis 2",IFERROR(VALUE(TRIM(SUBSTITUTE(O29,CHAR(160),""))),0),TRIM(SUBSTITUTE(T29,CHAR(160),""))="Devis 3",IFERROR(VALUE(TRIM(SUBSTITUTE(R29,CHAR(160),""))),0),TRUE,0)*IFERROR(VALUE(TRIM(SUBSTITUTE(C29,CHAR(160),""))),0)),2))</f>
        <v/>
      </c>
      <c r="W29" s="197" t="str">
        <f t="shared" si="39"/>
        <v/>
      </c>
      <c r="X29" s="489"/>
      <c r="Y29" s="277" t="str">
        <f t="shared" si="18"/>
        <v/>
      </c>
      <c r="Z29" s="282" t="str">
        <f t="shared" si="19"/>
        <v/>
      </c>
      <c r="AA29" s="277" t="str">
        <f t="shared" si="20"/>
        <v/>
      </c>
      <c r="AB29" s="200" t="str">
        <f t="shared" si="21"/>
        <v/>
      </c>
      <c r="AC29" s="200" t="str">
        <f t="shared" si="22"/>
        <v/>
      </c>
      <c r="AD29" s="200" t="str">
        <f t="shared" si="23"/>
        <v/>
      </c>
      <c r="AE29" s="200" t="str">
        <f t="shared" si="24"/>
        <v/>
      </c>
      <c r="AF29" s="278" t="str">
        <f t="shared" si="25"/>
        <v/>
      </c>
      <c r="AG29" s="203" t="str">
        <f t="shared" si="26"/>
        <v/>
      </c>
      <c r="AH29" s="204" t="str">
        <f t="shared" si="27"/>
        <v/>
      </c>
      <c r="AI29" s="193" t="str">
        <f t="shared" si="40"/>
        <v/>
      </c>
      <c r="AJ29" s="205" t="str">
        <f t="shared" si="28"/>
        <v/>
      </c>
      <c r="AK29" s="204" t="str">
        <f t="shared" si="29"/>
        <v/>
      </c>
      <c r="AL29" s="193" t="str">
        <f t="shared" si="41"/>
        <v/>
      </c>
      <c r="AM29" s="206" t="str">
        <f t="shared" si="30"/>
        <v/>
      </c>
      <c r="AN29" s="204" t="str">
        <f t="shared" si="31"/>
        <v/>
      </c>
      <c r="AO29" s="207" t="str">
        <f t="shared" si="42"/>
        <v/>
      </c>
      <c r="AP29" s="198" t="str">
        <f t="shared" si="32"/>
        <v/>
      </c>
      <c r="AQ29" s="279"/>
      <c r="AR29" s="208" t="str">
        <f t="shared" si="43"/>
        <v/>
      </c>
      <c r="AS29" s="208" t="str">
        <f t="shared" si="44"/>
        <v/>
      </c>
      <c r="AT29" s="208" t="str">
        <f t="shared" si="45"/>
        <v/>
      </c>
      <c r="AU29" s="209" t="str" cm="1">
        <f t="array" ref="AU29">IF($Z29="","",IF((IFERROR(_xlfn.IFS($AP29="Devis 1",(IFERROR(VALUE(TRIM(SUBSTITUTE(AG29,CHAR(160),""))),0)),$AP29="Devis 2",(IFERROR(VALUE(TRIM(SUBSTITUTE(AJ29,CHAR(160),""))),0)),$AP29="Devis 3",(IFERROR(VALUE(TRIM(SUBSTITUTE(AM29,CHAR(160),""))),0))),0))*(IFERROR(VALUE(TRIM(SUBSTITUTE($Z29,CHAR(160),""))),0))=0,"",(IFERROR(_xlfn.IFS($AP29="Devis 1",(IFERROR(VALUE(TRIM(SUBSTITUTE(AG29,CHAR(160),""))),0)),$AP29="Devis 2",(IFERROR(VALUE(TRIM(SUBSTITUTE(AJ29,CHAR(160),""))),0)),$AP29="Devis 3",(IFERROR(VALUE(TRIM(SUBSTITUTE(AM29,CHAR(160),""))),0))),0))*(IFERROR(VALUE(TRIM(SUBSTITUTE($Z29,CHAR(160),""))),0))))</f>
        <v/>
      </c>
      <c r="AV29" s="209" t="str" cm="1">
        <f t="array" ref="AV29">IF($Z29="","",IF(ROUND((IFERROR(_xlfn.IFS(TRIM(SUBSTITUTE($AP29,CHAR(160),""))="Devis 1",IFERROR(VALUE(TRIM(SUBSTITUTE(AH29,CHAR(160),""))),0),TRIM(SUBSTITUTE($AP29,CHAR(160),""))="Devis 2",IFERROR(VALUE(TRIM(SUBSTITUTE(AK29,CHAR(160),""))),0),TRIM(SUBSTITUTE($AP29,CHAR(160),""))="Devis 3",IFERROR(VALUE(TRIM(SUBSTITUTE(AN29,CHAR(160),""))),0)),0))*(IFERROR(VALUE(TRIM(SUBSTITUTE($Z29,CHAR(160),""))),0)),2)=0,IF(AU29&lt;&gt;"",0,""),ROUND((IFERROR(_xlfn.IFS(TRIM(SUBSTITUTE($AP29,CHAR(160),""))="Devis 1",IFERROR(VALUE(TRIM(SUBSTITUTE(AH29,CHAR(160),""))),0),TRIM(SUBSTITUTE($AP29,CHAR(160),""))="Devis 2",IFERROR(VALUE(TRIM(SUBSTITUTE(AK29,CHAR(160),""))),0),TRIM(SUBSTITUTE($AP29,CHAR(160),""))="Devis 3",IFERROR(VALUE(TRIM(SUBSTITUTE(AN29,CHAR(160),""))),0)),0))*(IFERROR(VALUE(TRIM(SUBSTITUTE($Z29,CHAR(160),""))),0)),2)))</f>
        <v/>
      </c>
      <c r="AW29" s="209" t="str" cm="1">
        <f t="array" ref="AW29">IF($Z29="","",IF((IFERROR(_xlfn.IFS($AP29="Devis 1",(IFERROR(VALUE(TRIM(SUBSTITUTE(AI29,CHAR(160),""))),0)),$AP29="Devis 2",(IFERROR(VALUE(TRIM(SUBSTITUTE(AL29,CHAR(160),""))),0)),$AP29="Devis 3",(IFERROR(VALUE(TRIM(SUBSTITUTE(AO29,CHAR(160),""))),0))),0))*(IFERROR(VALUE(TRIM(SUBSTITUTE($Z29,CHAR(160),""))),0))=0,"",(IFERROR(_xlfn.IFS($AP29="Devis 1",(IFERROR(VALUE(TRIM(SUBSTITUTE(AI29,CHAR(160),""))),0)),$AP29="Devis 2",(IFERROR(VALUE(TRIM(SUBSTITUTE(AL29,CHAR(160),""))),0)),$AP29="Devis 3",(IFERROR(VALUE(TRIM(SUBSTITUTE(AO29,CHAR(160),""))),0))),0))*(IFERROR(VALUE(TRIM(SUBSTITUTE($Z29,CHAR(160),""))),0))))</f>
        <v/>
      </c>
      <c r="AX29" s="280"/>
      <c r="AY29" s="281" t="str" cm="1">
        <f t="array" ref="AY29">IF(OR(AW29="",AT29="",AU29="",AR29="",AV29="",AS29=""),"",_xlfn.IFS((IFERROR(VALUE(TRIM(SUBSTITUTE(AW29,CHAR(160),""))),0))&gt;(IFERROR(VALUE(TRIM(SUBSTITUTE(AT29,CHAR(160),""))),0)),"KO : Le montant retenu TTC est supérieur au montant raisonnable TTC. Merci de revoir la ligne de dépense ou plafonner son montant.",(IFERROR(VALUE(TRIM(SUBSTITUTE(AU29,CHAR(160),""))),0))&gt;(IFERROR(VALUE(TRIM(SUBSTITUTE(AR29,CHAR(160),""))),0)),"Attention : Le montant retenu HT est supérieur au montant HT raisonnable. Merci de revoir la ligne de dépense, plafonner son montant, ou justifier la reventillation HT / TVA.",(IFERROR(VALUE(TRIM(SUBSTITUTE(AV29,CHAR(160),""))),0))&gt;(IFERROR(VALUE(TRIM(SUBSTITUTE(AS29,CHAR(160),""))),0)),"Attention : Le montant TVA retenu est supérieur au montant TVA raisonnable. Merci de revoir la ligne de dépense, plafonner son montant, ou justifier la reventillation HT / TVA.",(IFERROR(VALUE(TRIM(SUBSTITUTE(AW29,CHAR(160),""))),0))=0,"",(IFERROR(VALUE(TRIM(SUBSTITUTE(AT29,CHAR(160),""))),0))=(IFERROR(VALUE(TRIM(SUBSTITUTE(AW29,CHAR(160),""))),0)),"OK",(IFERROR(VALUE(TRIM(SUBSTITUTE(AT29,CHAR(160),""))),0))&gt;(IFERROR(VALUE(TRIM(SUBSTITUTE(AW29,CHAR(160),""))),0))," OK : Montant instruit inférieur au montant raisonnable.",TRUE,""))</f>
        <v/>
      </c>
      <c r="AZ29" s="281" t="str" cm="1">
        <f t="array" ref="AZ29">IF(OR(AW29="",W29="",AU29="",U29="",AV29="",V29=""),"",_xlfn.IFS((IFERROR(VALUE(TRIM(SUBSTITUTE(AW29,CHAR(160),""))),0))&gt;(IFERROR(VALUE(TRIM(SUBSTITUTE(W29,CHAR(160),""))),0)),"KO : Le montant retenu TTC est supérieur au montant présenté TTC. Merci de revoir la ligne de dépense ou plafonner son montant.",(IFERROR(VALUE(TRIM(SUBSTITUTE(AU29,CHAR(160),""))),0))&gt;(IFERROR(VALUE(TRIM(SUBSTITUTE(U29,CHAR(160),""))),0)),"Attention : Le montant retenu HT est supérieur au montant HT présenté. Merci de revoir la ligne de dépense, plafonner son montant, ou justifier la reventillation HT / TVA.",(IFERROR(VALUE(TRIM(SUBSTITUTE(AV29,CHAR(160),""))),0))&gt;(IFERROR(VALUE(TRIM(SUBSTITUTE(V29,CHAR(160),""))),0)),"Attention : Le montant TVA retenu est supérieur au montant TVA présenté. Merci de revoir la ligne de dépense, plafonner son montant, ou justifier la reventillation HT / TVA.",(IFERROR(VALUE(TRIM(SUBSTITUTE(W29,CHAR(160),""))),0))=0,"",(IFERROR(VALUE(TRIM(SUBSTITUTE(AW29,CHAR(160),""))),0))=(IFERROR(VALUE(TRIM(SUBSTITUTE(W29,CHAR(160),""))),0)),"OK",(IFERROR(VALUE(TRIM(SUBSTITUTE(AW29,CHAR(160),""))),0))&lt;(IFERROR(VALUE(TRIM(SUBSTITUTE(W29,CHAR(160),""))),0)),"Montant instruit inférieur au montant présenté.",TRUE,""))</f>
        <v/>
      </c>
      <c r="BA29" s="208" t="str">
        <f t="shared" si="33"/>
        <v/>
      </c>
      <c r="BB29" s="208" t="str">
        <f t="shared" si="34"/>
        <v/>
      </c>
      <c r="BC29" s="208" t="str">
        <f t="shared" si="35"/>
        <v/>
      </c>
    </row>
    <row r="30" spans="1:55" ht="15" customHeight="1">
      <c r="A30" s="473">
        <v>26</v>
      </c>
      <c r="B30" s="11"/>
      <c r="C30" s="13"/>
      <c r="D30" s="11"/>
      <c r="E30" s="11"/>
      <c r="F30" s="63"/>
      <c r="G30" s="71"/>
      <c r="H30" s="69"/>
      <c r="I30" s="70"/>
      <c r="J30" s="41"/>
      <c r="K30" s="29"/>
      <c r="L30" s="15"/>
      <c r="M30" s="193" t="str">
        <f t="shared" si="36"/>
        <v/>
      </c>
      <c r="N30" s="32"/>
      <c r="O30" s="15"/>
      <c r="P30" s="193" t="str">
        <f t="shared" si="37"/>
        <v/>
      </c>
      <c r="Q30" s="35"/>
      <c r="R30" s="15"/>
      <c r="S30" s="194" t="str">
        <f t="shared" si="38"/>
        <v/>
      </c>
      <c r="T30" s="56"/>
      <c r="U30" s="275" t="str" cm="1">
        <f t="array" ref="U30">IF((_xlfn.IFS(TRIM(SUBSTITUTE(T30,CHAR(160),""))="Devis 1",IFERROR(VALUE(TRIM(SUBSTITUTE(K30,CHAR(160),""))),0),TRIM(SUBSTITUTE(T30,CHAR(160),""))="Devis 2",IFERROR(VALUE(TRIM(SUBSTITUTE(N30,CHAR(160),""))),0),TRIM(SUBSTITUTE(T30,CHAR(160),""))="Devis 3",IFERROR(VALUE(TRIM(SUBSTITUTE(Q30,CHAR(160),""))),0),TRUE,0)*IFERROR(VALUE(TRIM(SUBSTITUTE(C30,CHAR(160),""))),0))=0,"",_xlfn.IFS(TRIM(SUBSTITUTE(T30,CHAR(160),""))="Devis 1",IFERROR(VALUE(TRIM(SUBSTITUTE(K30,CHAR(160),""))),0),TRIM(SUBSTITUTE(T30,CHAR(160),""))="Devis 2",IFERROR(VALUE(TRIM(SUBSTITUTE(N30,CHAR(160),""))),0),TRIM(SUBSTITUTE(T30,CHAR(160),""))="Devis 3",IFERROR(VALUE(TRIM(SUBSTITUTE(Q30,CHAR(160),""))),0),TRUE,0)*IFERROR(VALUE(TRIM(SUBSTITUTE(C30,CHAR(160),""))),0))</f>
        <v/>
      </c>
      <c r="V30" s="196" t="str" cm="1">
        <f t="array" ref="V30">IF(ROUND((_xlfn.IFS(TRIM(SUBSTITUTE(T30,CHAR(160),""))="Devis 1",IFERROR(VALUE(TRIM(SUBSTITUTE(L30,CHAR(160),""))),0),TRIM(SUBSTITUTE(T30,CHAR(160),""))="Devis 2",IFERROR(VALUE(TRIM(SUBSTITUTE(O30,CHAR(160),""))),0),TRIM(SUBSTITUTE(T30,CHAR(160),""))="Devis 3",IFERROR(VALUE(TRIM(SUBSTITUTE(R30,CHAR(160),""))),0),TRUE,0)*IFERROR(VALUE(TRIM(SUBSTITUTE(C30,CHAR(160),""))),0)),2)=0,IF(U30&lt;&gt;"",0,""),ROUND((_xlfn.IFS(TRIM(SUBSTITUTE(T30,CHAR(160),""))="Devis 1",IFERROR(VALUE(TRIM(SUBSTITUTE(L30,CHAR(160),""))),0),TRIM(SUBSTITUTE(T30,CHAR(160),""))="Devis 2",IFERROR(VALUE(TRIM(SUBSTITUTE(O30,CHAR(160),""))),0),TRIM(SUBSTITUTE(T30,CHAR(160),""))="Devis 3",IFERROR(VALUE(TRIM(SUBSTITUTE(R30,CHAR(160),""))),0),TRUE,0)*IFERROR(VALUE(TRIM(SUBSTITUTE(C30,CHAR(160),""))),0)),2))</f>
        <v/>
      </c>
      <c r="W30" s="197" t="str">
        <f t="shared" si="39"/>
        <v/>
      </c>
      <c r="X30" s="489"/>
      <c r="Y30" s="277" t="str">
        <f t="shared" si="18"/>
        <v/>
      </c>
      <c r="Z30" s="282" t="str">
        <f t="shared" si="19"/>
        <v/>
      </c>
      <c r="AA30" s="277" t="str">
        <f t="shared" si="20"/>
        <v/>
      </c>
      <c r="AB30" s="200" t="str">
        <f t="shared" si="21"/>
        <v/>
      </c>
      <c r="AC30" s="200" t="str">
        <f t="shared" si="22"/>
        <v/>
      </c>
      <c r="AD30" s="200" t="str">
        <f t="shared" si="23"/>
        <v/>
      </c>
      <c r="AE30" s="200" t="str">
        <f t="shared" si="24"/>
        <v/>
      </c>
      <c r="AF30" s="278" t="str">
        <f t="shared" si="25"/>
        <v/>
      </c>
      <c r="AG30" s="203" t="str">
        <f t="shared" si="26"/>
        <v/>
      </c>
      <c r="AH30" s="204" t="str">
        <f t="shared" si="27"/>
        <v/>
      </c>
      <c r="AI30" s="193" t="str">
        <f t="shared" si="40"/>
        <v/>
      </c>
      <c r="AJ30" s="205" t="str">
        <f t="shared" si="28"/>
        <v/>
      </c>
      <c r="AK30" s="204" t="str">
        <f t="shared" si="29"/>
        <v/>
      </c>
      <c r="AL30" s="193" t="str">
        <f t="shared" si="41"/>
        <v/>
      </c>
      <c r="AM30" s="206" t="str">
        <f t="shared" si="30"/>
        <v/>
      </c>
      <c r="AN30" s="204" t="str">
        <f t="shared" si="31"/>
        <v/>
      </c>
      <c r="AO30" s="207" t="str">
        <f t="shared" si="42"/>
        <v/>
      </c>
      <c r="AP30" s="198" t="str">
        <f t="shared" si="32"/>
        <v/>
      </c>
      <c r="AQ30" s="279"/>
      <c r="AR30" s="208" t="str">
        <f t="shared" si="43"/>
        <v/>
      </c>
      <c r="AS30" s="208" t="str">
        <f t="shared" si="44"/>
        <v/>
      </c>
      <c r="AT30" s="208" t="str">
        <f t="shared" si="45"/>
        <v/>
      </c>
      <c r="AU30" s="209" t="str" cm="1">
        <f t="array" ref="AU30">IF($Z30="","",IF((IFERROR(_xlfn.IFS($AP30="Devis 1",(IFERROR(VALUE(TRIM(SUBSTITUTE(AG30,CHAR(160),""))),0)),$AP30="Devis 2",(IFERROR(VALUE(TRIM(SUBSTITUTE(AJ30,CHAR(160),""))),0)),$AP30="Devis 3",(IFERROR(VALUE(TRIM(SUBSTITUTE(AM30,CHAR(160),""))),0))),0))*(IFERROR(VALUE(TRIM(SUBSTITUTE($Z30,CHAR(160),""))),0))=0,"",(IFERROR(_xlfn.IFS($AP30="Devis 1",(IFERROR(VALUE(TRIM(SUBSTITUTE(AG30,CHAR(160),""))),0)),$AP30="Devis 2",(IFERROR(VALUE(TRIM(SUBSTITUTE(AJ30,CHAR(160),""))),0)),$AP30="Devis 3",(IFERROR(VALUE(TRIM(SUBSTITUTE(AM30,CHAR(160),""))),0))),0))*(IFERROR(VALUE(TRIM(SUBSTITUTE($Z30,CHAR(160),""))),0))))</f>
        <v/>
      </c>
      <c r="AV30" s="209" t="str" cm="1">
        <f t="array" ref="AV30">IF($Z30="","",IF(ROUND((IFERROR(_xlfn.IFS(TRIM(SUBSTITUTE($AP30,CHAR(160),""))="Devis 1",IFERROR(VALUE(TRIM(SUBSTITUTE(AH30,CHAR(160),""))),0),TRIM(SUBSTITUTE($AP30,CHAR(160),""))="Devis 2",IFERROR(VALUE(TRIM(SUBSTITUTE(AK30,CHAR(160),""))),0),TRIM(SUBSTITUTE($AP30,CHAR(160),""))="Devis 3",IFERROR(VALUE(TRIM(SUBSTITUTE(AN30,CHAR(160),""))),0)),0))*(IFERROR(VALUE(TRIM(SUBSTITUTE($Z30,CHAR(160),""))),0)),2)=0,IF(AU30&lt;&gt;"",0,""),ROUND((IFERROR(_xlfn.IFS(TRIM(SUBSTITUTE($AP30,CHAR(160),""))="Devis 1",IFERROR(VALUE(TRIM(SUBSTITUTE(AH30,CHAR(160),""))),0),TRIM(SUBSTITUTE($AP30,CHAR(160),""))="Devis 2",IFERROR(VALUE(TRIM(SUBSTITUTE(AK30,CHAR(160),""))),0),TRIM(SUBSTITUTE($AP30,CHAR(160),""))="Devis 3",IFERROR(VALUE(TRIM(SUBSTITUTE(AN30,CHAR(160),""))),0)),0))*(IFERROR(VALUE(TRIM(SUBSTITUTE($Z30,CHAR(160),""))),0)),2)))</f>
        <v/>
      </c>
      <c r="AW30" s="209" t="str" cm="1">
        <f t="array" ref="AW30">IF($Z30="","",IF((IFERROR(_xlfn.IFS($AP30="Devis 1",(IFERROR(VALUE(TRIM(SUBSTITUTE(AI30,CHAR(160),""))),0)),$AP30="Devis 2",(IFERROR(VALUE(TRIM(SUBSTITUTE(AL30,CHAR(160),""))),0)),$AP30="Devis 3",(IFERROR(VALUE(TRIM(SUBSTITUTE(AO30,CHAR(160),""))),0))),0))*(IFERROR(VALUE(TRIM(SUBSTITUTE($Z30,CHAR(160),""))),0))=0,"",(IFERROR(_xlfn.IFS($AP30="Devis 1",(IFERROR(VALUE(TRIM(SUBSTITUTE(AI30,CHAR(160),""))),0)),$AP30="Devis 2",(IFERROR(VALUE(TRIM(SUBSTITUTE(AL30,CHAR(160),""))),0)),$AP30="Devis 3",(IFERROR(VALUE(TRIM(SUBSTITUTE(AO30,CHAR(160),""))),0))),0))*(IFERROR(VALUE(TRIM(SUBSTITUTE($Z30,CHAR(160),""))),0))))</f>
        <v/>
      </c>
      <c r="AX30" s="280"/>
      <c r="AY30" s="281" t="str" cm="1">
        <f t="array" ref="AY30">IF(OR(AW30="",AT30="",AU30="",AR30="",AV30="",AS30=""),"",_xlfn.IFS((IFERROR(VALUE(TRIM(SUBSTITUTE(AW30,CHAR(160),""))),0))&gt;(IFERROR(VALUE(TRIM(SUBSTITUTE(AT30,CHAR(160),""))),0)),"KO : Le montant retenu TTC est supérieur au montant raisonnable TTC. Merci de revoir la ligne de dépense ou plafonner son montant.",(IFERROR(VALUE(TRIM(SUBSTITUTE(AU30,CHAR(160),""))),0))&gt;(IFERROR(VALUE(TRIM(SUBSTITUTE(AR30,CHAR(160),""))),0)),"Attention : Le montant retenu HT est supérieur au montant HT raisonnable. Merci de revoir la ligne de dépense, plafonner son montant, ou justifier la reventillation HT / TVA.",(IFERROR(VALUE(TRIM(SUBSTITUTE(AV30,CHAR(160),""))),0))&gt;(IFERROR(VALUE(TRIM(SUBSTITUTE(AS30,CHAR(160),""))),0)),"Attention : Le montant TVA retenu est supérieur au montant TVA raisonnable. Merci de revoir la ligne de dépense, plafonner son montant, ou justifier la reventillation HT / TVA.",(IFERROR(VALUE(TRIM(SUBSTITUTE(AW30,CHAR(160),""))),0))=0,"",(IFERROR(VALUE(TRIM(SUBSTITUTE(AT30,CHAR(160),""))),0))=(IFERROR(VALUE(TRIM(SUBSTITUTE(AW30,CHAR(160),""))),0)),"OK",(IFERROR(VALUE(TRIM(SUBSTITUTE(AT30,CHAR(160),""))),0))&gt;(IFERROR(VALUE(TRIM(SUBSTITUTE(AW30,CHAR(160),""))),0))," OK : Montant instruit inférieur au montant raisonnable.",TRUE,""))</f>
        <v/>
      </c>
      <c r="AZ30" s="281" t="str" cm="1">
        <f t="array" ref="AZ30">IF(OR(AW30="",W30="",AU30="",U30="",AV30="",V30=""),"",_xlfn.IFS((IFERROR(VALUE(TRIM(SUBSTITUTE(AW30,CHAR(160),""))),0))&gt;(IFERROR(VALUE(TRIM(SUBSTITUTE(W30,CHAR(160),""))),0)),"KO : Le montant retenu TTC est supérieur au montant présenté TTC. Merci de revoir la ligne de dépense ou plafonner son montant.",(IFERROR(VALUE(TRIM(SUBSTITUTE(AU30,CHAR(160),""))),0))&gt;(IFERROR(VALUE(TRIM(SUBSTITUTE(U30,CHAR(160),""))),0)),"Attention : Le montant retenu HT est supérieur au montant HT présenté. Merci de revoir la ligne de dépense, plafonner son montant, ou justifier la reventillation HT / TVA.",(IFERROR(VALUE(TRIM(SUBSTITUTE(AV30,CHAR(160),""))),0))&gt;(IFERROR(VALUE(TRIM(SUBSTITUTE(V30,CHAR(160),""))),0)),"Attention : Le montant TVA retenu est supérieur au montant TVA présenté. Merci de revoir la ligne de dépense, plafonner son montant, ou justifier la reventillation HT / TVA.",(IFERROR(VALUE(TRIM(SUBSTITUTE(W30,CHAR(160),""))),0))=0,"",(IFERROR(VALUE(TRIM(SUBSTITUTE(AW30,CHAR(160),""))),0))=(IFERROR(VALUE(TRIM(SUBSTITUTE(W30,CHAR(160),""))),0)),"OK",(IFERROR(VALUE(TRIM(SUBSTITUTE(AW30,CHAR(160),""))),0))&lt;(IFERROR(VALUE(TRIM(SUBSTITUTE(W30,CHAR(160),""))),0)),"Montant instruit inférieur au montant présenté.",TRUE,""))</f>
        <v/>
      </c>
      <c r="BA30" s="208" t="str">
        <f t="shared" si="33"/>
        <v/>
      </c>
      <c r="BB30" s="208" t="str">
        <f t="shared" si="34"/>
        <v/>
      </c>
      <c r="BC30" s="208" t="str">
        <f t="shared" si="35"/>
        <v/>
      </c>
    </row>
    <row r="31" spans="1:55" ht="15" customHeight="1">
      <c r="A31" s="473">
        <v>27</v>
      </c>
      <c r="B31" s="11"/>
      <c r="C31" s="13"/>
      <c r="D31" s="11"/>
      <c r="E31" s="11"/>
      <c r="F31" s="63"/>
      <c r="G31" s="71"/>
      <c r="H31" s="69"/>
      <c r="I31" s="70"/>
      <c r="J31" s="41"/>
      <c r="K31" s="29"/>
      <c r="L31" s="15"/>
      <c r="M31" s="193" t="str">
        <f t="shared" si="36"/>
        <v/>
      </c>
      <c r="N31" s="32"/>
      <c r="O31" s="15"/>
      <c r="P31" s="193" t="str">
        <f t="shared" si="37"/>
        <v/>
      </c>
      <c r="Q31" s="35"/>
      <c r="R31" s="15"/>
      <c r="S31" s="194" t="str">
        <f t="shared" si="38"/>
        <v/>
      </c>
      <c r="T31" s="56"/>
      <c r="U31" s="275" t="str" cm="1">
        <f t="array" ref="U31">IF((_xlfn.IFS(TRIM(SUBSTITUTE(T31,CHAR(160),""))="Devis 1",IFERROR(VALUE(TRIM(SUBSTITUTE(K31,CHAR(160),""))),0),TRIM(SUBSTITUTE(T31,CHAR(160),""))="Devis 2",IFERROR(VALUE(TRIM(SUBSTITUTE(N31,CHAR(160),""))),0),TRIM(SUBSTITUTE(T31,CHAR(160),""))="Devis 3",IFERROR(VALUE(TRIM(SUBSTITUTE(Q31,CHAR(160),""))),0),TRUE,0)*IFERROR(VALUE(TRIM(SUBSTITUTE(C31,CHAR(160),""))),0))=0,"",_xlfn.IFS(TRIM(SUBSTITUTE(T31,CHAR(160),""))="Devis 1",IFERROR(VALUE(TRIM(SUBSTITUTE(K31,CHAR(160),""))),0),TRIM(SUBSTITUTE(T31,CHAR(160),""))="Devis 2",IFERROR(VALUE(TRIM(SUBSTITUTE(N31,CHAR(160),""))),0),TRIM(SUBSTITUTE(T31,CHAR(160),""))="Devis 3",IFERROR(VALUE(TRIM(SUBSTITUTE(Q31,CHAR(160),""))),0),TRUE,0)*IFERROR(VALUE(TRIM(SUBSTITUTE(C31,CHAR(160),""))),0))</f>
        <v/>
      </c>
      <c r="V31" s="196" t="str" cm="1">
        <f t="array" ref="V31">IF(ROUND((_xlfn.IFS(TRIM(SUBSTITUTE(T31,CHAR(160),""))="Devis 1",IFERROR(VALUE(TRIM(SUBSTITUTE(L31,CHAR(160),""))),0),TRIM(SUBSTITUTE(T31,CHAR(160),""))="Devis 2",IFERROR(VALUE(TRIM(SUBSTITUTE(O31,CHAR(160),""))),0),TRIM(SUBSTITUTE(T31,CHAR(160),""))="Devis 3",IFERROR(VALUE(TRIM(SUBSTITUTE(R31,CHAR(160),""))),0),TRUE,0)*IFERROR(VALUE(TRIM(SUBSTITUTE(C31,CHAR(160),""))),0)),2)=0,IF(U31&lt;&gt;"",0,""),ROUND((_xlfn.IFS(TRIM(SUBSTITUTE(T31,CHAR(160),""))="Devis 1",IFERROR(VALUE(TRIM(SUBSTITUTE(L31,CHAR(160),""))),0),TRIM(SUBSTITUTE(T31,CHAR(160),""))="Devis 2",IFERROR(VALUE(TRIM(SUBSTITUTE(O31,CHAR(160),""))),0),TRIM(SUBSTITUTE(T31,CHAR(160),""))="Devis 3",IFERROR(VALUE(TRIM(SUBSTITUTE(R31,CHAR(160),""))),0),TRUE,0)*IFERROR(VALUE(TRIM(SUBSTITUTE(C31,CHAR(160),""))),0)),2))</f>
        <v/>
      </c>
      <c r="W31" s="197" t="str">
        <f t="shared" si="39"/>
        <v/>
      </c>
      <c r="X31" s="489"/>
      <c r="Y31" s="277" t="str">
        <f t="shared" si="18"/>
        <v/>
      </c>
      <c r="Z31" s="282" t="str">
        <f t="shared" si="19"/>
        <v/>
      </c>
      <c r="AA31" s="277" t="str">
        <f t="shared" si="20"/>
        <v/>
      </c>
      <c r="AB31" s="200" t="str">
        <f t="shared" si="21"/>
        <v/>
      </c>
      <c r="AC31" s="200" t="str">
        <f t="shared" si="22"/>
        <v/>
      </c>
      <c r="AD31" s="200" t="str">
        <f t="shared" si="23"/>
        <v/>
      </c>
      <c r="AE31" s="200" t="str">
        <f t="shared" si="24"/>
        <v/>
      </c>
      <c r="AF31" s="278" t="str">
        <f t="shared" si="25"/>
        <v/>
      </c>
      <c r="AG31" s="203" t="str">
        <f t="shared" si="26"/>
        <v/>
      </c>
      <c r="AH31" s="204" t="str">
        <f t="shared" si="27"/>
        <v/>
      </c>
      <c r="AI31" s="193" t="str">
        <f t="shared" si="40"/>
        <v/>
      </c>
      <c r="AJ31" s="205" t="str">
        <f t="shared" si="28"/>
        <v/>
      </c>
      <c r="AK31" s="204" t="str">
        <f t="shared" si="29"/>
        <v/>
      </c>
      <c r="AL31" s="193" t="str">
        <f t="shared" si="41"/>
        <v/>
      </c>
      <c r="AM31" s="206" t="str">
        <f t="shared" si="30"/>
        <v/>
      </c>
      <c r="AN31" s="204" t="str">
        <f t="shared" si="31"/>
        <v/>
      </c>
      <c r="AO31" s="207" t="str">
        <f t="shared" si="42"/>
        <v/>
      </c>
      <c r="AP31" s="198" t="str">
        <f t="shared" si="32"/>
        <v/>
      </c>
      <c r="AQ31" s="279"/>
      <c r="AR31" s="208" t="str">
        <f t="shared" si="43"/>
        <v/>
      </c>
      <c r="AS31" s="208" t="str">
        <f t="shared" si="44"/>
        <v/>
      </c>
      <c r="AT31" s="208" t="str">
        <f t="shared" si="45"/>
        <v/>
      </c>
      <c r="AU31" s="209" t="str" cm="1">
        <f t="array" ref="AU31">IF($Z31="","",IF((IFERROR(_xlfn.IFS($AP31="Devis 1",(IFERROR(VALUE(TRIM(SUBSTITUTE(AG31,CHAR(160),""))),0)),$AP31="Devis 2",(IFERROR(VALUE(TRIM(SUBSTITUTE(AJ31,CHAR(160),""))),0)),$AP31="Devis 3",(IFERROR(VALUE(TRIM(SUBSTITUTE(AM31,CHAR(160),""))),0))),0))*(IFERROR(VALUE(TRIM(SUBSTITUTE($Z31,CHAR(160),""))),0))=0,"",(IFERROR(_xlfn.IFS($AP31="Devis 1",(IFERROR(VALUE(TRIM(SUBSTITUTE(AG31,CHAR(160),""))),0)),$AP31="Devis 2",(IFERROR(VALUE(TRIM(SUBSTITUTE(AJ31,CHAR(160),""))),0)),$AP31="Devis 3",(IFERROR(VALUE(TRIM(SUBSTITUTE(AM31,CHAR(160),""))),0))),0))*(IFERROR(VALUE(TRIM(SUBSTITUTE($Z31,CHAR(160),""))),0))))</f>
        <v/>
      </c>
      <c r="AV31" s="209" t="str" cm="1">
        <f t="array" ref="AV31">IF($Z31="","",IF(ROUND((IFERROR(_xlfn.IFS(TRIM(SUBSTITUTE($AP31,CHAR(160),""))="Devis 1",IFERROR(VALUE(TRIM(SUBSTITUTE(AH31,CHAR(160),""))),0),TRIM(SUBSTITUTE($AP31,CHAR(160),""))="Devis 2",IFERROR(VALUE(TRIM(SUBSTITUTE(AK31,CHAR(160),""))),0),TRIM(SUBSTITUTE($AP31,CHAR(160),""))="Devis 3",IFERROR(VALUE(TRIM(SUBSTITUTE(AN31,CHAR(160),""))),0)),0))*(IFERROR(VALUE(TRIM(SUBSTITUTE($Z31,CHAR(160),""))),0)),2)=0,IF(AU31&lt;&gt;"",0,""),ROUND((IFERROR(_xlfn.IFS(TRIM(SUBSTITUTE($AP31,CHAR(160),""))="Devis 1",IFERROR(VALUE(TRIM(SUBSTITUTE(AH31,CHAR(160),""))),0),TRIM(SUBSTITUTE($AP31,CHAR(160),""))="Devis 2",IFERROR(VALUE(TRIM(SUBSTITUTE(AK31,CHAR(160),""))),0),TRIM(SUBSTITUTE($AP31,CHAR(160),""))="Devis 3",IFERROR(VALUE(TRIM(SUBSTITUTE(AN31,CHAR(160),""))),0)),0))*(IFERROR(VALUE(TRIM(SUBSTITUTE($Z31,CHAR(160),""))),0)),2)))</f>
        <v/>
      </c>
      <c r="AW31" s="209" t="str" cm="1">
        <f t="array" ref="AW31">IF($Z31="","",IF((IFERROR(_xlfn.IFS($AP31="Devis 1",(IFERROR(VALUE(TRIM(SUBSTITUTE(AI31,CHAR(160),""))),0)),$AP31="Devis 2",(IFERROR(VALUE(TRIM(SUBSTITUTE(AL31,CHAR(160),""))),0)),$AP31="Devis 3",(IFERROR(VALUE(TRIM(SUBSTITUTE(AO31,CHAR(160),""))),0))),0))*(IFERROR(VALUE(TRIM(SUBSTITUTE($Z31,CHAR(160),""))),0))=0,"",(IFERROR(_xlfn.IFS($AP31="Devis 1",(IFERROR(VALUE(TRIM(SUBSTITUTE(AI31,CHAR(160),""))),0)),$AP31="Devis 2",(IFERROR(VALUE(TRIM(SUBSTITUTE(AL31,CHAR(160),""))),0)),$AP31="Devis 3",(IFERROR(VALUE(TRIM(SUBSTITUTE(AO31,CHAR(160),""))),0))),0))*(IFERROR(VALUE(TRIM(SUBSTITUTE($Z31,CHAR(160),""))),0))))</f>
        <v/>
      </c>
      <c r="AX31" s="280"/>
      <c r="AY31" s="281" t="str" cm="1">
        <f t="array" ref="AY31">IF(OR(AW31="",AT31="",AU31="",AR31="",AV31="",AS31=""),"",_xlfn.IFS((IFERROR(VALUE(TRIM(SUBSTITUTE(AW31,CHAR(160),""))),0))&gt;(IFERROR(VALUE(TRIM(SUBSTITUTE(AT31,CHAR(160),""))),0)),"KO : Le montant retenu TTC est supérieur au montant raisonnable TTC. Merci de revoir la ligne de dépense ou plafonner son montant.",(IFERROR(VALUE(TRIM(SUBSTITUTE(AU31,CHAR(160),""))),0))&gt;(IFERROR(VALUE(TRIM(SUBSTITUTE(AR31,CHAR(160),""))),0)),"Attention : Le montant retenu HT est supérieur au montant HT raisonnable. Merci de revoir la ligne de dépense, plafonner son montant, ou justifier la reventillation HT / TVA.",(IFERROR(VALUE(TRIM(SUBSTITUTE(AV31,CHAR(160),""))),0))&gt;(IFERROR(VALUE(TRIM(SUBSTITUTE(AS31,CHAR(160),""))),0)),"Attention : Le montant TVA retenu est supérieur au montant TVA raisonnable. Merci de revoir la ligne de dépense, plafonner son montant, ou justifier la reventillation HT / TVA.",(IFERROR(VALUE(TRIM(SUBSTITUTE(AW31,CHAR(160),""))),0))=0,"",(IFERROR(VALUE(TRIM(SUBSTITUTE(AT31,CHAR(160),""))),0))=(IFERROR(VALUE(TRIM(SUBSTITUTE(AW31,CHAR(160),""))),0)),"OK",(IFERROR(VALUE(TRIM(SUBSTITUTE(AT31,CHAR(160),""))),0))&gt;(IFERROR(VALUE(TRIM(SUBSTITUTE(AW31,CHAR(160),""))),0))," OK : Montant instruit inférieur au montant raisonnable.",TRUE,""))</f>
        <v/>
      </c>
      <c r="AZ31" s="281" t="str" cm="1">
        <f t="array" ref="AZ31">IF(OR(AW31="",W31="",AU31="",U31="",AV31="",V31=""),"",_xlfn.IFS((IFERROR(VALUE(TRIM(SUBSTITUTE(AW31,CHAR(160),""))),0))&gt;(IFERROR(VALUE(TRIM(SUBSTITUTE(W31,CHAR(160),""))),0)),"KO : Le montant retenu TTC est supérieur au montant présenté TTC. Merci de revoir la ligne de dépense ou plafonner son montant.",(IFERROR(VALUE(TRIM(SUBSTITUTE(AU31,CHAR(160),""))),0))&gt;(IFERROR(VALUE(TRIM(SUBSTITUTE(U31,CHAR(160),""))),0)),"Attention : Le montant retenu HT est supérieur au montant HT présenté. Merci de revoir la ligne de dépense, plafonner son montant, ou justifier la reventillation HT / TVA.",(IFERROR(VALUE(TRIM(SUBSTITUTE(AV31,CHAR(160),""))),0))&gt;(IFERROR(VALUE(TRIM(SUBSTITUTE(V31,CHAR(160),""))),0)),"Attention : Le montant TVA retenu est supérieur au montant TVA présenté. Merci de revoir la ligne de dépense, plafonner son montant, ou justifier la reventillation HT / TVA.",(IFERROR(VALUE(TRIM(SUBSTITUTE(W31,CHAR(160),""))),0))=0,"",(IFERROR(VALUE(TRIM(SUBSTITUTE(AW31,CHAR(160),""))),0))=(IFERROR(VALUE(TRIM(SUBSTITUTE(W31,CHAR(160),""))),0)),"OK",(IFERROR(VALUE(TRIM(SUBSTITUTE(AW31,CHAR(160),""))),0))&lt;(IFERROR(VALUE(TRIM(SUBSTITUTE(W31,CHAR(160),""))),0)),"Montant instruit inférieur au montant présenté.",TRUE,""))</f>
        <v/>
      </c>
      <c r="BA31" s="208" t="str">
        <f t="shared" si="33"/>
        <v/>
      </c>
      <c r="BB31" s="208" t="str">
        <f t="shared" si="34"/>
        <v/>
      </c>
      <c r="BC31" s="208" t="str">
        <f t="shared" si="35"/>
        <v/>
      </c>
    </row>
    <row r="32" spans="1:55" ht="15" customHeight="1">
      <c r="A32" s="473">
        <v>28</v>
      </c>
      <c r="B32" s="11"/>
      <c r="C32" s="13"/>
      <c r="D32" s="11"/>
      <c r="E32" s="11"/>
      <c r="F32" s="63"/>
      <c r="G32" s="71"/>
      <c r="H32" s="69"/>
      <c r="I32" s="70"/>
      <c r="J32" s="41"/>
      <c r="K32" s="29"/>
      <c r="L32" s="15"/>
      <c r="M32" s="193" t="str">
        <f t="shared" si="36"/>
        <v/>
      </c>
      <c r="N32" s="32"/>
      <c r="O32" s="15"/>
      <c r="P32" s="193" t="str">
        <f t="shared" si="37"/>
        <v/>
      </c>
      <c r="Q32" s="35"/>
      <c r="R32" s="15"/>
      <c r="S32" s="194" t="str">
        <f>IF(OR(Q32="", R32=""), "", IFERROR(VALUE(TRIM(SUBSTITUTE(Q32,CHAR(160),""))),0) + IFERROR(VALUE(TRIM(SUBSTITUTE(R32,CHAR(160),""))),0))</f>
        <v/>
      </c>
      <c r="T32" s="56"/>
      <c r="U32" s="275" t="str" cm="1">
        <f t="array" ref="U32">IF((_xlfn.IFS(TRIM(SUBSTITUTE(T32,CHAR(160),""))="Devis 1",IFERROR(VALUE(TRIM(SUBSTITUTE(K32,CHAR(160),""))),0),TRIM(SUBSTITUTE(T32,CHAR(160),""))="Devis 2",IFERROR(VALUE(TRIM(SUBSTITUTE(N32,CHAR(160),""))),0),TRIM(SUBSTITUTE(T32,CHAR(160),""))="Devis 3",IFERROR(VALUE(TRIM(SUBSTITUTE(Q32,CHAR(160),""))),0),TRUE,0)*IFERROR(VALUE(TRIM(SUBSTITUTE(C32,CHAR(160),""))),0))=0,"",_xlfn.IFS(TRIM(SUBSTITUTE(T32,CHAR(160),""))="Devis 1",IFERROR(VALUE(TRIM(SUBSTITUTE(K32,CHAR(160),""))),0),TRIM(SUBSTITUTE(T32,CHAR(160),""))="Devis 2",IFERROR(VALUE(TRIM(SUBSTITUTE(N32,CHAR(160),""))),0),TRIM(SUBSTITUTE(T32,CHAR(160),""))="Devis 3",IFERROR(VALUE(TRIM(SUBSTITUTE(Q32,CHAR(160),""))),0),TRUE,0)*IFERROR(VALUE(TRIM(SUBSTITUTE(C32,CHAR(160),""))),0))</f>
        <v/>
      </c>
      <c r="V32" s="196" t="str" cm="1">
        <f t="array" ref="V32">IF(ROUND((_xlfn.IFS(TRIM(SUBSTITUTE(T32,CHAR(160),""))="Devis 1",IFERROR(VALUE(TRIM(SUBSTITUTE(L32,CHAR(160),""))),0),TRIM(SUBSTITUTE(T32,CHAR(160),""))="Devis 2",IFERROR(VALUE(TRIM(SUBSTITUTE(O32,CHAR(160),""))),0),TRIM(SUBSTITUTE(T32,CHAR(160),""))="Devis 3",IFERROR(VALUE(TRIM(SUBSTITUTE(R32,CHAR(160),""))),0),TRUE,0)*IFERROR(VALUE(TRIM(SUBSTITUTE(C32,CHAR(160),""))),0)),2)=0,IF(U32&lt;&gt;"",0,""),ROUND((_xlfn.IFS(TRIM(SUBSTITUTE(T32,CHAR(160),""))="Devis 1",IFERROR(VALUE(TRIM(SUBSTITUTE(L32,CHAR(160),""))),0),TRIM(SUBSTITUTE(T32,CHAR(160),""))="Devis 2",IFERROR(VALUE(TRIM(SUBSTITUTE(O32,CHAR(160),""))),0),TRIM(SUBSTITUTE(T32,CHAR(160),""))="Devis 3",IFERROR(VALUE(TRIM(SUBSTITUTE(R32,CHAR(160),""))),0),TRUE,0)*IFERROR(VALUE(TRIM(SUBSTITUTE(C32,CHAR(160),""))),0)),2))</f>
        <v/>
      </c>
      <c r="W32" s="197" t="str">
        <f t="shared" si="39"/>
        <v/>
      </c>
      <c r="X32" s="489"/>
      <c r="Y32" s="277" t="str">
        <f t="shared" si="18"/>
        <v/>
      </c>
      <c r="Z32" s="282" t="str">
        <f t="shared" si="19"/>
        <v/>
      </c>
      <c r="AA32" s="277" t="str">
        <f t="shared" si="20"/>
        <v/>
      </c>
      <c r="AB32" s="200" t="str">
        <f t="shared" si="21"/>
        <v/>
      </c>
      <c r="AC32" s="200" t="str">
        <f t="shared" si="22"/>
        <v/>
      </c>
      <c r="AD32" s="200" t="str">
        <f t="shared" si="23"/>
        <v/>
      </c>
      <c r="AE32" s="200" t="str">
        <f t="shared" si="24"/>
        <v/>
      </c>
      <c r="AF32" s="278" t="str">
        <f t="shared" si="25"/>
        <v/>
      </c>
      <c r="AG32" s="203" t="str">
        <f t="shared" si="26"/>
        <v/>
      </c>
      <c r="AH32" s="204" t="str">
        <f t="shared" si="27"/>
        <v/>
      </c>
      <c r="AI32" s="193" t="str">
        <f t="shared" si="40"/>
        <v/>
      </c>
      <c r="AJ32" s="205" t="str">
        <f t="shared" si="28"/>
        <v/>
      </c>
      <c r="AK32" s="204" t="str">
        <f t="shared" si="29"/>
        <v/>
      </c>
      <c r="AL32" s="193" t="str">
        <f t="shared" si="41"/>
        <v/>
      </c>
      <c r="AM32" s="206" t="str">
        <f t="shared" si="30"/>
        <v/>
      </c>
      <c r="AN32" s="204" t="str">
        <f t="shared" si="31"/>
        <v/>
      </c>
      <c r="AO32" s="207" t="str">
        <f t="shared" si="42"/>
        <v/>
      </c>
      <c r="AP32" s="198" t="str">
        <f t="shared" si="32"/>
        <v/>
      </c>
      <c r="AQ32" s="279"/>
      <c r="AR32" s="208" t="str">
        <f t="shared" si="43"/>
        <v/>
      </c>
      <c r="AS32" s="208" t="str">
        <f t="shared" si="44"/>
        <v/>
      </c>
      <c r="AT32" s="208" t="str">
        <f t="shared" si="45"/>
        <v/>
      </c>
      <c r="AU32" s="209" t="str" cm="1">
        <f t="array" ref="AU32">IF($Z32="","",IF((IFERROR(_xlfn.IFS($AP32="Devis 1",(IFERROR(VALUE(TRIM(SUBSTITUTE(AG32,CHAR(160),""))),0)),$AP32="Devis 2",(IFERROR(VALUE(TRIM(SUBSTITUTE(AJ32,CHAR(160),""))),0)),$AP32="Devis 3",(IFERROR(VALUE(TRIM(SUBSTITUTE(AM32,CHAR(160),""))),0))),0))*(IFERROR(VALUE(TRIM(SUBSTITUTE($Z32,CHAR(160),""))),0))=0,"",(IFERROR(_xlfn.IFS($AP32="Devis 1",(IFERROR(VALUE(TRIM(SUBSTITUTE(AG32,CHAR(160),""))),0)),$AP32="Devis 2",(IFERROR(VALUE(TRIM(SUBSTITUTE(AJ32,CHAR(160),""))),0)),$AP32="Devis 3",(IFERROR(VALUE(TRIM(SUBSTITUTE(AM32,CHAR(160),""))),0))),0))*(IFERROR(VALUE(TRIM(SUBSTITUTE($Z32,CHAR(160),""))),0))))</f>
        <v/>
      </c>
      <c r="AV32" s="209" t="str" cm="1">
        <f t="array" ref="AV32">IF($Z32="","",IF(ROUND((IFERROR(_xlfn.IFS(TRIM(SUBSTITUTE($AP32,CHAR(160),""))="Devis 1",IFERROR(VALUE(TRIM(SUBSTITUTE(AH32,CHAR(160),""))),0),TRIM(SUBSTITUTE($AP32,CHAR(160),""))="Devis 2",IFERROR(VALUE(TRIM(SUBSTITUTE(AK32,CHAR(160),""))),0),TRIM(SUBSTITUTE($AP32,CHAR(160),""))="Devis 3",IFERROR(VALUE(TRIM(SUBSTITUTE(AN32,CHAR(160),""))),0)),0))*(IFERROR(VALUE(TRIM(SUBSTITUTE($Z32,CHAR(160),""))),0)),2)=0,IF(AU32&lt;&gt;"",0,""),ROUND((IFERROR(_xlfn.IFS(TRIM(SUBSTITUTE($AP32,CHAR(160),""))="Devis 1",IFERROR(VALUE(TRIM(SUBSTITUTE(AH32,CHAR(160),""))),0),TRIM(SUBSTITUTE($AP32,CHAR(160),""))="Devis 2",IFERROR(VALUE(TRIM(SUBSTITUTE(AK32,CHAR(160),""))),0),TRIM(SUBSTITUTE($AP32,CHAR(160),""))="Devis 3",IFERROR(VALUE(TRIM(SUBSTITUTE(AN32,CHAR(160),""))),0)),0))*(IFERROR(VALUE(TRIM(SUBSTITUTE($Z32,CHAR(160),""))),0)),2)))</f>
        <v/>
      </c>
      <c r="AW32" s="209" t="str" cm="1">
        <f t="array" ref="AW32">IF($Z32="","",IF((IFERROR(_xlfn.IFS($AP32="Devis 1",(IFERROR(VALUE(TRIM(SUBSTITUTE(AI32,CHAR(160),""))),0)),$AP32="Devis 2",(IFERROR(VALUE(TRIM(SUBSTITUTE(AL32,CHAR(160),""))),0)),$AP32="Devis 3",(IFERROR(VALUE(TRIM(SUBSTITUTE(AO32,CHAR(160),""))),0))),0))*(IFERROR(VALUE(TRIM(SUBSTITUTE($Z32,CHAR(160),""))),0))=0,"",(IFERROR(_xlfn.IFS($AP32="Devis 1",(IFERROR(VALUE(TRIM(SUBSTITUTE(AI32,CHAR(160),""))),0)),$AP32="Devis 2",(IFERROR(VALUE(TRIM(SUBSTITUTE(AL32,CHAR(160),""))),0)),$AP32="Devis 3",(IFERROR(VALUE(TRIM(SUBSTITUTE(AO32,CHAR(160),""))),0))),0))*(IFERROR(VALUE(TRIM(SUBSTITUTE($Z32,CHAR(160),""))),0))))</f>
        <v/>
      </c>
      <c r="AX32" s="280"/>
      <c r="AY32" s="281" t="str" cm="1">
        <f t="array" ref="AY32">IF(OR(AW32="",AT32="",AU32="",AR32="",AV32="",AS32=""),"",_xlfn.IFS((IFERROR(VALUE(TRIM(SUBSTITUTE(AW32,CHAR(160),""))),0))&gt;(IFERROR(VALUE(TRIM(SUBSTITUTE(AT32,CHAR(160),""))),0)),"KO : Le montant retenu TTC est supérieur au montant raisonnable TTC. Merci de revoir la ligne de dépense ou plafonner son montant.",(IFERROR(VALUE(TRIM(SUBSTITUTE(AU32,CHAR(160),""))),0))&gt;(IFERROR(VALUE(TRIM(SUBSTITUTE(AR32,CHAR(160),""))),0)),"Attention : Le montant retenu HT est supérieur au montant HT raisonnable. Merci de revoir la ligne de dépense, plafonner son montant, ou justifier la reventillation HT / TVA.",(IFERROR(VALUE(TRIM(SUBSTITUTE(AV32,CHAR(160),""))),0))&gt;(IFERROR(VALUE(TRIM(SUBSTITUTE(AS32,CHAR(160),""))),0)),"Attention : Le montant TVA retenu est supérieur au montant TVA raisonnable. Merci de revoir la ligne de dépense, plafonner son montant, ou justifier la reventillation HT / TVA.",(IFERROR(VALUE(TRIM(SUBSTITUTE(AW32,CHAR(160),""))),0))=0,"",(IFERROR(VALUE(TRIM(SUBSTITUTE(AT32,CHAR(160),""))),0))=(IFERROR(VALUE(TRIM(SUBSTITUTE(AW32,CHAR(160),""))),0)),"OK",(IFERROR(VALUE(TRIM(SUBSTITUTE(AT32,CHAR(160),""))),0))&gt;(IFERROR(VALUE(TRIM(SUBSTITUTE(AW32,CHAR(160),""))),0))," OK : Montant instruit inférieur au montant raisonnable.",TRUE,""))</f>
        <v/>
      </c>
      <c r="AZ32" s="281" t="str" cm="1">
        <f t="array" ref="AZ32">IF(OR(AW32="",W32="",AU32="",U32="",AV32="",V32=""),"",_xlfn.IFS((IFERROR(VALUE(TRIM(SUBSTITUTE(AW32,CHAR(160),""))),0))&gt;(IFERROR(VALUE(TRIM(SUBSTITUTE(W32,CHAR(160),""))),0)),"KO : Le montant retenu TTC est supérieur au montant présenté TTC. Merci de revoir la ligne de dépense ou plafonner son montant.",(IFERROR(VALUE(TRIM(SUBSTITUTE(AU32,CHAR(160),""))),0))&gt;(IFERROR(VALUE(TRIM(SUBSTITUTE(U32,CHAR(160),""))),0)),"Attention : Le montant retenu HT est supérieur au montant HT présenté. Merci de revoir la ligne de dépense, plafonner son montant, ou justifier la reventillation HT / TVA.",(IFERROR(VALUE(TRIM(SUBSTITUTE(AV32,CHAR(160),""))),0))&gt;(IFERROR(VALUE(TRIM(SUBSTITUTE(V32,CHAR(160),""))),0)),"Attention : Le montant TVA retenu est supérieur au montant TVA présenté. Merci de revoir la ligne de dépense, plafonner son montant, ou justifier la reventillation HT / TVA.",(IFERROR(VALUE(TRIM(SUBSTITUTE(W32,CHAR(160),""))),0))=0,"",(IFERROR(VALUE(TRIM(SUBSTITUTE(AW32,CHAR(160),""))),0))=(IFERROR(VALUE(TRIM(SUBSTITUTE(W32,CHAR(160),""))),0)),"OK",(IFERROR(VALUE(TRIM(SUBSTITUTE(AW32,CHAR(160),""))),0))&lt;(IFERROR(VALUE(TRIM(SUBSTITUTE(W32,CHAR(160),""))),0)),"Montant instruit inférieur au montant présenté.",TRUE,""))</f>
        <v/>
      </c>
      <c r="BA32" s="208" t="str">
        <f t="shared" si="33"/>
        <v/>
      </c>
      <c r="BB32" s="208" t="str">
        <f t="shared" si="34"/>
        <v/>
      </c>
      <c r="BC32" s="208" t="str">
        <f t="shared" si="35"/>
        <v/>
      </c>
    </row>
    <row r="33" spans="1:55" ht="15" customHeight="1">
      <c r="A33" s="473">
        <v>29</v>
      </c>
      <c r="B33" s="11"/>
      <c r="C33" s="13"/>
      <c r="D33" s="11"/>
      <c r="E33" s="11"/>
      <c r="F33" s="63"/>
      <c r="G33" s="71"/>
      <c r="H33" s="69"/>
      <c r="I33" s="70"/>
      <c r="J33" s="41"/>
      <c r="K33" s="29"/>
      <c r="L33" s="15"/>
      <c r="M33" s="193" t="str">
        <f t="shared" si="36"/>
        <v/>
      </c>
      <c r="N33" s="32"/>
      <c r="O33" s="15"/>
      <c r="P33" s="193" t="str">
        <f t="shared" si="37"/>
        <v/>
      </c>
      <c r="Q33" s="35"/>
      <c r="R33" s="15"/>
      <c r="S33" s="194" t="str">
        <f t="shared" si="38"/>
        <v/>
      </c>
      <c r="T33" s="56"/>
      <c r="U33" s="275" t="str" cm="1">
        <f t="array" ref="U33">IF((_xlfn.IFS(TRIM(SUBSTITUTE(T33,CHAR(160),""))="Devis 1",IFERROR(VALUE(TRIM(SUBSTITUTE(K33,CHAR(160),""))),0),TRIM(SUBSTITUTE(T33,CHAR(160),""))="Devis 2",IFERROR(VALUE(TRIM(SUBSTITUTE(N33,CHAR(160),""))),0),TRIM(SUBSTITUTE(T33,CHAR(160),""))="Devis 3",IFERROR(VALUE(TRIM(SUBSTITUTE(Q33,CHAR(160),""))),0),TRUE,0)*IFERROR(VALUE(TRIM(SUBSTITUTE(C33,CHAR(160),""))),0))=0,"",_xlfn.IFS(TRIM(SUBSTITUTE(T33,CHAR(160),""))="Devis 1",IFERROR(VALUE(TRIM(SUBSTITUTE(K33,CHAR(160),""))),0),TRIM(SUBSTITUTE(T33,CHAR(160),""))="Devis 2",IFERROR(VALUE(TRIM(SUBSTITUTE(N33,CHAR(160),""))),0),TRIM(SUBSTITUTE(T33,CHAR(160),""))="Devis 3",IFERROR(VALUE(TRIM(SUBSTITUTE(Q33,CHAR(160),""))),0),TRUE,0)*IFERROR(VALUE(TRIM(SUBSTITUTE(C33,CHAR(160),""))),0))</f>
        <v/>
      </c>
      <c r="V33" s="196" t="str" cm="1">
        <f t="array" ref="V33">IF(ROUND((_xlfn.IFS(TRIM(SUBSTITUTE(T33,CHAR(160),""))="Devis 1",IFERROR(VALUE(TRIM(SUBSTITUTE(L33,CHAR(160),""))),0),TRIM(SUBSTITUTE(T33,CHAR(160),""))="Devis 2",IFERROR(VALUE(TRIM(SUBSTITUTE(O33,CHAR(160),""))),0),TRIM(SUBSTITUTE(T33,CHAR(160),""))="Devis 3",IFERROR(VALUE(TRIM(SUBSTITUTE(R33,CHAR(160),""))),0),TRUE,0)*IFERROR(VALUE(TRIM(SUBSTITUTE(C33,CHAR(160),""))),0)),2)=0,IF(U33&lt;&gt;"",0,""),ROUND((_xlfn.IFS(TRIM(SUBSTITUTE(T33,CHAR(160),""))="Devis 1",IFERROR(VALUE(TRIM(SUBSTITUTE(L33,CHAR(160),""))),0),TRIM(SUBSTITUTE(T33,CHAR(160),""))="Devis 2",IFERROR(VALUE(TRIM(SUBSTITUTE(O33,CHAR(160),""))),0),TRIM(SUBSTITUTE(T33,CHAR(160),""))="Devis 3",IFERROR(VALUE(TRIM(SUBSTITUTE(R33,CHAR(160),""))),0),TRUE,0)*IFERROR(VALUE(TRIM(SUBSTITUTE(C33,CHAR(160),""))),0)),2))</f>
        <v/>
      </c>
      <c r="W33" s="197" t="str">
        <f t="shared" si="39"/>
        <v/>
      </c>
      <c r="X33" s="489"/>
      <c r="Y33" s="277" t="str">
        <f t="shared" si="18"/>
        <v/>
      </c>
      <c r="Z33" s="282" t="str">
        <f t="shared" si="19"/>
        <v/>
      </c>
      <c r="AA33" s="277" t="str">
        <f t="shared" si="20"/>
        <v/>
      </c>
      <c r="AB33" s="200" t="str">
        <f t="shared" si="21"/>
        <v/>
      </c>
      <c r="AC33" s="200" t="str">
        <f t="shared" si="22"/>
        <v/>
      </c>
      <c r="AD33" s="200" t="str">
        <f t="shared" si="23"/>
        <v/>
      </c>
      <c r="AE33" s="200" t="str">
        <f t="shared" si="24"/>
        <v/>
      </c>
      <c r="AF33" s="278" t="str">
        <f t="shared" si="25"/>
        <v/>
      </c>
      <c r="AG33" s="203" t="str">
        <f t="shared" si="26"/>
        <v/>
      </c>
      <c r="AH33" s="204" t="str">
        <f t="shared" si="27"/>
        <v/>
      </c>
      <c r="AI33" s="193" t="str">
        <f t="shared" si="40"/>
        <v/>
      </c>
      <c r="AJ33" s="205" t="str">
        <f t="shared" si="28"/>
        <v/>
      </c>
      <c r="AK33" s="204" t="str">
        <f t="shared" si="29"/>
        <v/>
      </c>
      <c r="AL33" s="193" t="str">
        <f t="shared" si="41"/>
        <v/>
      </c>
      <c r="AM33" s="206" t="str">
        <f t="shared" si="30"/>
        <v/>
      </c>
      <c r="AN33" s="204" t="str">
        <f t="shared" si="31"/>
        <v/>
      </c>
      <c r="AO33" s="207" t="str">
        <f t="shared" si="42"/>
        <v/>
      </c>
      <c r="AP33" s="198" t="str">
        <f t="shared" si="32"/>
        <v/>
      </c>
      <c r="AQ33" s="279"/>
      <c r="AR33" s="208" t="str">
        <f t="shared" si="43"/>
        <v/>
      </c>
      <c r="AS33" s="208" t="str">
        <f t="shared" si="44"/>
        <v/>
      </c>
      <c r="AT33" s="208" t="str">
        <f t="shared" si="45"/>
        <v/>
      </c>
      <c r="AU33" s="209" t="str" cm="1">
        <f t="array" ref="AU33">IF($Z33="","",IF((IFERROR(_xlfn.IFS($AP33="Devis 1",(IFERROR(VALUE(TRIM(SUBSTITUTE(AG33,CHAR(160),""))),0)),$AP33="Devis 2",(IFERROR(VALUE(TRIM(SUBSTITUTE(AJ33,CHAR(160),""))),0)),$AP33="Devis 3",(IFERROR(VALUE(TRIM(SUBSTITUTE(AM33,CHAR(160),""))),0))),0))*(IFERROR(VALUE(TRIM(SUBSTITUTE($Z33,CHAR(160),""))),0))=0,"",(IFERROR(_xlfn.IFS($AP33="Devis 1",(IFERROR(VALUE(TRIM(SUBSTITUTE(AG33,CHAR(160),""))),0)),$AP33="Devis 2",(IFERROR(VALUE(TRIM(SUBSTITUTE(AJ33,CHAR(160),""))),0)),$AP33="Devis 3",(IFERROR(VALUE(TRIM(SUBSTITUTE(AM33,CHAR(160),""))),0))),0))*(IFERROR(VALUE(TRIM(SUBSTITUTE($Z33,CHAR(160),""))),0))))</f>
        <v/>
      </c>
      <c r="AV33" s="209" t="str" cm="1">
        <f t="array" ref="AV33">IF($Z33="","",IF(ROUND((IFERROR(_xlfn.IFS(TRIM(SUBSTITUTE($AP33,CHAR(160),""))="Devis 1",IFERROR(VALUE(TRIM(SUBSTITUTE(AH33,CHAR(160),""))),0),TRIM(SUBSTITUTE($AP33,CHAR(160),""))="Devis 2",IFERROR(VALUE(TRIM(SUBSTITUTE(AK33,CHAR(160),""))),0),TRIM(SUBSTITUTE($AP33,CHAR(160),""))="Devis 3",IFERROR(VALUE(TRIM(SUBSTITUTE(AN33,CHAR(160),""))),0)),0))*(IFERROR(VALUE(TRIM(SUBSTITUTE($Z33,CHAR(160),""))),0)),2)=0,IF(AU33&lt;&gt;"",0,""),ROUND((IFERROR(_xlfn.IFS(TRIM(SUBSTITUTE($AP33,CHAR(160),""))="Devis 1",IFERROR(VALUE(TRIM(SUBSTITUTE(AH33,CHAR(160),""))),0),TRIM(SUBSTITUTE($AP33,CHAR(160),""))="Devis 2",IFERROR(VALUE(TRIM(SUBSTITUTE(AK33,CHAR(160),""))),0),TRIM(SUBSTITUTE($AP33,CHAR(160),""))="Devis 3",IFERROR(VALUE(TRIM(SUBSTITUTE(AN33,CHAR(160),""))),0)),0))*(IFERROR(VALUE(TRIM(SUBSTITUTE($Z33,CHAR(160),""))),0)),2)))</f>
        <v/>
      </c>
      <c r="AW33" s="209" t="str" cm="1">
        <f t="array" ref="AW33">IF($Z33="","",IF((IFERROR(_xlfn.IFS($AP33="Devis 1",(IFERROR(VALUE(TRIM(SUBSTITUTE(AI33,CHAR(160),""))),0)),$AP33="Devis 2",(IFERROR(VALUE(TRIM(SUBSTITUTE(AL33,CHAR(160),""))),0)),$AP33="Devis 3",(IFERROR(VALUE(TRIM(SUBSTITUTE(AO33,CHAR(160),""))),0))),0))*(IFERROR(VALUE(TRIM(SUBSTITUTE($Z33,CHAR(160),""))),0))=0,"",(IFERROR(_xlfn.IFS($AP33="Devis 1",(IFERROR(VALUE(TRIM(SUBSTITUTE(AI33,CHAR(160),""))),0)),$AP33="Devis 2",(IFERROR(VALUE(TRIM(SUBSTITUTE(AL33,CHAR(160),""))),0)),$AP33="Devis 3",(IFERROR(VALUE(TRIM(SUBSTITUTE(AO33,CHAR(160),""))),0))),0))*(IFERROR(VALUE(TRIM(SUBSTITUTE($Z33,CHAR(160),""))),0))))</f>
        <v/>
      </c>
      <c r="AX33" s="280"/>
      <c r="AY33" s="281" t="str" cm="1">
        <f t="array" ref="AY33">IF(OR(AW33="",AT33="",AU33="",AR33="",AV33="",AS33=""),"",_xlfn.IFS((IFERROR(VALUE(TRIM(SUBSTITUTE(AW33,CHAR(160),""))),0))&gt;(IFERROR(VALUE(TRIM(SUBSTITUTE(AT33,CHAR(160),""))),0)),"KO : Le montant retenu TTC est supérieur au montant raisonnable TTC. Merci de revoir la ligne de dépense ou plafonner son montant.",(IFERROR(VALUE(TRIM(SUBSTITUTE(AU33,CHAR(160),""))),0))&gt;(IFERROR(VALUE(TRIM(SUBSTITUTE(AR33,CHAR(160),""))),0)),"Attention : Le montant retenu HT est supérieur au montant HT raisonnable. Merci de revoir la ligne de dépense, plafonner son montant, ou justifier la reventillation HT / TVA.",(IFERROR(VALUE(TRIM(SUBSTITUTE(AV33,CHAR(160),""))),0))&gt;(IFERROR(VALUE(TRIM(SUBSTITUTE(AS33,CHAR(160),""))),0)),"Attention : Le montant TVA retenu est supérieur au montant TVA raisonnable. Merci de revoir la ligne de dépense, plafonner son montant, ou justifier la reventillation HT / TVA.",(IFERROR(VALUE(TRIM(SUBSTITUTE(AW33,CHAR(160),""))),0))=0,"",(IFERROR(VALUE(TRIM(SUBSTITUTE(AT33,CHAR(160),""))),0))=(IFERROR(VALUE(TRIM(SUBSTITUTE(AW33,CHAR(160),""))),0)),"OK",(IFERROR(VALUE(TRIM(SUBSTITUTE(AT33,CHAR(160),""))),0))&gt;(IFERROR(VALUE(TRIM(SUBSTITUTE(AW33,CHAR(160),""))),0))," OK : Montant instruit inférieur au montant raisonnable.",TRUE,""))</f>
        <v/>
      </c>
      <c r="AZ33" s="281" t="str" cm="1">
        <f t="array" ref="AZ33">IF(OR(AW33="",W33="",AU33="",U33="",AV33="",V33=""),"",_xlfn.IFS((IFERROR(VALUE(TRIM(SUBSTITUTE(AW33,CHAR(160),""))),0))&gt;(IFERROR(VALUE(TRIM(SUBSTITUTE(W33,CHAR(160),""))),0)),"KO : Le montant retenu TTC est supérieur au montant présenté TTC. Merci de revoir la ligne de dépense ou plafonner son montant.",(IFERROR(VALUE(TRIM(SUBSTITUTE(AU33,CHAR(160),""))),0))&gt;(IFERROR(VALUE(TRIM(SUBSTITUTE(U33,CHAR(160),""))),0)),"Attention : Le montant retenu HT est supérieur au montant HT présenté. Merci de revoir la ligne de dépense, plafonner son montant, ou justifier la reventillation HT / TVA.",(IFERROR(VALUE(TRIM(SUBSTITUTE(AV33,CHAR(160),""))),0))&gt;(IFERROR(VALUE(TRIM(SUBSTITUTE(V33,CHAR(160),""))),0)),"Attention : Le montant TVA retenu est supérieur au montant TVA présenté. Merci de revoir la ligne de dépense, plafonner son montant, ou justifier la reventillation HT / TVA.",(IFERROR(VALUE(TRIM(SUBSTITUTE(W33,CHAR(160),""))),0))=0,"",(IFERROR(VALUE(TRIM(SUBSTITUTE(AW33,CHAR(160),""))),0))=(IFERROR(VALUE(TRIM(SUBSTITUTE(W33,CHAR(160),""))),0)),"OK",(IFERROR(VALUE(TRIM(SUBSTITUTE(AW33,CHAR(160),""))),0))&lt;(IFERROR(VALUE(TRIM(SUBSTITUTE(W33,CHAR(160),""))),0)),"Montant instruit inférieur au montant présenté.",TRUE,""))</f>
        <v/>
      </c>
      <c r="BA33" s="208" t="str">
        <f t="shared" si="33"/>
        <v/>
      </c>
      <c r="BB33" s="208" t="str">
        <f t="shared" si="34"/>
        <v/>
      </c>
      <c r="BC33" s="208" t="str">
        <f t="shared" si="35"/>
        <v/>
      </c>
    </row>
    <row r="34" spans="1:55" ht="15" customHeight="1">
      <c r="A34" s="473">
        <v>30</v>
      </c>
      <c r="B34" s="11"/>
      <c r="C34" s="13"/>
      <c r="D34" s="11"/>
      <c r="E34" s="11"/>
      <c r="F34" s="63"/>
      <c r="G34" s="71"/>
      <c r="H34" s="69"/>
      <c r="I34" s="70"/>
      <c r="J34" s="41"/>
      <c r="K34" s="29"/>
      <c r="L34" s="15"/>
      <c r="M34" s="193" t="str">
        <f t="shared" si="36"/>
        <v/>
      </c>
      <c r="N34" s="32"/>
      <c r="O34" s="15"/>
      <c r="P34" s="193" t="str">
        <f t="shared" si="37"/>
        <v/>
      </c>
      <c r="Q34" s="35"/>
      <c r="R34" s="15"/>
      <c r="S34" s="194" t="str">
        <f t="shared" si="38"/>
        <v/>
      </c>
      <c r="T34" s="56"/>
      <c r="U34" s="275" t="str" cm="1">
        <f t="array" ref="U34">IF((_xlfn.IFS(TRIM(SUBSTITUTE(T34,CHAR(160),""))="Devis 1",IFERROR(VALUE(TRIM(SUBSTITUTE(K34,CHAR(160),""))),0),TRIM(SUBSTITUTE(T34,CHAR(160),""))="Devis 2",IFERROR(VALUE(TRIM(SUBSTITUTE(N34,CHAR(160),""))),0),TRIM(SUBSTITUTE(T34,CHAR(160),""))="Devis 3",IFERROR(VALUE(TRIM(SUBSTITUTE(Q34,CHAR(160),""))),0),TRUE,0)*IFERROR(VALUE(TRIM(SUBSTITUTE(C34,CHAR(160),""))),0))=0,"",_xlfn.IFS(TRIM(SUBSTITUTE(T34,CHAR(160),""))="Devis 1",IFERROR(VALUE(TRIM(SUBSTITUTE(K34,CHAR(160),""))),0),TRIM(SUBSTITUTE(T34,CHAR(160),""))="Devis 2",IFERROR(VALUE(TRIM(SUBSTITUTE(N34,CHAR(160),""))),0),TRIM(SUBSTITUTE(T34,CHAR(160),""))="Devis 3",IFERROR(VALUE(TRIM(SUBSTITUTE(Q34,CHAR(160),""))),0),TRUE,0)*IFERROR(VALUE(TRIM(SUBSTITUTE(C34,CHAR(160),""))),0))</f>
        <v/>
      </c>
      <c r="V34" s="196" t="str" cm="1">
        <f t="array" ref="V34">IF(ROUND((_xlfn.IFS(TRIM(SUBSTITUTE(T34,CHAR(160),""))="Devis 1",IFERROR(VALUE(TRIM(SUBSTITUTE(L34,CHAR(160),""))),0),TRIM(SUBSTITUTE(T34,CHAR(160),""))="Devis 2",IFERROR(VALUE(TRIM(SUBSTITUTE(O34,CHAR(160),""))),0),TRIM(SUBSTITUTE(T34,CHAR(160),""))="Devis 3",IFERROR(VALUE(TRIM(SUBSTITUTE(R34,CHAR(160),""))),0),TRUE,0)*IFERROR(VALUE(TRIM(SUBSTITUTE(C34,CHAR(160),""))),0)),2)=0,IF(U34&lt;&gt;"",0,""),ROUND((_xlfn.IFS(TRIM(SUBSTITUTE(T34,CHAR(160),""))="Devis 1",IFERROR(VALUE(TRIM(SUBSTITUTE(L34,CHAR(160),""))),0),TRIM(SUBSTITUTE(T34,CHAR(160),""))="Devis 2",IFERROR(VALUE(TRIM(SUBSTITUTE(O34,CHAR(160),""))),0),TRIM(SUBSTITUTE(T34,CHAR(160),""))="Devis 3",IFERROR(VALUE(TRIM(SUBSTITUTE(R34,CHAR(160),""))),0),TRUE,0)*IFERROR(VALUE(TRIM(SUBSTITUTE(C34,CHAR(160),""))),0)),2))</f>
        <v/>
      </c>
      <c r="W34" s="197" t="str">
        <f t="shared" si="39"/>
        <v/>
      </c>
      <c r="X34" s="489"/>
      <c r="Y34" s="277" t="str">
        <f t="shared" si="18"/>
        <v/>
      </c>
      <c r="Z34" s="282" t="str">
        <f t="shared" si="19"/>
        <v/>
      </c>
      <c r="AA34" s="277" t="str">
        <f t="shared" si="20"/>
        <v/>
      </c>
      <c r="AB34" s="200" t="str">
        <f t="shared" si="21"/>
        <v/>
      </c>
      <c r="AC34" s="200" t="str">
        <f t="shared" si="22"/>
        <v/>
      </c>
      <c r="AD34" s="200" t="str">
        <f t="shared" si="23"/>
        <v/>
      </c>
      <c r="AE34" s="200" t="str">
        <f t="shared" si="24"/>
        <v/>
      </c>
      <c r="AF34" s="278" t="str">
        <f t="shared" si="25"/>
        <v/>
      </c>
      <c r="AG34" s="203" t="str">
        <f t="shared" si="26"/>
        <v/>
      </c>
      <c r="AH34" s="204" t="str">
        <f t="shared" si="27"/>
        <v/>
      </c>
      <c r="AI34" s="193" t="str">
        <f t="shared" si="40"/>
        <v/>
      </c>
      <c r="AJ34" s="205" t="str">
        <f t="shared" si="28"/>
        <v/>
      </c>
      <c r="AK34" s="204" t="str">
        <f t="shared" si="29"/>
        <v/>
      </c>
      <c r="AL34" s="193" t="str">
        <f t="shared" si="41"/>
        <v/>
      </c>
      <c r="AM34" s="206" t="str">
        <f t="shared" si="30"/>
        <v/>
      </c>
      <c r="AN34" s="204" t="str">
        <f t="shared" si="31"/>
        <v/>
      </c>
      <c r="AO34" s="207" t="str">
        <f t="shared" si="42"/>
        <v/>
      </c>
      <c r="AP34" s="198" t="str">
        <f t="shared" si="32"/>
        <v/>
      </c>
      <c r="AQ34" s="279"/>
      <c r="AR34" s="208" t="str">
        <f t="shared" si="43"/>
        <v/>
      </c>
      <c r="AS34" s="208" t="str">
        <f t="shared" si="44"/>
        <v/>
      </c>
      <c r="AT34" s="208" t="str">
        <f t="shared" si="45"/>
        <v/>
      </c>
      <c r="AU34" s="209" t="str" cm="1">
        <f t="array" ref="AU34">IF($Z34="","",IF((IFERROR(_xlfn.IFS($AP34="Devis 1",(IFERROR(VALUE(TRIM(SUBSTITUTE(AG34,CHAR(160),""))),0)),$AP34="Devis 2",(IFERROR(VALUE(TRIM(SUBSTITUTE(AJ34,CHAR(160),""))),0)),$AP34="Devis 3",(IFERROR(VALUE(TRIM(SUBSTITUTE(AM34,CHAR(160),""))),0))),0))*(IFERROR(VALUE(TRIM(SUBSTITUTE($Z34,CHAR(160),""))),0))=0,"",(IFERROR(_xlfn.IFS($AP34="Devis 1",(IFERROR(VALUE(TRIM(SUBSTITUTE(AG34,CHAR(160),""))),0)),$AP34="Devis 2",(IFERROR(VALUE(TRIM(SUBSTITUTE(AJ34,CHAR(160),""))),0)),$AP34="Devis 3",(IFERROR(VALUE(TRIM(SUBSTITUTE(AM34,CHAR(160),""))),0))),0))*(IFERROR(VALUE(TRIM(SUBSTITUTE($Z34,CHAR(160),""))),0))))</f>
        <v/>
      </c>
      <c r="AV34" s="209" t="str" cm="1">
        <f t="array" ref="AV34">IF($Z34="","",IF(ROUND((IFERROR(_xlfn.IFS(TRIM(SUBSTITUTE($AP34,CHAR(160),""))="Devis 1",IFERROR(VALUE(TRIM(SUBSTITUTE(AH34,CHAR(160),""))),0),TRIM(SUBSTITUTE($AP34,CHAR(160),""))="Devis 2",IFERROR(VALUE(TRIM(SUBSTITUTE(AK34,CHAR(160),""))),0),TRIM(SUBSTITUTE($AP34,CHAR(160),""))="Devis 3",IFERROR(VALUE(TRIM(SUBSTITUTE(AN34,CHAR(160),""))),0)),0))*(IFERROR(VALUE(TRIM(SUBSTITUTE($Z34,CHAR(160),""))),0)),2)=0,IF(AU34&lt;&gt;"",0,""),ROUND((IFERROR(_xlfn.IFS(TRIM(SUBSTITUTE($AP34,CHAR(160),""))="Devis 1",IFERROR(VALUE(TRIM(SUBSTITUTE(AH34,CHAR(160),""))),0),TRIM(SUBSTITUTE($AP34,CHAR(160),""))="Devis 2",IFERROR(VALUE(TRIM(SUBSTITUTE(AK34,CHAR(160),""))),0),TRIM(SUBSTITUTE($AP34,CHAR(160),""))="Devis 3",IFERROR(VALUE(TRIM(SUBSTITUTE(AN34,CHAR(160),""))),0)),0))*(IFERROR(VALUE(TRIM(SUBSTITUTE($Z34,CHAR(160),""))),0)),2)))</f>
        <v/>
      </c>
      <c r="AW34" s="209" t="str" cm="1">
        <f t="array" ref="AW34">IF($Z34="","",IF((IFERROR(_xlfn.IFS($AP34="Devis 1",(IFERROR(VALUE(TRIM(SUBSTITUTE(AI34,CHAR(160),""))),0)),$AP34="Devis 2",(IFERROR(VALUE(TRIM(SUBSTITUTE(AL34,CHAR(160),""))),0)),$AP34="Devis 3",(IFERROR(VALUE(TRIM(SUBSTITUTE(AO34,CHAR(160),""))),0))),0))*(IFERROR(VALUE(TRIM(SUBSTITUTE($Z34,CHAR(160),""))),0))=0,"",(IFERROR(_xlfn.IFS($AP34="Devis 1",(IFERROR(VALUE(TRIM(SUBSTITUTE(AI34,CHAR(160),""))),0)),$AP34="Devis 2",(IFERROR(VALUE(TRIM(SUBSTITUTE(AL34,CHAR(160),""))),0)),$AP34="Devis 3",(IFERROR(VALUE(TRIM(SUBSTITUTE(AO34,CHAR(160),""))),0))),0))*(IFERROR(VALUE(TRIM(SUBSTITUTE($Z34,CHAR(160),""))),0))))</f>
        <v/>
      </c>
      <c r="AX34" s="280"/>
      <c r="AY34" s="281" t="str" cm="1">
        <f t="array" ref="AY34">IF(OR(AW34="",AT34="",AU34="",AR34="",AV34="",AS34=""),"",_xlfn.IFS((IFERROR(VALUE(TRIM(SUBSTITUTE(AW34,CHAR(160),""))),0))&gt;(IFERROR(VALUE(TRIM(SUBSTITUTE(AT34,CHAR(160),""))),0)),"KO : Le montant retenu TTC est supérieur au montant raisonnable TTC. Merci de revoir la ligne de dépense ou plafonner son montant.",(IFERROR(VALUE(TRIM(SUBSTITUTE(AU34,CHAR(160),""))),0))&gt;(IFERROR(VALUE(TRIM(SUBSTITUTE(AR34,CHAR(160),""))),0)),"Attention : Le montant retenu HT est supérieur au montant HT raisonnable. Merci de revoir la ligne de dépense, plafonner son montant, ou justifier la reventillation HT / TVA.",(IFERROR(VALUE(TRIM(SUBSTITUTE(AV34,CHAR(160),""))),0))&gt;(IFERROR(VALUE(TRIM(SUBSTITUTE(AS34,CHAR(160),""))),0)),"Attention : Le montant TVA retenu est supérieur au montant TVA raisonnable. Merci de revoir la ligne de dépense, plafonner son montant, ou justifier la reventillation HT / TVA.",(IFERROR(VALUE(TRIM(SUBSTITUTE(AW34,CHAR(160),""))),0))=0,"",(IFERROR(VALUE(TRIM(SUBSTITUTE(AT34,CHAR(160),""))),0))=(IFERROR(VALUE(TRIM(SUBSTITUTE(AW34,CHAR(160),""))),0)),"OK",(IFERROR(VALUE(TRIM(SUBSTITUTE(AT34,CHAR(160),""))),0))&gt;(IFERROR(VALUE(TRIM(SUBSTITUTE(AW34,CHAR(160),""))),0))," OK : Montant instruit inférieur au montant raisonnable.",TRUE,""))</f>
        <v/>
      </c>
      <c r="AZ34" s="281" t="str" cm="1">
        <f t="array" ref="AZ34">IF(OR(AW34="",W34="",AU34="",U34="",AV34="",V34=""),"",_xlfn.IFS((IFERROR(VALUE(TRIM(SUBSTITUTE(AW34,CHAR(160),""))),0))&gt;(IFERROR(VALUE(TRIM(SUBSTITUTE(W34,CHAR(160),""))),0)),"KO : Le montant retenu TTC est supérieur au montant présenté TTC. Merci de revoir la ligne de dépense ou plafonner son montant.",(IFERROR(VALUE(TRIM(SUBSTITUTE(AU34,CHAR(160),""))),0))&gt;(IFERROR(VALUE(TRIM(SUBSTITUTE(U34,CHAR(160),""))),0)),"Attention : Le montant retenu HT est supérieur au montant HT présenté. Merci de revoir la ligne de dépense, plafonner son montant, ou justifier la reventillation HT / TVA.",(IFERROR(VALUE(TRIM(SUBSTITUTE(AV34,CHAR(160),""))),0))&gt;(IFERROR(VALUE(TRIM(SUBSTITUTE(V34,CHAR(160),""))),0)),"Attention : Le montant TVA retenu est supérieur au montant TVA présenté. Merci de revoir la ligne de dépense, plafonner son montant, ou justifier la reventillation HT / TVA.",(IFERROR(VALUE(TRIM(SUBSTITUTE(W34,CHAR(160),""))),0))=0,"",(IFERROR(VALUE(TRIM(SUBSTITUTE(AW34,CHAR(160),""))),0))=(IFERROR(VALUE(TRIM(SUBSTITUTE(W34,CHAR(160),""))),0)),"OK",(IFERROR(VALUE(TRIM(SUBSTITUTE(AW34,CHAR(160),""))),0))&lt;(IFERROR(VALUE(TRIM(SUBSTITUTE(W34,CHAR(160),""))),0)),"Montant instruit inférieur au montant présenté.",TRUE,""))</f>
        <v/>
      </c>
      <c r="BA34" s="208" t="str">
        <f t="shared" si="33"/>
        <v/>
      </c>
      <c r="BB34" s="208" t="str">
        <f t="shared" si="34"/>
        <v/>
      </c>
      <c r="BC34" s="208" t="str">
        <f t="shared" si="35"/>
        <v/>
      </c>
    </row>
    <row r="35" spans="1:55" ht="15" customHeight="1">
      <c r="A35" s="473">
        <v>31</v>
      </c>
      <c r="B35" s="11"/>
      <c r="C35" s="13"/>
      <c r="D35" s="11"/>
      <c r="E35" s="11"/>
      <c r="F35" s="63"/>
      <c r="G35" s="71"/>
      <c r="H35" s="69"/>
      <c r="I35" s="70"/>
      <c r="J35" s="41"/>
      <c r="K35" s="29"/>
      <c r="L35" s="15"/>
      <c r="M35" s="193" t="str">
        <f t="shared" si="36"/>
        <v/>
      </c>
      <c r="N35" s="32"/>
      <c r="O35" s="15"/>
      <c r="P35" s="193" t="str">
        <f t="shared" si="37"/>
        <v/>
      </c>
      <c r="Q35" s="35"/>
      <c r="R35" s="15"/>
      <c r="S35" s="194" t="str">
        <f t="shared" si="38"/>
        <v/>
      </c>
      <c r="T35" s="56"/>
      <c r="U35" s="275" t="str" cm="1">
        <f t="array" ref="U35">IF((_xlfn.IFS(TRIM(SUBSTITUTE(T35,CHAR(160),""))="Devis 1",IFERROR(VALUE(TRIM(SUBSTITUTE(K35,CHAR(160),""))),0),TRIM(SUBSTITUTE(T35,CHAR(160),""))="Devis 2",IFERROR(VALUE(TRIM(SUBSTITUTE(N35,CHAR(160),""))),0),TRIM(SUBSTITUTE(T35,CHAR(160),""))="Devis 3",IFERROR(VALUE(TRIM(SUBSTITUTE(Q35,CHAR(160),""))),0),TRUE,0)*IFERROR(VALUE(TRIM(SUBSTITUTE(C35,CHAR(160),""))),0))=0,"",_xlfn.IFS(TRIM(SUBSTITUTE(T35,CHAR(160),""))="Devis 1",IFERROR(VALUE(TRIM(SUBSTITUTE(K35,CHAR(160),""))),0),TRIM(SUBSTITUTE(T35,CHAR(160),""))="Devis 2",IFERROR(VALUE(TRIM(SUBSTITUTE(N35,CHAR(160),""))),0),TRIM(SUBSTITUTE(T35,CHAR(160),""))="Devis 3",IFERROR(VALUE(TRIM(SUBSTITUTE(Q35,CHAR(160),""))),0),TRUE,0)*IFERROR(VALUE(TRIM(SUBSTITUTE(C35,CHAR(160),""))),0))</f>
        <v/>
      </c>
      <c r="V35" s="196" t="str" cm="1">
        <f t="array" ref="V35">IF(ROUND((_xlfn.IFS(TRIM(SUBSTITUTE(T35,CHAR(160),""))="Devis 1",IFERROR(VALUE(TRIM(SUBSTITUTE(L35,CHAR(160),""))),0),TRIM(SUBSTITUTE(T35,CHAR(160),""))="Devis 2",IFERROR(VALUE(TRIM(SUBSTITUTE(O35,CHAR(160),""))),0),TRIM(SUBSTITUTE(T35,CHAR(160),""))="Devis 3",IFERROR(VALUE(TRIM(SUBSTITUTE(R35,CHAR(160),""))),0),TRUE,0)*IFERROR(VALUE(TRIM(SUBSTITUTE(C35,CHAR(160),""))),0)),2)=0,IF(U35&lt;&gt;"",0,""),ROUND((_xlfn.IFS(TRIM(SUBSTITUTE(T35,CHAR(160),""))="Devis 1",IFERROR(VALUE(TRIM(SUBSTITUTE(L35,CHAR(160),""))),0),TRIM(SUBSTITUTE(T35,CHAR(160),""))="Devis 2",IFERROR(VALUE(TRIM(SUBSTITUTE(O35,CHAR(160),""))),0),TRIM(SUBSTITUTE(T35,CHAR(160),""))="Devis 3",IFERROR(VALUE(TRIM(SUBSTITUTE(R35,CHAR(160),""))),0),TRUE,0)*IFERROR(VALUE(TRIM(SUBSTITUTE(C35,CHAR(160),""))),0)),2))</f>
        <v/>
      </c>
      <c r="W35" s="197" t="str">
        <f t="shared" si="39"/>
        <v/>
      </c>
      <c r="X35" s="489"/>
      <c r="Y35" s="277" t="str">
        <f t="shared" si="18"/>
        <v/>
      </c>
      <c r="Z35" s="282" t="str">
        <f t="shared" si="19"/>
        <v/>
      </c>
      <c r="AA35" s="277" t="str">
        <f t="shared" si="20"/>
        <v/>
      </c>
      <c r="AB35" s="200" t="str">
        <f t="shared" si="21"/>
        <v/>
      </c>
      <c r="AC35" s="200" t="str">
        <f t="shared" si="22"/>
        <v/>
      </c>
      <c r="AD35" s="200" t="str">
        <f t="shared" si="23"/>
        <v/>
      </c>
      <c r="AE35" s="200" t="str">
        <f t="shared" si="24"/>
        <v/>
      </c>
      <c r="AF35" s="278" t="str">
        <f t="shared" si="25"/>
        <v/>
      </c>
      <c r="AG35" s="203" t="str">
        <f t="shared" si="26"/>
        <v/>
      </c>
      <c r="AH35" s="204" t="str">
        <f t="shared" si="27"/>
        <v/>
      </c>
      <c r="AI35" s="193" t="str">
        <f t="shared" si="40"/>
        <v/>
      </c>
      <c r="AJ35" s="205" t="str">
        <f t="shared" si="28"/>
        <v/>
      </c>
      <c r="AK35" s="204" t="str">
        <f t="shared" si="29"/>
        <v/>
      </c>
      <c r="AL35" s="193" t="str">
        <f t="shared" si="41"/>
        <v/>
      </c>
      <c r="AM35" s="206" t="str">
        <f t="shared" si="30"/>
        <v/>
      </c>
      <c r="AN35" s="204" t="str">
        <f t="shared" si="31"/>
        <v/>
      </c>
      <c r="AO35" s="207" t="str">
        <f t="shared" si="42"/>
        <v/>
      </c>
      <c r="AP35" s="198" t="str">
        <f t="shared" si="32"/>
        <v/>
      </c>
      <c r="AQ35" s="279"/>
      <c r="AR35" s="208" t="str">
        <f t="shared" si="43"/>
        <v/>
      </c>
      <c r="AS35" s="208" t="str">
        <f t="shared" si="44"/>
        <v/>
      </c>
      <c r="AT35" s="208" t="str">
        <f t="shared" si="45"/>
        <v/>
      </c>
      <c r="AU35" s="209" t="str" cm="1">
        <f t="array" ref="AU35">IF($Z35="","",IF((IFERROR(_xlfn.IFS($AP35="Devis 1",(IFERROR(VALUE(TRIM(SUBSTITUTE(AG35,CHAR(160),""))),0)),$AP35="Devis 2",(IFERROR(VALUE(TRIM(SUBSTITUTE(AJ35,CHAR(160),""))),0)),$AP35="Devis 3",(IFERROR(VALUE(TRIM(SUBSTITUTE(AM35,CHAR(160),""))),0))),0))*(IFERROR(VALUE(TRIM(SUBSTITUTE($Z35,CHAR(160),""))),0))=0,"",(IFERROR(_xlfn.IFS($AP35="Devis 1",(IFERROR(VALUE(TRIM(SUBSTITUTE(AG35,CHAR(160),""))),0)),$AP35="Devis 2",(IFERROR(VALUE(TRIM(SUBSTITUTE(AJ35,CHAR(160),""))),0)),$AP35="Devis 3",(IFERROR(VALUE(TRIM(SUBSTITUTE(AM35,CHAR(160),""))),0))),0))*(IFERROR(VALUE(TRIM(SUBSTITUTE($Z35,CHAR(160),""))),0))))</f>
        <v/>
      </c>
      <c r="AV35" s="209" t="str" cm="1">
        <f t="array" ref="AV35">IF($Z35="","",IF(ROUND((IFERROR(_xlfn.IFS(TRIM(SUBSTITUTE($AP35,CHAR(160),""))="Devis 1",IFERROR(VALUE(TRIM(SUBSTITUTE(AH35,CHAR(160),""))),0),TRIM(SUBSTITUTE($AP35,CHAR(160),""))="Devis 2",IFERROR(VALUE(TRIM(SUBSTITUTE(AK35,CHAR(160),""))),0),TRIM(SUBSTITUTE($AP35,CHAR(160),""))="Devis 3",IFERROR(VALUE(TRIM(SUBSTITUTE(AN35,CHAR(160),""))),0)),0))*(IFERROR(VALUE(TRIM(SUBSTITUTE($Z35,CHAR(160),""))),0)),2)=0,IF(AU35&lt;&gt;"",0,""),ROUND((IFERROR(_xlfn.IFS(TRIM(SUBSTITUTE($AP35,CHAR(160),""))="Devis 1",IFERROR(VALUE(TRIM(SUBSTITUTE(AH35,CHAR(160),""))),0),TRIM(SUBSTITUTE($AP35,CHAR(160),""))="Devis 2",IFERROR(VALUE(TRIM(SUBSTITUTE(AK35,CHAR(160),""))),0),TRIM(SUBSTITUTE($AP35,CHAR(160),""))="Devis 3",IFERROR(VALUE(TRIM(SUBSTITUTE(AN35,CHAR(160),""))),0)),0))*(IFERROR(VALUE(TRIM(SUBSTITUTE($Z35,CHAR(160),""))),0)),2)))</f>
        <v/>
      </c>
      <c r="AW35" s="209" t="str" cm="1">
        <f t="array" ref="AW35">IF($Z35="","",IF((IFERROR(_xlfn.IFS($AP35="Devis 1",(IFERROR(VALUE(TRIM(SUBSTITUTE(AI35,CHAR(160),""))),0)),$AP35="Devis 2",(IFERROR(VALUE(TRIM(SUBSTITUTE(AL35,CHAR(160),""))),0)),$AP35="Devis 3",(IFERROR(VALUE(TRIM(SUBSTITUTE(AO35,CHAR(160),""))),0))),0))*(IFERROR(VALUE(TRIM(SUBSTITUTE($Z35,CHAR(160),""))),0))=0,"",(IFERROR(_xlfn.IFS($AP35="Devis 1",(IFERROR(VALUE(TRIM(SUBSTITUTE(AI35,CHAR(160),""))),0)),$AP35="Devis 2",(IFERROR(VALUE(TRIM(SUBSTITUTE(AL35,CHAR(160),""))),0)),$AP35="Devis 3",(IFERROR(VALUE(TRIM(SUBSTITUTE(AO35,CHAR(160),""))),0))),0))*(IFERROR(VALUE(TRIM(SUBSTITUTE($Z35,CHAR(160),""))),0))))</f>
        <v/>
      </c>
      <c r="AX35" s="280"/>
      <c r="AY35" s="281" t="str" cm="1">
        <f t="array" ref="AY35">IF(OR(AW35="",AT35="",AU35="",AR35="",AV35="",AS35=""),"",_xlfn.IFS((IFERROR(VALUE(TRIM(SUBSTITUTE(AW35,CHAR(160),""))),0))&gt;(IFERROR(VALUE(TRIM(SUBSTITUTE(AT35,CHAR(160),""))),0)),"KO : Le montant retenu TTC est supérieur au montant raisonnable TTC. Merci de revoir la ligne de dépense ou plafonner son montant.",(IFERROR(VALUE(TRIM(SUBSTITUTE(AU35,CHAR(160),""))),0))&gt;(IFERROR(VALUE(TRIM(SUBSTITUTE(AR35,CHAR(160),""))),0)),"Attention : Le montant retenu HT est supérieur au montant HT raisonnable. Merci de revoir la ligne de dépense, plafonner son montant, ou justifier la reventillation HT / TVA.",(IFERROR(VALUE(TRIM(SUBSTITUTE(AV35,CHAR(160),""))),0))&gt;(IFERROR(VALUE(TRIM(SUBSTITUTE(AS35,CHAR(160),""))),0)),"Attention : Le montant TVA retenu est supérieur au montant TVA raisonnable. Merci de revoir la ligne de dépense, plafonner son montant, ou justifier la reventillation HT / TVA.",(IFERROR(VALUE(TRIM(SUBSTITUTE(AW35,CHAR(160),""))),0))=0,"",(IFERROR(VALUE(TRIM(SUBSTITUTE(AT35,CHAR(160),""))),0))=(IFERROR(VALUE(TRIM(SUBSTITUTE(AW35,CHAR(160),""))),0)),"OK",(IFERROR(VALUE(TRIM(SUBSTITUTE(AT35,CHAR(160),""))),0))&gt;(IFERROR(VALUE(TRIM(SUBSTITUTE(AW35,CHAR(160),""))),0))," OK : Montant instruit inférieur au montant raisonnable.",TRUE,""))</f>
        <v/>
      </c>
      <c r="AZ35" s="281" t="str" cm="1">
        <f t="array" ref="AZ35">IF(OR(AW35="",W35="",AU35="",U35="",AV35="",V35=""),"",_xlfn.IFS((IFERROR(VALUE(TRIM(SUBSTITUTE(AW35,CHAR(160),""))),0))&gt;(IFERROR(VALUE(TRIM(SUBSTITUTE(W35,CHAR(160),""))),0)),"KO : Le montant retenu TTC est supérieur au montant présenté TTC. Merci de revoir la ligne de dépense ou plafonner son montant.",(IFERROR(VALUE(TRIM(SUBSTITUTE(AU35,CHAR(160),""))),0))&gt;(IFERROR(VALUE(TRIM(SUBSTITUTE(U35,CHAR(160),""))),0)),"Attention : Le montant retenu HT est supérieur au montant HT présenté. Merci de revoir la ligne de dépense, plafonner son montant, ou justifier la reventillation HT / TVA.",(IFERROR(VALUE(TRIM(SUBSTITUTE(AV35,CHAR(160),""))),0))&gt;(IFERROR(VALUE(TRIM(SUBSTITUTE(V35,CHAR(160),""))),0)),"Attention : Le montant TVA retenu est supérieur au montant TVA présenté. Merci de revoir la ligne de dépense, plafonner son montant, ou justifier la reventillation HT / TVA.",(IFERROR(VALUE(TRIM(SUBSTITUTE(W35,CHAR(160),""))),0))=0,"",(IFERROR(VALUE(TRIM(SUBSTITUTE(AW35,CHAR(160),""))),0))=(IFERROR(VALUE(TRIM(SUBSTITUTE(W35,CHAR(160),""))),0)),"OK",(IFERROR(VALUE(TRIM(SUBSTITUTE(AW35,CHAR(160),""))),0))&lt;(IFERROR(VALUE(TRIM(SUBSTITUTE(W35,CHAR(160),""))),0)),"Montant instruit inférieur au montant présenté.",TRUE,""))</f>
        <v/>
      </c>
      <c r="BA35" s="208" t="str">
        <f t="shared" si="33"/>
        <v/>
      </c>
      <c r="BB35" s="208" t="str">
        <f t="shared" si="34"/>
        <v/>
      </c>
      <c r="BC35" s="208" t="str">
        <f t="shared" si="35"/>
        <v/>
      </c>
    </row>
    <row r="36" spans="1:55" ht="15" customHeight="1">
      <c r="A36" s="473">
        <v>32</v>
      </c>
      <c r="B36" s="11"/>
      <c r="C36" s="13"/>
      <c r="D36" s="11"/>
      <c r="E36" s="11"/>
      <c r="F36" s="63"/>
      <c r="G36" s="71"/>
      <c r="H36" s="69"/>
      <c r="I36" s="70"/>
      <c r="J36" s="41"/>
      <c r="K36" s="29"/>
      <c r="L36" s="15"/>
      <c r="M36" s="193" t="str">
        <f t="shared" si="36"/>
        <v/>
      </c>
      <c r="N36" s="32"/>
      <c r="O36" s="15"/>
      <c r="P36" s="193" t="str">
        <f t="shared" si="37"/>
        <v/>
      </c>
      <c r="Q36" s="35"/>
      <c r="R36" s="15"/>
      <c r="S36" s="194" t="str">
        <f t="shared" si="38"/>
        <v/>
      </c>
      <c r="T36" s="56"/>
      <c r="U36" s="275" t="str" cm="1">
        <f t="array" ref="U36">IF((_xlfn.IFS(TRIM(SUBSTITUTE(T36,CHAR(160),""))="Devis 1",IFERROR(VALUE(TRIM(SUBSTITUTE(K36,CHAR(160),""))),0),TRIM(SUBSTITUTE(T36,CHAR(160),""))="Devis 2",IFERROR(VALUE(TRIM(SUBSTITUTE(N36,CHAR(160),""))),0),TRIM(SUBSTITUTE(T36,CHAR(160),""))="Devis 3",IFERROR(VALUE(TRIM(SUBSTITUTE(Q36,CHAR(160),""))),0),TRUE,0)*IFERROR(VALUE(TRIM(SUBSTITUTE(C36,CHAR(160),""))),0))=0,"",_xlfn.IFS(TRIM(SUBSTITUTE(T36,CHAR(160),""))="Devis 1",IFERROR(VALUE(TRIM(SUBSTITUTE(K36,CHAR(160),""))),0),TRIM(SUBSTITUTE(T36,CHAR(160),""))="Devis 2",IFERROR(VALUE(TRIM(SUBSTITUTE(N36,CHAR(160),""))),0),TRIM(SUBSTITUTE(T36,CHAR(160),""))="Devis 3",IFERROR(VALUE(TRIM(SUBSTITUTE(Q36,CHAR(160),""))),0),TRUE,0)*IFERROR(VALUE(TRIM(SUBSTITUTE(C36,CHAR(160),""))),0))</f>
        <v/>
      </c>
      <c r="V36" s="196" t="str" cm="1">
        <f t="array" ref="V36">IF(ROUND((_xlfn.IFS(TRIM(SUBSTITUTE(T36,CHAR(160),""))="Devis 1",IFERROR(VALUE(TRIM(SUBSTITUTE(L36,CHAR(160),""))),0),TRIM(SUBSTITUTE(T36,CHAR(160),""))="Devis 2",IFERROR(VALUE(TRIM(SUBSTITUTE(O36,CHAR(160),""))),0),TRIM(SUBSTITUTE(T36,CHAR(160),""))="Devis 3",IFERROR(VALUE(TRIM(SUBSTITUTE(R36,CHAR(160),""))),0),TRUE,0)*IFERROR(VALUE(TRIM(SUBSTITUTE(C36,CHAR(160),""))),0)),2)=0,IF(U36&lt;&gt;"",0,""),ROUND((_xlfn.IFS(TRIM(SUBSTITUTE(T36,CHAR(160),""))="Devis 1",IFERROR(VALUE(TRIM(SUBSTITUTE(L36,CHAR(160),""))),0),TRIM(SUBSTITUTE(T36,CHAR(160),""))="Devis 2",IFERROR(VALUE(TRIM(SUBSTITUTE(O36,CHAR(160),""))),0),TRIM(SUBSTITUTE(T36,CHAR(160),""))="Devis 3",IFERROR(VALUE(TRIM(SUBSTITUTE(R36,CHAR(160),""))),0),TRUE,0)*IFERROR(VALUE(TRIM(SUBSTITUTE(C36,CHAR(160),""))),0)),2))</f>
        <v/>
      </c>
      <c r="W36" s="197" t="str">
        <f t="shared" si="39"/>
        <v/>
      </c>
      <c r="X36" s="489"/>
      <c r="Y36" s="277" t="str">
        <f t="shared" si="18"/>
        <v/>
      </c>
      <c r="Z36" s="282" t="str">
        <f t="shared" si="19"/>
        <v/>
      </c>
      <c r="AA36" s="277" t="str">
        <f t="shared" si="20"/>
        <v/>
      </c>
      <c r="AB36" s="200" t="str">
        <f t="shared" si="21"/>
        <v/>
      </c>
      <c r="AC36" s="200" t="str">
        <f t="shared" si="22"/>
        <v/>
      </c>
      <c r="AD36" s="200" t="str">
        <f t="shared" si="23"/>
        <v/>
      </c>
      <c r="AE36" s="200" t="str">
        <f t="shared" si="24"/>
        <v/>
      </c>
      <c r="AF36" s="278" t="str">
        <f t="shared" si="25"/>
        <v/>
      </c>
      <c r="AG36" s="203" t="str">
        <f t="shared" si="26"/>
        <v/>
      </c>
      <c r="AH36" s="204" t="str">
        <f t="shared" si="27"/>
        <v/>
      </c>
      <c r="AI36" s="193" t="str">
        <f t="shared" si="40"/>
        <v/>
      </c>
      <c r="AJ36" s="205" t="str">
        <f t="shared" si="28"/>
        <v/>
      </c>
      <c r="AK36" s="204" t="str">
        <f t="shared" si="29"/>
        <v/>
      </c>
      <c r="AL36" s="193" t="str">
        <f t="shared" si="41"/>
        <v/>
      </c>
      <c r="AM36" s="206" t="str">
        <f t="shared" si="30"/>
        <v/>
      </c>
      <c r="AN36" s="204" t="str">
        <f t="shared" si="31"/>
        <v/>
      </c>
      <c r="AO36" s="207" t="str">
        <f t="shared" si="42"/>
        <v/>
      </c>
      <c r="AP36" s="198" t="str">
        <f t="shared" si="32"/>
        <v/>
      </c>
      <c r="AQ36" s="279"/>
      <c r="AR36" s="208" t="str">
        <f t="shared" si="43"/>
        <v/>
      </c>
      <c r="AS36" s="208" t="str">
        <f t="shared" si="44"/>
        <v/>
      </c>
      <c r="AT36" s="208" t="str">
        <f t="shared" si="45"/>
        <v/>
      </c>
      <c r="AU36" s="209" t="str" cm="1">
        <f t="array" ref="AU36">IF($Z36="","",IF((IFERROR(_xlfn.IFS($AP36="Devis 1",(IFERROR(VALUE(TRIM(SUBSTITUTE(AG36,CHAR(160),""))),0)),$AP36="Devis 2",(IFERROR(VALUE(TRIM(SUBSTITUTE(AJ36,CHAR(160),""))),0)),$AP36="Devis 3",(IFERROR(VALUE(TRIM(SUBSTITUTE(AM36,CHAR(160),""))),0))),0))*(IFERROR(VALUE(TRIM(SUBSTITUTE($Z36,CHAR(160),""))),0))=0,"",(IFERROR(_xlfn.IFS($AP36="Devis 1",(IFERROR(VALUE(TRIM(SUBSTITUTE(AG36,CHAR(160),""))),0)),$AP36="Devis 2",(IFERROR(VALUE(TRIM(SUBSTITUTE(AJ36,CHAR(160),""))),0)),$AP36="Devis 3",(IFERROR(VALUE(TRIM(SUBSTITUTE(AM36,CHAR(160),""))),0))),0))*(IFERROR(VALUE(TRIM(SUBSTITUTE($Z36,CHAR(160),""))),0))))</f>
        <v/>
      </c>
      <c r="AV36" s="209" t="str" cm="1">
        <f t="array" ref="AV36">IF($Z36="","",IF(ROUND((IFERROR(_xlfn.IFS(TRIM(SUBSTITUTE($AP36,CHAR(160),""))="Devis 1",IFERROR(VALUE(TRIM(SUBSTITUTE(AH36,CHAR(160),""))),0),TRIM(SUBSTITUTE($AP36,CHAR(160),""))="Devis 2",IFERROR(VALUE(TRIM(SUBSTITUTE(AK36,CHAR(160),""))),0),TRIM(SUBSTITUTE($AP36,CHAR(160),""))="Devis 3",IFERROR(VALUE(TRIM(SUBSTITUTE(AN36,CHAR(160),""))),0)),0))*(IFERROR(VALUE(TRIM(SUBSTITUTE($Z36,CHAR(160),""))),0)),2)=0,IF(AU36&lt;&gt;"",0,""),ROUND((IFERROR(_xlfn.IFS(TRIM(SUBSTITUTE($AP36,CHAR(160),""))="Devis 1",IFERROR(VALUE(TRIM(SUBSTITUTE(AH36,CHAR(160),""))),0),TRIM(SUBSTITUTE($AP36,CHAR(160),""))="Devis 2",IFERROR(VALUE(TRIM(SUBSTITUTE(AK36,CHAR(160),""))),0),TRIM(SUBSTITUTE($AP36,CHAR(160),""))="Devis 3",IFERROR(VALUE(TRIM(SUBSTITUTE(AN36,CHAR(160),""))),0)),0))*(IFERROR(VALUE(TRIM(SUBSTITUTE($Z36,CHAR(160),""))),0)),2)))</f>
        <v/>
      </c>
      <c r="AW36" s="209" t="str" cm="1">
        <f t="array" ref="AW36">IF($Z36="","",IF((IFERROR(_xlfn.IFS($AP36="Devis 1",(IFERROR(VALUE(TRIM(SUBSTITUTE(AI36,CHAR(160),""))),0)),$AP36="Devis 2",(IFERROR(VALUE(TRIM(SUBSTITUTE(AL36,CHAR(160),""))),0)),$AP36="Devis 3",(IFERROR(VALUE(TRIM(SUBSTITUTE(AO36,CHAR(160),""))),0))),0))*(IFERROR(VALUE(TRIM(SUBSTITUTE($Z36,CHAR(160),""))),0))=0,"",(IFERROR(_xlfn.IFS($AP36="Devis 1",(IFERROR(VALUE(TRIM(SUBSTITUTE(AI36,CHAR(160),""))),0)),$AP36="Devis 2",(IFERROR(VALUE(TRIM(SUBSTITUTE(AL36,CHAR(160),""))),0)),$AP36="Devis 3",(IFERROR(VALUE(TRIM(SUBSTITUTE(AO36,CHAR(160),""))),0))),0))*(IFERROR(VALUE(TRIM(SUBSTITUTE($Z36,CHAR(160),""))),0))))</f>
        <v/>
      </c>
      <c r="AX36" s="280"/>
      <c r="AY36" s="281" t="str" cm="1">
        <f t="array" ref="AY36">IF(OR(AW36="",AT36="",AU36="",AR36="",AV36="",AS36=""),"",_xlfn.IFS((IFERROR(VALUE(TRIM(SUBSTITUTE(AW36,CHAR(160),""))),0))&gt;(IFERROR(VALUE(TRIM(SUBSTITUTE(AT36,CHAR(160),""))),0)),"KO : Le montant retenu TTC est supérieur au montant raisonnable TTC. Merci de revoir la ligne de dépense ou plafonner son montant.",(IFERROR(VALUE(TRIM(SUBSTITUTE(AU36,CHAR(160),""))),0))&gt;(IFERROR(VALUE(TRIM(SUBSTITUTE(AR36,CHAR(160),""))),0)),"Attention : Le montant retenu HT est supérieur au montant HT raisonnable. Merci de revoir la ligne de dépense, plafonner son montant, ou justifier la reventillation HT / TVA.",(IFERROR(VALUE(TRIM(SUBSTITUTE(AV36,CHAR(160),""))),0))&gt;(IFERROR(VALUE(TRIM(SUBSTITUTE(AS36,CHAR(160),""))),0)),"Attention : Le montant TVA retenu est supérieur au montant TVA raisonnable. Merci de revoir la ligne de dépense, plafonner son montant, ou justifier la reventillation HT / TVA.",(IFERROR(VALUE(TRIM(SUBSTITUTE(AW36,CHAR(160),""))),0))=0,"",(IFERROR(VALUE(TRIM(SUBSTITUTE(AT36,CHAR(160),""))),0))=(IFERROR(VALUE(TRIM(SUBSTITUTE(AW36,CHAR(160),""))),0)),"OK",(IFERROR(VALUE(TRIM(SUBSTITUTE(AT36,CHAR(160),""))),0))&gt;(IFERROR(VALUE(TRIM(SUBSTITUTE(AW36,CHAR(160),""))),0))," OK : Montant instruit inférieur au montant raisonnable.",TRUE,""))</f>
        <v/>
      </c>
      <c r="AZ36" s="281" t="str" cm="1">
        <f t="array" ref="AZ36">IF(OR(AW36="",W36="",AU36="",U36="",AV36="",V36=""),"",_xlfn.IFS((IFERROR(VALUE(TRIM(SUBSTITUTE(AW36,CHAR(160),""))),0))&gt;(IFERROR(VALUE(TRIM(SUBSTITUTE(W36,CHAR(160),""))),0)),"KO : Le montant retenu TTC est supérieur au montant présenté TTC. Merci de revoir la ligne de dépense ou plafonner son montant.",(IFERROR(VALUE(TRIM(SUBSTITUTE(AU36,CHAR(160),""))),0))&gt;(IFERROR(VALUE(TRIM(SUBSTITUTE(U36,CHAR(160),""))),0)),"Attention : Le montant retenu HT est supérieur au montant HT présenté. Merci de revoir la ligne de dépense, plafonner son montant, ou justifier la reventillation HT / TVA.",(IFERROR(VALUE(TRIM(SUBSTITUTE(AV36,CHAR(160),""))),0))&gt;(IFERROR(VALUE(TRIM(SUBSTITUTE(V36,CHAR(160),""))),0)),"Attention : Le montant TVA retenu est supérieur au montant TVA présenté. Merci de revoir la ligne de dépense, plafonner son montant, ou justifier la reventillation HT / TVA.",(IFERROR(VALUE(TRIM(SUBSTITUTE(W36,CHAR(160),""))),0))=0,"",(IFERROR(VALUE(TRIM(SUBSTITUTE(AW36,CHAR(160),""))),0))=(IFERROR(VALUE(TRIM(SUBSTITUTE(W36,CHAR(160),""))),0)),"OK",(IFERROR(VALUE(TRIM(SUBSTITUTE(AW36,CHAR(160),""))),0))&lt;(IFERROR(VALUE(TRIM(SUBSTITUTE(W36,CHAR(160),""))),0)),"Montant instruit inférieur au montant présenté.",TRUE,""))</f>
        <v/>
      </c>
      <c r="BA36" s="208" t="str">
        <f t="shared" si="33"/>
        <v/>
      </c>
      <c r="BB36" s="208" t="str">
        <f t="shared" si="34"/>
        <v/>
      </c>
      <c r="BC36" s="208" t="str">
        <f t="shared" si="35"/>
        <v/>
      </c>
    </row>
    <row r="37" spans="1:55" ht="15" customHeight="1">
      <c r="A37" s="473">
        <v>33</v>
      </c>
      <c r="B37" s="11"/>
      <c r="C37" s="13"/>
      <c r="D37" s="11"/>
      <c r="E37" s="11"/>
      <c r="F37" s="63"/>
      <c r="G37" s="71"/>
      <c r="H37" s="69"/>
      <c r="I37" s="70"/>
      <c r="J37" s="41"/>
      <c r="K37" s="29"/>
      <c r="L37" s="15"/>
      <c r="M37" s="193" t="str">
        <f t="shared" si="36"/>
        <v/>
      </c>
      <c r="N37" s="32"/>
      <c r="O37" s="15"/>
      <c r="P37" s="193" t="str">
        <f t="shared" si="37"/>
        <v/>
      </c>
      <c r="Q37" s="35"/>
      <c r="R37" s="15"/>
      <c r="S37" s="194" t="str">
        <f t="shared" si="38"/>
        <v/>
      </c>
      <c r="T37" s="56"/>
      <c r="U37" s="275" t="str" cm="1">
        <f t="array" ref="U37">IF((_xlfn.IFS(TRIM(SUBSTITUTE(T37,CHAR(160),""))="Devis 1",IFERROR(VALUE(TRIM(SUBSTITUTE(K37,CHAR(160),""))),0),TRIM(SUBSTITUTE(T37,CHAR(160),""))="Devis 2",IFERROR(VALUE(TRIM(SUBSTITUTE(N37,CHAR(160),""))),0),TRIM(SUBSTITUTE(T37,CHAR(160),""))="Devis 3",IFERROR(VALUE(TRIM(SUBSTITUTE(Q37,CHAR(160),""))),0),TRUE,0)*IFERROR(VALUE(TRIM(SUBSTITUTE(C37,CHAR(160),""))),0))=0,"",_xlfn.IFS(TRIM(SUBSTITUTE(T37,CHAR(160),""))="Devis 1",IFERROR(VALUE(TRIM(SUBSTITUTE(K37,CHAR(160),""))),0),TRIM(SUBSTITUTE(T37,CHAR(160),""))="Devis 2",IFERROR(VALUE(TRIM(SUBSTITUTE(N37,CHAR(160),""))),0),TRIM(SUBSTITUTE(T37,CHAR(160),""))="Devis 3",IFERROR(VALUE(TRIM(SUBSTITUTE(Q37,CHAR(160),""))),0),TRUE,0)*IFERROR(VALUE(TRIM(SUBSTITUTE(C37,CHAR(160),""))),0))</f>
        <v/>
      </c>
      <c r="V37" s="196" t="str" cm="1">
        <f t="array" ref="V37">IF(ROUND((_xlfn.IFS(TRIM(SUBSTITUTE(T37,CHAR(160),""))="Devis 1",IFERROR(VALUE(TRIM(SUBSTITUTE(L37,CHAR(160),""))),0),TRIM(SUBSTITUTE(T37,CHAR(160),""))="Devis 2",IFERROR(VALUE(TRIM(SUBSTITUTE(O37,CHAR(160),""))),0),TRIM(SUBSTITUTE(T37,CHAR(160),""))="Devis 3",IFERROR(VALUE(TRIM(SUBSTITUTE(R37,CHAR(160),""))),0),TRUE,0)*IFERROR(VALUE(TRIM(SUBSTITUTE(C37,CHAR(160),""))),0)),2)=0,IF(U37&lt;&gt;"",0,""),ROUND((_xlfn.IFS(TRIM(SUBSTITUTE(T37,CHAR(160),""))="Devis 1",IFERROR(VALUE(TRIM(SUBSTITUTE(L37,CHAR(160),""))),0),TRIM(SUBSTITUTE(T37,CHAR(160),""))="Devis 2",IFERROR(VALUE(TRIM(SUBSTITUTE(O37,CHAR(160),""))),0),TRIM(SUBSTITUTE(T37,CHAR(160),""))="Devis 3",IFERROR(VALUE(TRIM(SUBSTITUTE(R37,CHAR(160),""))),0),TRUE,0)*IFERROR(VALUE(TRIM(SUBSTITUTE(C37,CHAR(160),""))),0)),2))</f>
        <v/>
      </c>
      <c r="W37" s="197" t="str">
        <f t="shared" si="39"/>
        <v/>
      </c>
      <c r="X37" s="489"/>
      <c r="Y37" s="277" t="str">
        <f t="shared" ref="Y37:Y68" si="46">IF(B37="","",B37)</f>
        <v/>
      </c>
      <c r="Z37" s="282" t="str">
        <f t="shared" ref="Z37:Z68" si="47">IF(C37="","",C37)</f>
        <v/>
      </c>
      <c r="AA37" s="277" t="str">
        <f t="shared" ref="AA37:AA68" si="48">IF(D37="","",D37)</f>
        <v/>
      </c>
      <c r="AB37" s="200" t="str">
        <f t="shared" ref="AB37:AB68" si="49">IF(E37="","",E37)</f>
        <v/>
      </c>
      <c r="AC37" s="200" t="str">
        <f t="shared" ref="AC37:AC68" si="50">IF(F37="","",F37)</f>
        <v/>
      </c>
      <c r="AD37" s="200" t="str">
        <f t="shared" ref="AD37:AD68" si="51">IF(H37="","",H37)</f>
        <v/>
      </c>
      <c r="AE37" s="200" t="str">
        <f t="shared" ref="AE37:AE68" si="52">IF(I37="","",I37)</f>
        <v/>
      </c>
      <c r="AF37" s="278" t="str">
        <f t="shared" ref="AF37:AF68" si="53">IF(J37="","",J37)</f>
        <v/>
      </c>
      <c r="AG37" s="203" t="str">
        <f t="shared" ref="AG37:AG68" si="54">IF(K37="","",K37)</f>
        <v/>
      </c>
      <c r="AH37" s="204" t="str">
        <f t="shared" ref="AH37:AH68" si="55">IF(L37="","",L37)</f>
        <v/>
      </c>
      <c r="AI37" s="193" t="str">
        <f t="shared" si="40"/>
        <v/>
      </c>
      <c r="AJ37" s="205" t="str">
        <f t="shared" ref="AJ37:AJ68" si="56">IF(N37="","",N37)</f>
        <v/>
      </c>
      <c r="AK37" s="204" t="str">
        <f t="shared" ref="AK37:AK68" si="57">IF(O37="","",O37)</f>
        <v/>
      </c>
      <c r="AL37" s="193" t="str">
        <f t="shared" si="41"/>
        <v/>
      </c>
      <c r="AM37" s="206" t="str">
        <f t="shared" ref="AM37:AM68" si="58">IF(Q37="","",Q37)</f>
        <v/>
      </c>
      <c r="AN37" s="204" t="str">
        <f t="shared" ref="AN37:AN68" si="59">IF(R37="","",R37)</f>
        <v/>
      </c>
      <c r="AO37" s="207" t="str">
        <f t="shared" si="42"/>
        <v/>
      </c>
      <c r="AP37" s="198" t="str">
        <f t="shared" ref="AP37:AP68" si="60">IF(T37="","",T37)</f>
        <v/>
      </c>
      <c r="AQ37" s="279"/>
      <c r="AR37" s="208" t="str">
        <f t="shared" si="43"/>
        <v/>
      </c>
      <c r="AS37" s="208" t="str">
        <f t="shared" si="44"/>
        <v/>
      </c>
      <c r="AT37" s="208" t="str">
        <f t="shared" si="45"/>
        <v/>
      </c>
      <c r="AU37" s="209" t="str" cm="1">
        <f t="array" ref="AU37">IF($Z37="","",IF((IFERROR(_xlfn.IFS($AP37="Devis 1",(IFERROR(VALUE(TRIM(SUBSTITUTE(AG37,CHAR(160),""))),0)),$AP37="Devis 2",(IFERROR(VALUE(TRIM(SUBSTITUTE(AJ37,CHAR(160),""))),0)),$AP37="Devis 3",(IFERROR(VALUE(TRIM(SUBSTITUTE(AM37,CHAR(160),""))),0))),0))*(IFERROR(VALUE(TRIM(SUBSTITUTE($Z37,CHAR(160),""))),0))=0,"",(IFERROR(_xlfn.IFS($AP37="Devis 1",(IFERROR(VALUE(TRIM(SUBSTITUTE(AG37,CHAR(160),""))),0)),$AP37="Devis 2",(IFERROR(VALUE(TRIM(SUBSTITUTE(AJ37,CHAR(160),""))),0)),$AP37="Devis 3",(IFERROR(VALUE(TRIM(SUBSTITUTE(AM37,CHAR(160),""))),0))),0))*(IFERROR(VALUE(TRIM(SUBSTITUTE($Z37,CHAR(160),""))),0))))</f>
        <v/>
      </c>
      <c r="AV37" s="209" t="str" cm="1">
        <f t="array" ref="AV37">IF($Z37="","",IF(ROUND((IFERROR(_xlfn.IFS(TRIM(SUBSTITUTE($AP37,CHAR(160),""))="Devis 1",IFERROR(VALUE(TRIM(SUBSTITUTE(AH37,CHAR(160),""))),0),TRIM(SUBSTITUTE($AP37,CHAR(160),""))="Devis 2",IFERROR(VALUE(TRIM(SUBSTITUTE(AK37,CHAR(160),""))),0),TRIM(SUBSTITUTE($AP37,CHAR(160),""))="Devis 3",IFERROR(VALUE(TRIM(SUBSTITUTE(AN37,CHAR(160),""))),0)),0))*(IFERROR(VALUE(TRIM(SUBSTITUTE($Z37,CHAR(160),""))),0)),2)=0,IF(AU37&lt;&gt;"",0,""),ROUND((IFERROR(_xlfn.IFS(TRIM(SUBSTITUTE($AP37,CHAR(160),""))="Devis 1",IFERROR(VALUE(TRIM(SUBSTITUTE(AH37,CHAR(160),""))),0),TRIM(SUBSTITUTE($AP37,CHAR(160),""))="Devis 2",IFERROR(VALUE(TRIM(SUBSTITUTE(AK37,CHAR(160),""))),0),TRIM(SUBSTITUTE($AP37,CHAR(160),""))="Devis 3",IFERROR(VALUE(TRIM(SUBSTITUTE(AN37,CHAR(160),""))),0)),0))*(IFERROR(VALUE(TRIM(SUBSTITUTE($Z37,CHAR(160),""))),0)),2)))</f>
        <v/>
      </c>
      <c r="AW37" s="209" t="str" cm="1">
        <f t="array" ref="AW37">IF($Z37="","",IF((IFERROR(_xlfn.IFS($AP37="Devis 1",(IFERROR(VALUE(TRIM(SUBSTITUTE(AI37,CHAR(160),""))),0)),$AP37="Devis 2",(IFERROR(VALUE(TRIM(SUBSTITUTE(AL37,CHAR(160),""))),0)),$AP37="Devis 3",(IFERROR(VALUE(TRIM(SUBSTITUTE(AO37,CHAR(160),""))),0))),0))*(IFERROR(VALUE(TRIM(SUBSTITUTE($Z37,CHAR(160),""))),0))=0,"",(IFERROR(_xlfn.IFS($AP37="Devis 1",(IFERROR(VALUE(TRIM(SUBSTITUTE(AI37,CHAR(160),""))),0)),$AP37="Devis 2",(IFERROR(VALUE(TRIM(SUBSTITUTE(AL37,CHAR(160),""))),0)),$AP37="Devis 3",(IFERROR(VALUE(TRIM(SUBSTITUTE(AO37,CHAR(160),""))),0))),0))*(IFERROR(VALUE(TRIM(SUBSTITUTE($Z37,CHAR(160),""))),0))))</f>
        <v/>
      </c>
      <c r="AX37" s="280"/>
      <c r="AY37" s="281" t="str" cm="1">
        <f t="array" ref="AY37">IF(OR(AW37="",AT37="",AU37="",AR37="",AV37="",AS37=""),"",_xlfn.IFS((IFERROR(VALUE(TRIM(SUBSTITUTE(AW37,CHAR(160),""))),0))&gt;(IFERROR(VALUE(TRIM(SUBSTITUTE(AT37,CHAR(160),""))),0)),"KO : Le montant retenu TTC est supérieur au montant raisonnable TTC. Merci de revoir la ligne de dépense ou plafonner son montant.",(IFERROR(VALUE(TRIM(SUBSTITUTE(AU37,CHAR(160),""))),0))&gt;(IFERROR(VALUE(TRIM(SUBSTITUTE(AR37,CHAR(160),""))),0)),"Attention : Le montant retenu HT est supérieur au montant HT raisonnable. Merci de revoir la ligne de dépense, plafonner son montant, ou justifier la reventillation HT / TVA.",(IFERROR(VALUE(TRIM(SUBSTITUTE(AV37,CHAR(160),""))),0))&gt;(IFERROR(VALUE(TRIM(SUBSTITUTE(AS37,CHAR(160),""))),0)),"Attention : Le montant TVA retenu est supérieur au montant TVA raisonnable. Merci de revoir la ligne de dépense, plafonner son montant, ou justifier la reventillation HT / TVA.",(IFERROR(VALUE(TRIM(SUBSTITUTE(AW37,CHAR(160),""))),0))=0,"",(IFERROR(VALUE(TRIM(SUBSTITUTE(AT37,CHAR(160),""))),0))=(IFERROR(VALUE(TRIM(SUBSTITUTE(AW37,CHAR(160),""))),0)),"OK",(IFERROR(VALUE(TRIM(SUBSTITUTE(AT37,CHAR(160),""))),0))&gt;(IFERROR(VALUE(TRIM(SUBSTITUTE(AW37,CHAR(160),""))),0))," OK : Montant instruit inférieur au montant raisonnable.",TRUE,""))</f>
        <v/>
      </c>
      <c r="AZ37" s="281" t="str" cm="1">
        <f t="array" ref="AZ37">IF(OR(AW37="",W37="",AU37="",U37="",AV37="",V37=""),"",_xlfn.IFS((IFERROR(VALUE(TRIM(SUBSTITUTE(AW37,CHAR(160),""))),0))&gt;(IFERROR(VALUE(TRIM(SUBSTITUTE(W37,CHAR(160),""))),0)),"KO : Le montant retenu TTC est supérieur au montant présenté TTC. Merci de revoir la ligne de dépense ou plafonner son montant.",(IFERROR(VALUE(TRIM(SUBSTITUTE(AU37,CHAR(160),""))),0))&gt;(IFERROR(VALUE(TRIM(SUBSTITUTE(U37,CHAR(160),""))),0)),"Attention : Le montant retenu HT est supérieur au montant HT présenté. Merci de revoir la ligne de dépense, plafonner son montant, ou justifier la reventillation HT / TVA.",(IFERROR(VALUE(TRIM(SUBSTITUTE(AV37,CHAR(160),""))),0))&gt;(IFERROR(VALUE(TRIM(SUBSTITUTE(V37,CHAR(160),""))),0)),"Attention : Le montant TVA retenu est supérieur au montant TVA présenté. Merci de revoir la ligne de dépense, plafonner son montant, ou justifier la reventillation HT / TVA.",(IFERROR(VALUE(TRIM(SUBSTITUTE(W37,CHAR(160),""))),0))=0,"",(IFERROR(VALUE(TRIM(SUBSTITUTE(AW37,CHAR(160),""))),0))=(IFERROR(VALUE(TRIM(SUBSTITUTE(W37,CHAR(160),""))),0)),"OK",(IFERROR(VALUE(TRIM(SUBSTITUTE(AW37,CHAR(160),""))),0))&lt;(IFERROR(VALUE(TRIM(SUBSTITUTE(W37,CHAR(160),""))),0)),"Montant instruit inférieur au montant présenté.",TRUE,""))</f>
        <v/>
      </c>
      <c r="BA37" s="208" t="str">
        <f t="shared" ref="BA37:BA68" si="61">IF(OR(U37="",AU37=""),"",(IFERROR(VALUE(TRIM(SUBSTITUTE(U37,CHAR(160),""))),0))-(IFERROR(VALUE(TRIM(SUBSTITUTE(AU37,CHAR(160),""))),0)))</f>
        <v/>
      </c>
      <c r="BB37" s="208" t="str">
        <f t="shared" ref="BB37:BB68" si="62">IF(OR(V37="",AV37=""),"",(IFERROR(VALUE(TRIM(SUBSTITUTE(V37,CHAR(160),""))),0))-(IFERROR(VALUE(TRIM(SUBSTITUTE(AV37,CHAR(160),""))),0)))</f>
        <v/>
      </c>
      <c r="BC37" s="208" t="str">
        <f t="shared" ref="BC37:BC68" si="63">IF(OR(W37="",AW37=""),"",(IFERROR(VALUE(TRIM(SUBSTITUTE(W37,CHAR(160),""))),0))-(IFERROR(VALUE(TRIM(SUBSTITUTE(AW37,CHAR(160),""))),0)))</f>
        <v/>
      </c>
    </row>
    <row r="38" spans="1:55" ht="15" customHeight="1">
      <c r="A38" s="473">
        <v>34</v>
      </c>
      <c r="B38" s="11"/>
      <c r="C38" s="13"/>
      <c r="D38" s="11"/>
      <c r="E38" s="11"/>
      <c r="F38" s="63"/>
      <c r="G38" s="71"/>
      <c r="H38" s="69"/>
      <c r="I38" s="70"/>
      <c r="J38" s="41"/>
      <c r="K38" s="29"/>
      <c r="L38" s="15"/>
      <c r="M38" s="193" t="str">
        <f t="shared" si="36"/>
        <v/>
      </c>
      <c r="N38" s="32"/>
      <c r="O38" s="15"/>
      <c r="P38" s="193" t="str">
        <f t="shared" si="37"/>
        <v/>
      </c>
      <c r="Q38" s="35"/>
      <c r="R38" s="15"/>
      <c r="S38" s="194" t="str">
        <f t="shared" si="38"/>
        <v/>
      </c>
      <c r="T38" s="56"/>
      <c r="U38" s="275" t="str" cm="1">
        <f t="array" ref="U38">IF((_xlfn.IFS(TRIM(SUBSTITUTE(T38,CHAR(160),""))="Devis 1",IFERROR(VALUE(TRIM(SUBSTITUTE(K38,CHAR(160),""))),0),TRIM(SUBSTITUTE(T38,CHAR(160),""))="Devis 2",IFERROR(VALUE(TRIM(SUBSTITUTE(N38,CHAR(160),""))),0),TRIM(SUBSTITUTE(T38,CHAR(160),""))="Devis 3",IFERROR(VALUE(TRIM(SUBSTITUTE(Q38,CHAR(160),""))),0),TRUE,0)*IFERROR(VALUE(TRIM(SUBSTITUTE(C38,CHAR(160),""))),0))=0,"",_xlfn.IFS(TRIM(SUBSTITUTE(T38,CHAR(160),""))="Devis 1",IFERROR(VALUE(TRIM(SUBSTITUTE(K38,CHAR(160),""))),0),TRIM(SUBSTITUTE(T38,CHAR(160),""))="Devis 2",IFERROR(VALUE(TRIM(SUBSTITUTE(N38,CHAR(160),""))),0),TRIM(SUBSTITUTE(T38,CHAR(160),""))="Devis 3",IFERROR(VALUE(TRIM(SUBSTITUTE(Q38,CHAR(160),""))),0),TRUE,0)*IFERROR(VALUE(TRIM(SUBSTITUTE(C38,CHAR(160),""))),0))</f>
        <v/>
      </c>
      <c r="V38" s="196" t="str" cm="1">
        <f t="array" ref="V38">IF(ROUND((_xlfn.IFS(TRIM(SUBSTITUTE(T38,CHAR(160),""))="Devis 1",IFERROR(VALUE(TRIM(SUBSTITUTE(L38,CHAR(160),""))),0),TRIM(SUBSTITUTE(T38,CHAR(160),""))="Devis 2",IFERROR(VALUE(TRIM(SUBSTITUTE(O38,CHAR(160),""))),0),TRIM(SUBSTITUTE(T38,CHAR(160),""))="Devis 3",IFERROR(VALUE(TRIM(SUBSTITUTE(R38,CHAR(160),""))),0),TRUE,0)*IFERROR(VALUE(TRIM(SUBSTITUTE(C38,CHAR(160),""))),0)),2)=0,IF(U38&lt;&gt;"",0,""),ROUND((_xlfn.IFS(TRIM(SUBSTITUTE(T38,CHAR(160),""))="Devis 1",IFERROR(VALUE(TRIM(SUBSTITUTE(L38,CHAR(160),""))),0),TRIM(SUBSTITUTE(T38,CHAR(160),""))="Devis 2",IFERROR(VALUE(TRIM(SUBSTITUTE(O38,CHAR(160),""))),0),TRIM(SUBSTITUTE(T38,CHAR(160),""))="Devis 3",IFERROR(VALUE(TRIM(SUBSTITUTE(R38,CHAR(160),""))),0),TRUE,0)*IFERROR(VALUE(TRIM(SUBSTITUTE(C38,CHAR(160),""))),0)),2))</f>
        <v/>
      </c>
      <c r="W38" s="197" t="str">
        <f t="shared" si="39"/>
        <v/>
      </c>
      <c r="X38" s="489"/>
      <c r="Y38" s="277" t="str">
        <f t="shared" si="46"/>
        <v/>
      </c>
      <c r="Z38" s="282" t="str">
        <f t="shared" si="47"/>
        <v/>
      </c>
      <c r="AA38" s="277" t="str">
        <f t="shared" si="48"/>
        <v/>
      </c>
      <c r="AB38" s="200" t="str">
        <f t="shared" si="49"/>
        <v/>
      </c>
      <c r="AC38" s="200" t="str">
        <f t="shared" si="50"/>
        <v/>
      </c>
      <c r="AD38" s="200" t="str">
        <f t="shared" si="51"/>
        <v/>
      </c>
      <c r="AE38" s="200" t="str">
        <f t="shared" si="52"/>
        <v/>
      </c>
      <c r="AF38" s="278" t="str">
        <f t="shared" si="53"/>
        <v/>
      </c>
      <c r="AG38" s="203" t="str">
        <f t="shared" si="54"/>
        <v/>
      </c>
      <c r="AH38" s="204" t="str">
        <f t="shared" si="55"/>
        <v/>
      </c>
      <c r="AI38" s="193" t="str">
        <f t="shared" si="40"/>
        <v/>
      </c>
      <c r="AJ38" s="205" t="str">
        <f t="shared" si="56"/>
        <v/>
      </c>
      <c r="AK38" s="204" t="str">
        <f t="shared" si="57"/>
        <v/>
      </c>
      <c r="AL38" s="193" t="str">
        <f t="shared" si="41"/>
        <v/>
      </c>
      <c r="AM38" s="206" t="str">
        <f t="shared" si="58"/>
        <v/>
      </c>
      <c r="AN38" s="204" t="str">
        <f t="shared" si="59"/>
        <v/>
      </c>
      <c r="AO38" s="207" t="str">
        <f t="shared" si="42"/>
        <v/>
      </c>
      <c r="AP38" s="198" t="str">
        <f t="shared" si="60"/>
        <v/>
      </c>
      <c r="AQ38" s="279"/>
      <c r="AR38" s="208" t="str">
        <f t="shared" si="43"/>
        <v/>
      </c>
      <c r="AS38" s="208" t="str">
        <f t="shared" si="44"/>
        <v/>
      </c>
      <c r="AT38" s="208" t="str">
        <f t="shared" si="45"/>
        <v/>
      </c>
      <c r="AU38" s="209" t="str" cm="1">
        <f t="array" ref="AU38">IF($Z38="","",IF((IFERROR(_xlfn.IFS($AP38="Devis 1",(IFERROR(VALUE(TRIM(SUBSTITUTE(AG38,CHAR(160),""))),0)),$AP38="Devis 2",(IFERROR(VALUE(TRIM(SUBSTITUTE(AJ38,CHAR(160),""))),0)),$AP38="Devis 3",(IFERROR(VALUE(TRIM(SUBSTITUTE(AM38,CHAR(160),""))),0))),0))*(IFERROR(VALUE(TRIM(SUBSTITUTE($Z38,CHAR(160),""))),0))=0,"",(IFERROR(_xlfn.IFS($AP38="Devis 1",(IFERROR(VALUE(TRIM(SUBSTITUTE(AG38,CHAR(160),""))),0)),$AP38="Devis 2",(IFERROR(VALUE(TRIM(SUBSTITUTE(AJ38,CHAR(160),""))),0)),$AP38="Devis 3",(IFERROR(VALUE(TRIM(SUBSTITUTE(AM38,CHAR(160),""))),0))),0))*(IFERROR(VALUE(TRIM(SUBSTITUTE($Z38,CHAR(160),""))),0))))</f>
        <v/>
      </c>
      <c r="AV38" s="209" t="str" cm="1">
        <f t="array" ref="AV38">IF($Z38="","",IF(ROUND((IFERROR(_xlfn.IFS(TRIM(SUBSTITUTE($AP38,CHAR(160),""))="Devis 1",IFERROR(VALUE(TRIM(SUBSTITUTE(AH38,CHAR(160),""))),0),TRIM(SUBSTITUTE($AP38,CHAR(160),""))="Devis 2",IFERROR(VALUE(TRIM(SUBSTITUTE(AK38,CHAR(160),""))),0),TRIM(SUBSTITUTE($AP38,CHAR(160),""))="Devis 3",IFERROR(VALUE(TRIM(SUBSTITUTE(AN38,CHAR(160),""))),0)),0))*(IFERROR(VALUE(TRIM(SUBSTITUTE($Z38,CHAR(160),""))),0)),2)=0,IF(AU38&lt;&gt;"",0,""),ROUND((IFERROR(_xlfn.IFS(TRIM(SUBSTITUTE($AP38,CHAR(160),""))="Devis 1",IFERROR(VALUE(TRIM(SUBSTITUTE(AH38,CHAR(160),""))),0),TRIM(SUBSTITUTE($AP38,CHAR(160),""))="Devis 2",IFERROR(VALUE(TRIM(SUBSTITUTE(AK38,CHAR(160),""))),0),TRIM(SUBSTITUTE($AP38,CHAR(160),""))="Devis 3",IFERROR(VALUE(TRIM(SUBSTITUTE(AN38,CHAR(160),""))),0)),0))*(IFERROR(VALUE(TRIM(SUBSTITUTE($Z38,CHAR(160),""))),0)),2)))</f>
        <v/>
      </c>
      <c r="AW38" s="209" t="str" cm="1">
        <f t="array" ref="AW38">IF($Z38="","",IF((IFERROR(_xlfn.IFS($AP38="Devis 1",(IFERROR(VALUE(TRIM(SUBSTITUTE(AI38,CHAR(160),""))),0)),$AP38="Devis 2",(IFERROR(VALUE(TRIM(SUBSTITUTE(AL38,CHAR(160),""))),0)),$AP38="Devis 3",(IFERROR(VALUE(TRIM(SUBSTITUTE(AO38,CHAR(160),""))),0))),0))*(IFERROR(VALUE(TRIM(SUBSTITUTE($Z38,CHAR(160),""))),0))=0,"",(IFERROR(_xlfn.IFS($AP38="Devis 1",(IFERROR(VALUE(TRIM(SUBSTITUTE(AI38,CHAR(160),""))),0)),$AP38="Devis 2",(IFERROR(VALUE(TRIM(SUBSTITUTE(AL38,CHAR(160),""))),0)),$AP38="Devis 3",(IFERROR(VALUE(TRIM(SUBSTITUTE(AO38,CHAR(160),""))),0))),0))*(IFERROR(VALUE(TRIM(SUBSTITUTE($Z38,CHAR(160),""))),0))))</f>
        <v/>
      </c>
      <c r="AX38" s="280"/>
      <c r="AY38" s="281" t="str" cm="1">
        <f t="array" ref="AY38">IF(OR(AW38="",AT38="",AU38="",AR38="",AV38="",AS38=""),"",_xlfn.IFS((IFERROR(VALUE(TRIM(SUBSTITUTE(AW38,CHAR(160),""))),0))&gt;(IFERROR(VALUE(TRIM(SUBSTITUTE(AT38,CHAR(160),""))),0)),"KO : Le montant retenu TTC est supérieur au montant raisonnable TTC. Merci de revoir la ligne de dépense ou plafonner son montant.",(IFERROR(VALUE(TRIM(SUBSTITUTE(AU38,CHAR(160),""))),0))&gt;(IFERROR(VALUE(TRIM(SUBSTITUTE(AR38,CHAR(160),""))),0)),"Attention : Le montant retenu HT est supérieur au montant HT raisonnable. Merci de revoir la ligne de dépense, plafonner son montant, ou justifier la reventillation HT / TVA.",(IFERROR(VALUE(TRIM(SUBSTITUTE(AV38,CHAR(160),""))),0))&gt;(IFERROR(VALUE(TRIM(SUBSTITUTE(AS38,CHAR(160),""))),0)),"Attention : Le montant TVA retenu est supérieur au montant TVA raisonnable. Merci de revoir la ligne de dépense, plafonner son montant, ou justifier la reventillation HT / TVA.",(IFERROR(VALUE(TRIM(SUBSTITUTE(AW38,CHAR(160),""))),0))=0,"",(IFERROR(VALUE(TRIM(SUBSTITUTE(AT38,CHAR(160),""))),0))=(IFERROR(VALUE(TRIM(SUBSTITUTE(AW38,CHAR(160),""))),0)),"OK",(IFERROR(VALUE(TRIM(SUBSTITUTE(AT38,CHAR(160),""))),0))&gt;(IFERROR(VALUE(TRIM(SUBSTITUTE(AW38,CHAR(160),""))),0))," OK : Montant instruit inférieur au montant raisonnable.",TRUE,""))</f>
        <v/>
      </c>
      <c r="AZ38" s="281" t="str" cm="1">
        <f t="array" ref="AZ38">IF(OR(AW38="",W38="",AU38="",U38="",AV38="",V38=""),"",_xlfn.IFS((IFERROR(VALUE(TRIM(SUBSTITUTE(AW38,CHAR(160),""))),0))&gt;(IFERROR(VALUE(TRIM(SUBSTITUTE(W38,CHAR(160),""))),0)),"KO : Le montant retenu TTC est supérieur au montant présenté TTC. Merci de revoir la ligne de dépense ou plafonner son montant.",(IFERROR(VALUE(TRIM(SUBSTITUTE(AU38,CHAR(160),""))),0))&gt;(IFERROR(VALUE(TRIM(SUBSTITUTE(U38,CHAR(160),""))),0)),"Attention : Le montant retenu HT est supérieur au montant HT présenté. Merci de revoir la ligne de dépense, plafonner son montant, ou justifier la reventillation HT / TVA.",(IFERROR(VALUE(TRIM(SUBSTITUTE(AV38,CHAR(160),""))),0))&gt;(IFERROR(VALUE(TRIM(SUBSTITUTE(V38,CHAR(160),""))),0)),"Attention : Le montant TVA retenu est supérieur au montant TVA présenté. Merci de revoir la ligne de dépense, plafonner son montant, ou justifier la reventillation HT / TVA.",(IFERROR(VALUE(TRIM(SUBSTITUTE(W38,CHAR(160),""))),0))=0,"",(IFERROR(VALUE(TRIM(SUBSTITUTE(AW38,CHAR(160),""))),0))=(IFERROR(VALUE(TRIM(SUBSTITUTE(W38,CHAR(160),""))),0)),"OK",(IFERROR(VALUE(TRIM(SUBSTITUTE(AW38,CHAR(160),""))),0))&lt;(IFERROR(VALUE(TRIM(SUBSTITUTE(W38,CHAR(160),""))),0)),"Montant instruit inférieur au montant présenté.",TRUE,""))</f>
        <v/>
      </c>
      <c r="BA38" s="208" t="str">
        <f t="shared" si="61"/>
        <v/>
      </c>
      <c r="BB38" s="208" t="str">
        <f t="shared" si="62"/>
        <v/>
      </c>
      <c r="BC38" s="208" t="str">
        <f t="shared" si="63"/>
        <v/>
      </c>
    </row>
    <row r="39" spans="1:55" ht="15" customHeight="1">
      <c r="A39" s="473">
        <v>35</v>
      </c>
      <c r="B39" s="11"/>
      <c r="C39" s="13"/>
      <c r="D39" s="11"/>
      <c r="E39" s="11"/>
      <c r="F39" s="63"/>
      <c r="G39" s="71"/>
      <c r="H39" s="69"/>
      <c r="I39" s="70"/>
      <c r="J39" s="41"/>
      <c r="K39" s="29"/>
      <c r="L39" s="15"/>
      <c r="M39" s="193" t="str">
        <f t="shared" si="36"/>
        <v/>
      </c>
      <c r="N39" s="32"/>
      <c r="O39" s="15"/>
      <c r="P39" s="193" t="str">
        <f t="shared" si="37"/>
        <v/>
      </c>
      <c r="Q39" s="35"/>
      <c r="R39" s="15"/>
      <c r="S39" s="194" t="str">
        <f t="shared" si="38"/>
        <v/>
      </c>
      <c r="T39" s="56"/>
      <c r="U39" s="275" t="str" cm="1">
        <f t="array" ref="U39">IF((_xlfn.IFS(TRIM(SUBSTITUTE(T39,CHAR(160),""))="Devis 1",IFERROR(VALUE(TRIM(SUBSTITUTE(K39,CHAR(160),""))),0),TRIM(SUBSTITUTE(T39,CHAR(160),""))="Devis 2",IFERROR(VALUE(TRIM(SUBSTITUTE(N39,CHAR(160),""))),0),TRIM(SUBSTITUTE(T39,CHAR(160),""))="Devis 3",IFERROR(VALUE(TRIM(SUBSTITUTE(Q39,CHAR(160),""))),0),TRUE,0)*IFERROR(VALUE(TRIM(SUBSTITUTE(C39,CHAR(160),""))),0))=0,"",_xlfn.IFS(TRIM(SUBSTITUTE(T39,CHAR(160),""))="Devis 1",IFERROR(VALUE(TRIM(SUBSTITUTE(K39,CHAR(160),""))),0),TRIM(SUBSTITUTE(T39,CHAR(160),""))="Devis 2",IFERROR(VALUE(TRIM(SUBSTITUTE(N39,CHAR(160),""))),0),TRIM(SUBSTITUTE(T39,CHAR(160),""))="Devis 3",IFERROR(VALUE(TRIM(SUBSTITUTE(Q39,CHAR(160),""))),0),TRUE,0)*IFERROR(VALUE(TRIM(SUBSTITUTE(C39,CHAR(160),""))),0))</f>
        <v/>
      </c>
      <c r="V39" s="196" t="str" cm="1">
        <f t="array" ref="V39">IF(ROUND((_xlfn.IFS(TRIM(SUBSTITUTE(T39,CHAR(160),""))="Devis 1",IFERROR(VALUE(TRIM(SUBSTITUTE(L39,CHAR(160),""))),0),TRIM(SUBSTITUTE(T39,CHAR(160),""))="Devis 2",IFERROR(VALUE(TRIM(SUBSTITUTE(O39,CHAR(160),""))),0),TRIM(SUBSTITUTE(T39,CHAR(160),""))="Devis 3",IFERROR(VALUE(TRIM(SUBSTITUTE(R39,CHAR(160),""))),0),TRUE,0)*IFERROR(VALUE(TRIM(SUBSTITUTE(C39,CHAR(160),""))),0)),2)=0,IF(U39&lt;&gt;"",0,""),ROUND((_xlfn.IFS(TRIM(SUBSTITUTE(T39,CHAR(160),""))="Devis 1",IFERROR(VALUE(TRIM(SUBSTITUTE(L39,CHAR(160),""))),0),TRIM(SUBSTITUTE(T39,CHAR(160),""))="Devis 2",IFERROR(VALUE(TRIM(SUBSTITUTE(O39,CHAR(160),""))),0),TRIM(SUBSTITUTE(T39,CHAR(160),""))="Devis 3",IFERROR(VALUE(TRIM(SUBSTITUTE(R39,CHAR(160),""))),0),TRUE,0)*IFERROR(VALUE(TRIM(SUBSTITUTE(C39,CHAR(160),""))),0)),2))</f>
        <v/>
      </c>
      <c r="W39" s="197" t="str">
        <f t="shared" si="39"/>
        <v/>
      </c>
      <c r="X39" s="489"/>
      <c r="Y39" s="277" t="str">
        <f t="shared" si="46"/>
        <v/>
      </c>
      <c r="Z39" s="282" t="str">
        <f t="shared" si="47"/>
        <v/>
      </c>
      <c r="AA39" s="277" t="str">
        <f t="shared" si="48"/>
        <v/>
      </c>
      <c r="AB39" s="200" t="str">
        <f t="shared" si="49"/>
        <v/>
      </c>
      <c r="AC39" s="200" t="str">
        <f t="shared" si="50"/>
        <v/>
      </c>
      <c r="AD39" s="200" t="str">
        <f t="shared" si="51"/>
        <v/>
      </c>
      <c r="AE39" s="200" t="str">
        <f t="shared" si="52"/>
        <v/>
      </c>
      <c r="AF39" s="278" t="str">
        <f t="shared" si="53"/>
        <v/>
      </c>
      <c r="AG39" s="203" t="str">
        <f t="shared" si="54"/>
        <v/>
      </c>
      <c r="AH39" s="204" t="str">
        <f t="shared" si="55"/>
        <v/>
      </c>
      <c r="AI39" s="193" t="str">
        <f t="shared" si="40"/>
        <v/>
      </c>
      <c r="AJ39" s="205" t="str">
        <f t="shared" si="56"/>
        <v/>
      </c>
      <c r="AK39" s="204" t="str">
        <f t="shared" si="57"/>
        <v/>
      </c>
      <c r="AL39" s="193" t="str">
        <f t="shared" si="41"/>
        <v/>
      </c>
      <c r="AM39" s="206" t="str">
        <f t="shared" si="58"/>
        <v/>
      </c>
      <c r="AN39" s="204" t="str">
        <f t="shared" si="59"/>
        <v/>
      </c>
      <c r="AO39" s="207" t="str">
        <f t="shared" si="42"/>
        <v/>
      </c>
      <c r="AP39" s="198" t="str">
        <f t="shared" si="60"/>
        <v/>
      </c>
      <c r="AQ39" s="279"/>
      <c r="AR39" s="208" t="str">
        <f t="shared" si="43"/>
        <v/>
      </c>
      <c r="AS39" s="208" t="str">
        <f t="shared" si="44"/>
        <v/>
      </c>
      <c r="AT39" s="208" t="str">
        <f t="shared" si="45"/>
        <v/>
      </c>
      <c r="AU39" s="209" t="str" cm="1">
        <f t="array" ref="AU39">IF($Z39="","",IF((IFERROR(_xlfn.IFS($AP39="Devis 1",(IFERROR(VALUE(TRIM(SUBSTITUTE(AG39,CHAR(160),""))),0)),$AP39="Devis 2",(IFERROR(VALUE(TRIM(SUBSTITUTE(AJ39,CHAR(160),""))),0)),$AP39="Devis 3",(IFERROR(VALUE(TRIM(SUBSTITUTE(AM39,CHAR(160),""))),0))),0))*(IFERROR(VALUE(TRIM(SUBSTITUTE($Z39,CHAR(160),""))),0))=0,"",(IFERROR(_xlfn.IFS($AP39="Devis 1",(IFERROR(VALUE(TRIM(SUBSTITUTE(AG39,CHAR(160),""))),0)),$AP39="Devis 2",(IFERROR(VALUE(TRIM(SUBSTITUTE(AJ39,CHAR(160),""))),0)),$AP39="Devis 3",(IFERROR(VALUE(TRIM(SUBSTITUTE(AM39,CHAR(160),""))),0))),0))*(IFERROR(VALUE(TRIM(SUBSTITUTE($Z39,CHAR(160),""))),0))))</f>
        <v/>
      </c>
      <c r="AV39" s="209" t="str" cm="1">
        <f t="array" ref="AV39">IF($Z39="","",IF(ROUND((IFERROR(_xlfn.IFS(TRIM(SUBSTITUTE($AP39,CHAR(160),""))="Devis 1",IFERROR(VALUE(TRIM(SUBSTITUTE(AH39,CHAR(160),""))),0),TRIM(SUBSTITUTE($AP39,CHAR(160),""))="Devis 2",IFERROR(VALUE(TRIM(SUBSTITUTE(AK39,CHAR(160),""))),0),TRIM(SUBSTITUTE($AP39,CHAR(160),""))="Devis 3",IFERROR(VALUE(TRIM(SUBSTITUTE(AN39,CHAR(160),""))),0)),0))*(IFERROR(VALUE(TRIM(SUBSTITUTE($Z39,CHAR(160),""))),0)),2)=0,IF(AU39&lt;&gt;"",0,""),ROUND((IFERROR(_xlfn.IFS(TRIM(SUBSTITUTE($AP39,CHAR(160),""))="Devis 1",IFERROR(VALUE(TRIM(SUBSTITUTE(AH39,CHAR(160),""))),0),TRIM(SUBSTITUTE($AP39,CHAR(160),""))="Devis 2",IFERROR(VALUE(TRIM(SUBSTITUTE(AK39,CHAR(160),""))),0),TRIM(SUBSTITUTE($AP39,CHAR(160),""))="Devis 3",IFERROR(VALUE(TRIM(SUBSTITUTE(AN39,CHAR(160),""))),0)),0))*(IFERROR(VALUE(TRIM(SUBSTITUTE($Z39,CHAR(160),""))),0)),2)))</f>
        <v/>
      </c>
      <c r="AW39" s="209" t="str" cm="1">
        <f t="array" ref="AW39">IF($Z39="","",IF((IFERROR(_xlfn.IFS($AP39="Devis 1",(IFERROR(VALUE(TRIM(SUBSTITUTE(AI39,CHAR(160),""))),0)),$AP39="Devis 2",(IFERROR(VALUE(TRIM(SUBSTITUTE(AL39,CHAR(160),""))),0)),$AP39="Devis 3",(IFERROR(VALUE(TRIM(SUBSTITUTE(AO39,CHAR(160),""))),0))),0))*(IFERROR(VALUE(TRIM(SUBSTITUTE($Z39,CHAR(160),""))),0))=0,"",(IFERROR(_xlfn.IFS($AP39="Devis 1",(IFERROR(VALUE(TRIM(SUBSTITUTE(AI39,CHAR(160),""))),0)),$AP39="Devis 2",(IFERROR(VALUE(TRIM(SUBSTITUTE(AL39,CHAR(160),""))),0)),$AP39="Devis 3",(IFERROR(VALUE(TRIM(SUBSTITUTE(AO39,CHAR(160),""))),0))),0))*(IFERROR(VALUE(TRIM(SUBSTITUTE($Z39,CHAR(160),""))),0))))</f>
        <v/>
      </c>
      <c r="AX39" s="280"/>
      <c r="AY39" s="281" t="str" cm="1">
        <f t="array" ref="AY39">IF(OR(AW39="",AT39="",AU39="",AR39="",AV39="",AS39=""),"",_xlfn.IFS((IFERROR(VALUE(TRIM(SUBSTITUTE(AW39,CHAR(160),""))),0))&gt;(IFERROR(VALUE(TRIM(SUBSTITUTE(AT39,CHAR(160),""))),0)),"KO : Le montant retenu TTC est supérieur au montant raisonnable TTC. Merci de revoir la ligne de dépense ou plafonner son montant.",(IFERROR(VALUE(TRIM(SUBSTITUTE(AU39,CHAR(160),""))),0))&gt;(IFERROR(VALUE(TRIM(SUBSTITUTE(AR39,CHAR(160),""))),0)),"Attention : Le montant retenu HT est supérieur au montant HT raisonnable. Merci de revoir la ligne de dépense, plafonner son montant, ou justifier la reventillation HT / TVA.",(IFERROR(VALUE(TRIM(SUBSTITUTE(AV39,CHAR(160),""))),0))&gt;(IFERROR(VALUE(TRIM(SUBSTITUTE(AS39,CHAR(160),""))),0)),"Attention : Le montant TVA retenu est supérieur au montant TVA raisonnable. Merci de revoir la ligne de dépense, plafonner son montant, ou justifier la reventillation HT / TVA.",(IFERROR(VALUE(TRIM(SUBSTITUTE(AW39,CHAR(160),""))),0))=0,"",(IFERROR(VALUE(TRIM(SUBSTITUTE(AT39,CHAR(160),""))),0))=(IFERROR(VALUE(TRIM(SUBSTITUTE(AW39,CHAR(160),""))),0)),"OK",(IFERROR(VALUE(TRIM(SUBSTITUTE(AT39,CHAR(160),""))),0))&gt;(IFERROR(VALUE(TRIM(SUBSTITUTE(AW39,CHAR(160),""))),0))," OK : Montant instruit inférieur au montant raisonnable.",TRUE,""))</f>
        <v/>
      </c>
      <c r="AZ39" s="281" t="str" cm="1">
        <f t="array" ref="AZ39">IF(OR(AW39="",W39="",AU39="",U39="",AV39="",V39=""),"",_xlfn.IFS((IFERROR(VALUE(TRIM(SUBSTITUTE(AW39,CHAR(160),""))),0))&gt;(IFERROR(VALUE(TRIM(SUBSTITUTE(W39,CHAR(160),""))),0)),"KO : Le montant retenu TTC est supérieur au montant présenté TTC. Merci de revoir la ligne de dépense ou plafonner son montant.",(IFERROR(VALUE(TRIM(SUBSTITUTE(AU39,CHAR(160),""))),0))&gt;(IFERROR(VALUE(TRIM(SUBSTITUTE(U39,CHAR(160),""))),0)),"Attention : Le montant retenu HT est supérieur au montant HT présenté. Merci de revoir la ligne de dépense, plafonner son montant, ou justifier la reventillation HT / TVA.",(IFERROR(VALUE(TRIM(SUBSTITUTE(AV39,CHAR(160),""))),0))&gt;(IFERROR(VALUE(TRIM(SUBSTITUTE(V39,CHAR(160),""))),0)),"Attention : Le montant TVA retenu est supérieur au montant TVA présenté. Merci de revoir la ligne de dépense, plafonner son montant, ou justifier la reventillation HT / TVA.",(IFERROR(VALUE(TRIM(SUBSTITUTE(W39,CHAR(160),""))),0))=0,"",(IFERROR(VALUE(TRIM(SUBSTITUTE(AW39,CHAR(160),""))),0))=(IFERROR(VALUE(TRIM(SUBSTITUTE(W39,CHAR(160),""))),0)),"OK",(IFERROR(VALUE(TRIM(SUBSTITUTE(AW39,CHAR(160),""))),0))&lt;(IFERROR(VALUE(TRIM(SUBSTITUTE(W39,CHAR(160),""))),0)),"Montant instruit inférieur au montant présenté.",TRUE,""))</f>
        <v/>
      </c>
      <c r="BA39" s="208" t="str">
        <f t="shared" si="61"/>
        <v/>
      </c>
      <c r="BB39" s="208" t="str">
        <f t="shared" si="62"/>
        <v/>
      </c>
      <c r="BC39" s="208" t="str">
        <f t="shared" si="63"/>
        <v/>
      </c>
    </row>
    <row r="40" spans="1:55" ht="15" customHeight="1">
      <c r="A40" s="473">
        <v>36</v>
      </c>
      <c r="B40" s="11"/>
      <c r="C40" s="13"/>
      <c r="D40" s="11"/>
      <c r="E40" s="11"/>
      <c r="F40" s="63"/>
      <c r="G40" s="71"/>
      <c r="H40" s="69"/>
      <c r="I40" s="70"/>
      <c r="J40" s="41"/>
      <c r="K40" s="29"/>
      <c r="L40" s="15"/>
      <c r="M40" s="193" t="str">
        <f t="shared" si="36"/>
        <v/>
      </c>
      <c r="N40" s="32"/>
      <c r="O40" s="15"/>
      <c r="P40" s="193" t="str">
        <f t="shared" si="37"/>
        <v/>
      </c>
      <c r="Q40" s="35"/>
      <c r="R40" s="15"/>
      <c r="S40" s="194" t="str">
        <f t="shared" si="38"/>
        <v/>
      </c>
      <c r="T40" s="56"/>
      <c r="U40" s="275" t="str" cm="1">
        <f t="array" ref="U40">IF((_xlfn.IFS(TRIM(SUBSTITUTE(T40,CHAR(160),""))="Devis 1",IFERROR(VALUE(TRIM(SUBSTITUTE(K40,CHAR(160),""))),0),TRIM(SUBSTITUTE(T40,CHAR(160),""))="Devis 2",IFERROR(VALUE(TRIM(SUBSTITUTE(N40,CHAR(160),""))),0),TRIM(SUBSTITUTE(T40,CHAR(160),""))="Devis 3",IFERROR(VALUE(TRIM(SUBSTITUTE(Q40,CHAR(160),""))),0),TRUE,0)*IFERROR(VALUE(TRIM(SUBSTITUTE(C40,CHAR(160),""))),0))=0,"",_xlfn.IFS(TRIM(SUBSTITUTE(T40,CHAR(160),""))="Devis 1",IFERROR(VALUE(TRIM(SUBSTITUTE(K40,CHAR(160),""))),0),TRIM(SUBSTITUTE(T40,CHAR(160),""))="Devis 2",IFERROR(VALUE(TRIM(SUBSTITUTE(N40,CHAR(160),""))),0),TRIM(SUBSTITUTE(T40,CHAR(160),""))="Devis 3",IFERROR(VALUE(TRIM(SUBSTITUTE(Q40,CHAR(160),""))),0),TRUE,0)*IFERROR(VALUE(TRIM(SUBSTITUTE(C40,CHAR(160),""))),0))</f>
        <v/>
      </c>
      <c r="V40" s="196" t="str" cm="1">
        <f t="array" ref="V40">IF(ROUND((_xlfn.IFS(TRIM(SUBSTITUTE(T40,CHAR(160),""))="Devis 1",IFERROR(VALUE(TRIM(SUBSTITUTE(L40,CHAR(160),""))),0),TRIM(SUBSTITUTE(T40,CHAR(160),""))="Devis 2",IFERROR(VALUE(TRIM(SUBSTITUTE(O40,CHAR(160),""))),0),TRIM(SUBSTITUTE(T40,CHAR(160),""))="Devis 3",IFERROR(VALUE(TRIM(SUBSTITUTE(R40,CHAR(160),""))),0),TRUE,0)*IFERROR(VALUE(TRIM(SUBSTITUTE(C40,CHAR(160),""))),0)),2)=0,IF(U40&lt;&gt;"",0,""),ROUND((_xlfn.IFS(TRIM(SUBSTITUTE(T40,CHAR(160),""))="Devis 1",IFERROR(VALUE(TRIM(SUBSTITUTE(L40,CHAR(160),""))),0),TRIM(SUBSTITUTE(T40,CHAR(160),""))="Devis 2",IFERROR(VALUE(TRIM(SUBSTITUTE(O40,CHAR(160),""))),0),TRIM(SUBSTITUTE(T40,CHAR(160),""))="Devis 3",IFERROR(VALUE(TRIM(SUBSTITUTE(R40,CHAR(160),""))),0),TRUE,0)*IFERROR(VALUE(TRIM(SUBSTITUTE(C40,CHAR(160),""))),0)),2))</f>
        <v/>
      </c>
      <c r="W40" s="197" t="str">
        <f t="shared" si="39"/>
        <v/>
      </c>
      <c r="X40" s="489"/>
      <c r="Y40" s="277" t="str">
        <f t="shared" si="46"/>
        <v/>
      </c>
      <c r="Z40" s="282" t="str">
        <f t="shared" si="47"/>
        <v/>
      </c>
      <c r="AA40" s="277" t="str">
        <f t="shared" si="48"/>
        <v/>
      </c>
      <c r="AB40" s="200" t="str">
        <f t="shared" si="49"/>
        <v/>
      </c>
      <c r="AC40" s="200" t="str">
        <f t="shared" si="50"/>
        <v/>
      </c>
      <c r="AD40" s="200" t="str">
        <f t="shared" si="51"/>
        <v/>
      </c>
      <c r="AE40" s="200" t="str">
        <f t="shared" si="52"/>
        <v/>
      </c>
      <c r="AF40" s="278" t="str">
        <f t="shared" si="53"/>
        <v/>
      </c>
      <c r="AG40" s="203" t="str">
        <f t="shared" si="54"/>
        <v/>
      </c>
      <c r="AH40" s="204" t="str">
        <f t="shared" si="55"/>
        <v/>
      </c>
      <c r="AI40" s="193" t="str">
        <f t="shared" si="40"/>
        <v/>
      </c>
      <c r="AJ40" s="205" t="str">
        <f t="shared" si="56"/>
        <v/>
      </c>
      <c r="AK40" s="204" t="str">
        <f t="shared" si="57"/>
        <v/>
      </c>
      <c r="AL40" s="193" t="str">
        <f t="shared" si="41"/>
        <v/>
      </c>
      <c r="AM40" s="206" t="str">
        <f t="shared" si="58"/>
        <v/>
      </c>
      <c r="AN40" s="204" t="str">
        <f t="shared" si="59"/>
        <v/>
      </c>
      <c r="AO40" s="207" t="str">
        <f t="shared" si="42"/>
        <v/>
      </c>
      <c r="AP40" s="198" t="str">
        <f t="shared" si="60"/>
        <v/>
      </c>
      <c r="AQ40" s="279"/>
      <c r="AR40" s="208" t="str">
        <f t="shared" si="43"/>
        <v/>
      </c>
      <c r="AS40" s="208" t="str">
        <f t="shared" si="44"/>
        <v/>
      </c>
      <c r="AT40" s="208" t="str">
        <f t="shared" si="45"/>
        <v/>
      </c>
      <c r="AU40" s="209" t="str" cm="1">
        <f t="array" ref="AU40">IF($Z40="","",IF((IFERROR(_xlfn.IFS($AP40="Devis 1",(IFERROR(VALUE(TRIM(SUBSTITUTE(AG40,CHAR(160),""))),0)),$AP40="Devis 2",(IFERROR(VALUE(TRIM(SUBSTITUTE(AJ40,CHAR(160),""))),0)),$AP40="Devis 3",(IFERROR(VALUE(TRIM(SUBSTITUTE(AM40,CHAR(160),""))),0))),0))*(IFERROR(VALUE(TRIM(SUBSTITUTE($Z40,CHAR(160),""))),0))=0,"",(IFERROR(_xlfn.IFS($AP40="Devis 1",(IFERROR(VALUE(TRIM(SUBSTITUTE(AG40,CHAR(160),""))),0)),$AP40="Devis 2",(IFERROR(VALUE(TRIM(SUBSTITUTE(AJ40,CHAR(160),""))),0)),$AP40="Devis 3",(IFERROR(VALUE(TRIM(SUBSTITUTE(AM40,CHAR(160),""))),0))),0))*(IFERROR(VALUE(TRIM(SUBSTITUTE($Z40,CHAR(160),""))),0))))</f>
        <v/>
      </c>
      <c r="AV40" s="209" t="str" cm="1">
        <f t="array" ref="AV40">IF($Z40="","",IF(ROUND((IFERROR(_xlfn.IFS(TRIM(SUBSTITUTE($AP40,CHAR(160),""))="Devis 1",IFERROR(VALUE(TRIM(SUBSTITUTE(AH40,CHAR(160),""))),0),TRIM(SUBSTITUTE($AP40,CHAR(160),""))="Devis 2",IFERROR(VALUE(TRIM(SUBSTITUTE(AK40,CHAR(160),""))),0),TRIM(SUBSTITUTE($AP40,CHAR(160),""))="Devis 3",IFERROR(VALUE(TRIM(SUBSTITUTE(AN40,CHAR(160),""))),0)),0))*(IFERROR(VALUE(TRIM(SUBSTITUTE($Z40,CHAR(160),""))),0)),2)=0,IF(AU40&lt;&gt;"",0,""),ROUND((IFERROR(_xlfn.IFS(TRIM(SUBSTITUTE($AP40,CHAR(160),""))="Devis 1",IFERROR(VALUE(TRIM(SUBSTITUTE(AH40,CHAR(160),""))),0),TRIM(SUBSTITUTE($AP40,CHAR(160),""))="Devis 2",IFERROR(VALUE(TRIM(SUBSTITUTE(AK40,CHAR(160),""))),0),TRIM(SUBSTITUTE($AP40,CHAR(160),""))="Devis 3",IFERROR(VALUE(TRIM(SUBSTITUTE(AN40,CHAR(160),""))),0)),0))*(IFERROR(VALUE(TRIM(SUBSTITUTE($Z40,CHAR(160),""))),0)),2)))</f>
        <v/>
      </c>
      <c r="AW40" s="209" t="str" cm="1">
        <f t="array" ref="AW40">IF($Z40="","",IF((IFERROR(_xlfn.IFS($AP40="Devis 1",(IFERROR(VALUE(TRIM(SUBSTITUTE(AI40,CHAR(160),""))),0)),$AP40="Devis 2",(IFERROR(VALUE(TRIM(SUBSTITUTE(AL40,CHAR(160),""))),0)),$AP40="Devis 3",(IFERROR(VALUE(TRIM(SUBSTITUTE(AO40,CHAR(160),""))),0))),0))*(IFERROR(VALUE(TRIM(SUBSTITUTE($Z40,CHAR(160),""))),0))=0,"",(IFERROR(_xlfn.IFS($AP40="Devis 1",(IFERROR(VALUE(TRIM(SUBSTITUTE(AI40,CHAR(160),""))),0)),$AP40="Devis 2",(IFERROR(VALUE(TRIM(SUBSTITUTE(AL40,CHAR(160),""))),0)),$AP40="Devis 3",(IFERROR(VALUE(TRIM(SUBSTITUTE(AO40,CHAR(160),""))),0))),0))*(IFERROR(VALUE(TRIM(SUBSTITUTE($Z40,CHAR(160),""))),0))))</f>
        <v/>
      </c>
      <c r="AX40" s="280"/>
      <c r="AY40" s="281" t="str" cm="1">
        <f t="array" ref="AY40">IF(OR(AW40="",AT40="",AU40="",AR40="",AV40="",AS40=""),"",_xlfn.IFS((IFERROR(VALUE(TRIM(SUBSTITUTE(AW40,CHAR(160),""))),0))&gt;(IFERROR(VALUE(TRIM(SUBSTITUTE(AT40,CHAR(160),""))),0)),"KO : Le montant retenu TTC est supérieur au montant raisonnable TTC. Merci de revoir la ligne de dépense ou plafonner son montant.",(IFERROR(VALUE(TRIM(SUBSTITUTE(AU40,CHAR(160),""))),0))&gt;(IFERROR(VALUE(TRIM(SUBSTITUTE(AR40,CHAR(160),""))),0)),"Attention : Le montant retenu HT est supérieur au montant HT raisonnable. Merci de revoir la ligne de dépense, plafonner son montant, ou justifier la reventillation HT / TVA.",(IFERROR(VALUE(TRIM(SUBSTITUTE(AV40,CHAR(160),""))),0))&gt;(IFERROR(VALUE(TRIM(SUBSTITUTE(AS40,CHAR(160),""))),0)),"Attention : Le montant TVA retenu est supérieur au montant TVA raisonnable. Merci de revoir la ligne de dépense, plafonner son montant, ou justifier la reventillation HT / TVA.",(IFERROR(VALUE(TRIM(SUBSTITUTE(AW40,CHAR(160),""))),0))=0,"",(IFERROR(VALUE(TRIM(SUBSTITUTE(AT40,CHAR(160),""))),0))=(IFERROR(VALUE(TRIM(SUBSTITUTE(AW40,CHAR(160),""))),0)),"OK",(IFERROR(VALUE(TRIM(SUBSTITUTE(AT40,CHAR(160),""))),0))&gt;(IFERROR(VALUE(TRIM(SUBSTITUTE(AW40,CHAR(160),""))),0))," OK : Montant instruit inférieur au montant raisonnable.",TRUE,""))</f>
        <v/>
      </c>
      <c r="AZ40" s="281" t="str" cm="1">
        <f t="array" ref="AZ40">IF(OR(AW40="",W40="",AU40="",U40="",AV40="",V40=""),"",_xlfn.IFS((IFERROR(VALUE(TRIM(SUBSTITUTE(AW40,CHAR(160),""))),0))&gt;(IFERROR(VALUE(TRIM(SUBSTITUTE(W40,CHAR(160),""))),0)),"KO : Le montant retenu TTC est supérieur au montant présenté TTC. Merci de revoir la ligne de dépense ou plafonner son montant.",(IFERROR(VALUE(TRIM(SUBSTITUTE(AU40,CHAR(160),""))),0))&gt;(IFERROR(VALUE(TRIM(SUBSTITUTE(U40,CHAR(160),""))),0)),"Attention : Le montant retenu HT est supérieur au montant HT présenté. Merci de revoir la ligne de dépense, plafonner son montant, ou justifier la reventillation HT / TVA.",(IFERROR(VALUE(TRIM(SUBSTITUTE(AV40,CHAR(160),""))),0))&gt;(IFERROR(VALUE(TRIM(SUBSTITUTE(V40,CHAR(160),""))),0)),"Attention : Le montant TVA retenu est supérieur au montant TVA présenté. Merci de revoir la ligne de dépense, plafonner son montant, ou justifier la reventillation HT / TVA.",(IFERROR(VALUE(TRIM(SUBSTITUTE(W40,CHAR(160),""))),0))=0,"",(IFERROR(VALUE(TRIM(SUBSTITUTE(AW40,CHAR(160),""))),0))=(IFERROR(VALUE(TRIM(SUBSTITUTE(W40,CHAR(160),""))),0)),"OK",(IFERROR(VALUE(TRIM(SUBSTITUTE(AW40,CHAR(160),""))),0))&lt;(IFERROR(VALUE(TRIM(SUBSTITUTE(W40,CHAR(160),""))),0)),"Montant instruit inférieur au montant présenté.",TRUE,""))</f>
        <v/>
      </c>
      <c r="BA40" s="208" t="str">
        <f t="shared" si="61"/>
        <v/>
      </c>
      <c r="BB40" s="208" t="str">
        <f t="shared" si="62"/>
        <v/>
      </c>
      <c r="BC40" s="208" t="str">
        <f t="shared" si="63"/>
        <v/>
      </c>
    </row>
    <row r="41" spans="1:55" ht="15" customHeight="1">
      <c r="A41" s="473">
        <v>37</v>
      </c>
      <c r="B41" s="11"/>
      <c r="C41" s="13"/>
      <c r="D41" s="11"/>
      <c r="E41" s="11"/>
      <c r="F41" s="63"/>
      <c r="G41" s="71"/>
      <c r="H41" s="69"/>
      <c r="I41" s="70"/>
      <c r="J41" s="41"/>
      <c r="K41" s="29"/>
      <c r="L41" s="15"/>
      <c r="M41" s="193" t="str">
        <f t="shared" si="36"/>
        <v/>
      </c>
      <c r="N41" s="32"/>
      <c r="O41" s="15"/>
      <c r="P41" s="193" t="str">
        <f t="shared" si="37"/>
        <v/>
      </c>
      <c r="Q41" s="35"/>
      <c r="R41" s="15"/>
      <c r="S41" s="194" t="str">
        <f t="shared" si="38"/>
        <v/>
      </c>
      <c r="T41" s="56"/>
      <c r="U41" s="275" t="str" cm="1">
        <f t="array" ref="U41">IF((_xlfn.IFS(TRIM(SUBSTITUTE(T41,CHAR(160),""))="Devis 1",IFERROR(VALUE(TRIM(SUBSTITUTE(K41,CHAR(160),""))),0),TRIM(SUBSTITUTE(T41,CHAR(160),""))="Devis 2",IFERROR(VALUE(TRIM(SUBSTITUTE(N41,CHAR(160),""))),0),TRIM(SUBSTITUTE(T41,CHAR(160),""))="Devis 3",IFERROR(VALUE(TRIM(SUBSTITUTE(Q41,CHAR(160),""))),0),TRUE,0)*IFERROR(VALUE(TRIM(SUBSTITUTE(C41,CHAR(160),""))),0))=0,"",_xlfn.IFS(TRIM(SUBSTITUTE(T41,CHAR(160),""))="Devis 1",IFERROR(VALUE(TRIM(SUBSTITUTE(K41,CHAR(160),""))),0),TRIM(SUBSTITUTE(T41,CHAR(160),""))="Devis 2",IFERROR(VALUE(TRIM(SUBSTITUTE(N41,CHAR(160),""))),0),TRIM(SUBSTITUTE(T41,CHAR(160),""))="Devis 3",IFERROR(VALUE(TRIM(SUBSTITUTE(Q41,CHAR(160),""))),0),TRUE,0)*IFERROR(VALUE(TRIM(SUBSTITUTE(C41,CHAR(160),""))),0))</f>
        <v/>
      </c>
      <c r="V41" s="196" t="str" cm="1">
        <f t="array" ref="V41">IF(ROUND((_xlfn.IFS(TRIM(SUBSTITUTE(T41,CHAR(160),""))="Devis 1",IFERROR(VALUE(TRIM(SUBSTITUTE(L41,CHAR(160),""))),0),TRIM(SUBSTITUTE(T41,CHAR(160),""))="Devis 2",IFERROR(VALUE(TRIM(SUBSTITUTE(O41,CHAR(160),""))),0),TRIM(SUBSTITUTE(T41,CHAR(160),""))="Devis 3",IFERROR(VALUE(TRIM(SUBSTITUTE(R41,CHAR(160),""))),0),TRUE,0)*IFERROR(VALUE(TRIM(SUBSTITUTE(C41,CHAR(160),""))),0)),2)=0,IF(U41&lt;&gt;"",0,""),ROUND((_xlfn.IFS(TRIM(SUBSTITUTE(T41,CHAR(160),""))="Devis 1",IFERROR(VALUE(TRIM(SUBSTITUTE(L41,CHAR(160),""))),0),TRIM(SUBSTITUTE(T41,CHAR(160),""))="Devis 2",IFERROR(VALUE(TRIM(SUBSTITUTE(O41,CHAR(160),""))),0),TRIM(SUBSTITUTE(T41,CHAR(160),""))="Devis 3",IFERROR(VALUE(TRIM(SUBSTITUTE(R41,CHAR(160),""))),0),TRUE,0)*IFERROR(VALUE(TRIM(SUBSTITUTE(C41,CHAR(160),""))),0)),2))</f>
        <v/>
      </c>
      <c r="W41" s="197" t="str">
        <f t="shared" si="39"/>
        <v/>
      </c>
      <c r="X41" s="489"/>
      <c r="Y41" s="277" t="str">
        <f t="shared" si="46"/>
        <v/>
      </c>
      <c r="Z41" s="282" t="str">
        <f t="shared" si="47"/>
        <v/>
      </c>
      <c r="AA41" s="277" t="str">
        <f t="shared" si="48"/>
        <v/>
      </c>
      <c r="AB41" s="200" t="str">
        <f t="shared" si="49"/>
        <v/>
      </c>
      <c r="AC41" s="200" t="str">
        <f t="shared" si="50"/>
        <v/>
      </c>
      <c r="AD41" s="200" t="str">
        <f t="shared" si="51"/>
        <v/>
      </c>
      <c r="AE41" s="200" t="str">
        <f t="shared" si="52"/>
        <v/>
      </c>
      <c r="AF41" s="278" t="str">
        <f t="shared" si="53"/>
        <v/>
      </c>
      <c r="AG41" s="203" t="str">
        <f t="shared" si="54"/>
        <v/>
      </c>
      <c r="AH41" s="204" t="str">
        <f t="shared" si="55"/>
        <v/>
      </c>
      <c r="AI41" s="193" t="str">
        <f t="shared" si="40"/>
        <v/>
      </c>
      <c r="AJ41" s="205" t="str">
        <f t="shared" si="56"/>
        <v/>
      </c>
      <c r="AK41" s="204" t="str">
        <f t="shared" si="57"/>
        <v/>
      </c>
      <c r="AL41" s="193" t="str">
        <f t="shared" si="41"/>
        <v/>
      </c>
      <c r="AM41" s="206" t="str">
        <f t="shared" si="58"/>
        <v/>
      </c>
      <c r="AN41" s="204" t="str">
        <f t="shared" si="59"/>
        <v/>
      </c>
      <c r="AO41" s="207" t="str">
        <f t="shared" si="42"/>
        <v/>
      </c>
      <c r="AP41" s="198" t="str">
        <f t="shared" si="60"/>
        <v/>
      </c>
      <c r="AQ41" s="279"/>
      <c r="AR41" s="208" t="str">
        <f t="shared" si="43"/>
        <v/>
      </c>
      <c r="AS41" s="208" t="str">
        <f t="shared" si="44"/>
        <v/>
      </c>
      <c r="AT41" s="208" t="str">
        <f t="shared" si="45"/>
        <v/>
      </c>
      <c r="AU41" s="209" t="str" cm="1">
        <f t="array" ref="AU41">IF($Z41="","",IF((IFERROR(_xlfn.IFS($AP41="Devis 1",(IFERROR(VALUE(TRIM(SUBSTITUTE(AG41,CHAR(160),""))),0)),$AP41="Devis 2",(IFERROR(VALUE(TRIM(SUBSTITUTE(AJ41,CHAR(160),""))),0)),$AP41="Devis 3",(IFERROR(VALUE(TRIM(SUBSTITUTE(AM41,CHAR(160),""))),0))),0))*(IFERROR(VALUE(TRIM(SUBSTITUTE($Z41,CHAR(160),""))),0))=0,"",(IFERROR(_xlfn.IFS($AP41="Devis 1",(IFERROR(VALUE(TRIM(SUBSTITUTE(AG41,CHAR(160),""))),0)),$AP41="Devis 2",(IFERROR(VALUE(TRIM(SUBSTITUTE(AJ41,CHAR(160),""))),0)),$AP41="Devis 3",(IFERROR(VALUE(TRIM(SUBSTITUTE(AM41,CHAR(160),""))),0))),0))*(IFERROR(VALUE(TRIM(SUBSTITUTE($Z41,CHAR(160),""))),0))))</f>
        <v/>
      </c>
      <c r="AV41" s="209" t="str" cm="1">
        <f t="array" ref="AV41">IF($Z41="","",IF(ROUND((IFERROR(_xlfn.IFS(TRIM(SUBSTITUTE($AP41,CHAR(160),""))="Devis 1",IFERROR(VALUE(TRIM(SUBSTITUTE(AH41,CHAR(160),""))),0),TRIM(SUBSTITUTE($AP41,CHAR(160),""))="Devis 2",IFERROR(VALUE(TRIM(SUBSTITUTE(AK41,CHAR(160),""))),0),TRIM(SUBSTITUTE($AP41,CHAR(160),""))="Devis 3",IFERROR(VALUE(TRIM(SUBSTITUTE(AN41,CHAR(160),""))),0)),0))*(IFERROR(VALUE(TRIM(SUBSTITUTE($Z41,CHAR(160),""))),0)),2)=0,IF(AU41&lt;&gt;"",0,""),ROUND((IFERROR(_xlfn.IFS(TRIM(SUBSTITUTE($AP41,CHAR(160),""))="Devis 1",IFERROR(VALUE(TRIM(SUBSTITUTE(AH41,CHAR(160),""))),0),TRIM(SUBSTITUTE($AP41,CHAR(160),""))="Devis 2",IFERROR(VALUE(TRIM(SUBSTITUTE(AK41,CHAR(160),""))),0),TRIM(SUBSTITUTE($AP41,CHAR(160),""))="Devis 3",IFERROR(VALUE(TRIM(SUBSTITUTE(AN41,CHAR(160),""))),0)),0))*(IFERROR(VALUE(TRIM(SUBSTITUTE($Z41,CHAR(160),""))),0)),2)))</f>
        <v/>
      </c>
      <c r="AW41" s="209" t="str" cm="1">
        <f t="array" ref="AW41">IF($Z41="","",IF((IFERROR(_xlfn.IFS($AP41="Devis 1",(IFERROR(VALUE(TRIM(SUBSTITUTE(AI41,CHAR(160),""))),0)),$AP41="Devis 2",(IFERROR(VALUE(TRIM(SUBSTITUTE(AL41,CHAR(160),""))),0)),$AP41="Devis 3",(IFERROR(VALUE(TRIM(SUBSTITUTE(AO41,CHAR(160),""))),0))),0))*(IFERROR(VALUE(TRIM(SUBSTITUTE($Z41,CHAR(160),""))),0))=0,"",(IFERROR(_xlfn.IFS($AP41="Devis 1",(IFERROR(VALUE(TRIM(SUBSTITUTE(AI41,CHAR(160),""))),0)),$AP41="Devis 2",(IFERROR(VALUE(TRIM(SUBSTITUTE(AL41,CHAR(160),""))),0)),$AP41="Devis 3",(IFERROR(VALUE(TRIM(SUBSTITUTE(AO41,CHAR(160),""))),0))),0))*(IFERROR(VALUE(TRIM(SUBSTITUTE($Z41,CHAR(160),""))),0))))</f>
        <v/>
      </c>
      <c r="AX41" s="280"/>
      <c r="AY41" s="281" t="str" cm="1">
        <f t="array" ref="AY41">IF(OR(AW41="",AT41="",AU41="",AR41="",AV41="",AS41=""),"",_xlfn.IFS((IFERROR(VALUE(TRIM(SUBSTITUTE(AW41,CHAR(160),""))),0))&gt;(IFERROR(VALUE(TRIM(SUBSTITUTE(AT41,CHAR(160),""))),0)),"KO : Le montant retenu TTC est supérieur au montant raisonnable TTC. Merci de revoir la ligne de dépense ou plafonner son montant.",(IFERROR(VALUE(TRIM(SUBSTITUTE(AU41,CHAR(160),""))),0))&gt;(IFERROR(VALUE(TRIM(SUBSTITUTE(AR41,CHAR(160),""))),0)),"Attention : Le montant retenu HT est supérieur au montant HT raisonnable. Merci de revoir la ligne de dépense, plafonner son montant, ou justifier la reventillation HT / TVA.",(IFERROR(VALUE(TRIM(SUBSTITUTE(AV41,CHAR(160),""))),0))&gt;(IFERROR(VALUE(TRIM(SUBSTITUTE(AS41,CHAR(160),""))),0)),"Attention : Le montant TVA retenu est supérieur au montant TVA raisonnable. Merci de revoir la ligne de dépense, plafonner son montant, ou justifier la reventillation HT / TVA.",(IFERROR(VALUE(TRIM(SUBSTITUTE(AW41,CHAR(160),""))),0))=0,"",(IFERROR(VALUE(TRIM(SUBSTITUTE(AT41,CHAR(160),""))),0))=(IFERROR(VALUE(TRIM(SUBSTITUTE(AW41,CHAR(160),""))),0)),"OK",(IFERROR(VALUE(TRIM(SUBSTITUTE(AT41,CHAR(160),""))),0))&gt;(IFERROR(VALUE(TRIM(SUBSTITUTE(AW41,CHAR(160),""))),0))," OK : Montant instruit inférieur au montant raisonnable.",TRUE,""))</f>
        <v/>
      </c>
      <c r="AZ41" s="281" t="str" cm="1">
        <f t="array" ref="AZ41">IF(OR(AW41="",W41="",AU41="",U41="",AV41="",V41=""),"",_xlfn.IFS((IFERROR(VALUE(TRIM(SUBSTITUTE(AW41,CHAR(160),""))),0))&gt;(IFERROR(VALUE(TRIM(SUBSTITUTE(W41,CHAR(160),""))),0)),"KO : Le montant retenu TTC est supérieur au montant présenté TTC. Merci de revoir la ligne de dépense ou plafonner son montant.",(IFERROR(VALUE(TRIM(SUBSTITUTE(AU41,CHAR(160),""))),0))&gt;(IFERROR(VALUE(TRIM(SUBSTITUTE(U41,CHAR(160),""))),0)),"Attention : Le montant retenu HT est supérieur au montant HT présenté. Merci de revoir la ligne de dépense, plafonner son montant, ou justifier la reventillation HT / TVA.",(IFERROR(VALUE(TRIM(SUBSTITUTE(AV41,CHAR(160),""))),0))&gt;(IFERROR(VALUE(TRIM(SUBSTITUTE(V41,CHAR(160),""))),0)),"Attention : Le montant TVA retenu est supérieur au montant TVA présenté. Merci de revoir la ligne de dépense, plafonner son montant, ou justifier la reventillation HT / TVA.",(IFERROR(VALUE(TRIM(SUBSTITUTE(W41,CHAR(160),""))),0))=0,"",(IFERROR(VALUE(TRIM(SUBSTITUTE(AW41,CHAR(160),""))),0))=(IFERROR(VALUE(TRIM(SUBSTITUTE(W41,CHAR(160),""))),0)),"OK",(IFERROR(VALUE(TRIM(SUBSTITUTE(AW41,CHAR(160),""))),0))&lt;(IFERROR(VALUE(TRIM(SUBSTITUTE(W41,CHAR(160),""))),0)),"Montant instruit inférieur au montant présenté.",TRUE,""))</f>
        <v/>
      </c>
      <c r="BA41" s="208" t="str">
        <f t="shared" si="61"/>
        <v/>
      </c>
      <c r="BB41" s="208" t="str">
        <f t="shared" si="62"/>
        <v/>
      </c>
      <c r="BC41" s="208" t="str">
        <f t="shared" si="63"/>
        <v/>
      </c>
    </row>
    <row r="42" spans="1:55" ht="15" customHeight="1">
      <c r="A42" s="473">
        <v>38</v>
      </c>
      <c r="B42" s="11"/>
      <c r="C42" s="13"/>
      <c r="D42" s="11"/>
      <c r="E42" s="11"/>
      <c r="F42" s="63"/>
      <c r="G42" s="71"/>
      <c r="H42" s="69"/>
      <c r="I42" s="70"/>
      <c r="J42" s="41"/>
      <c r="K42" s="29"/>
      <c r="L42" s="15"/>
      <c r="M42" s="193" t="str">
        <f t="shared" si="36"/>
        <v/>
      </c>
      <c r="N42" s="32"/>
      <c r="O42" s="15"/>
      <c r="P42" s="193" t="str">
        <f t="shared" si="37"/>
        <v/>
      </c>
      <c r="Q42" s="35"/>
      <c r="R42" s="15"/>
      <c r="S42" s="194" t="str">
        <f t="shared" si="38"/>
        <v/>
      </c>
      <c r="T42" s="56"/>
      <c r="U42" s="275" t="str" cm="1">
        <f t="array" ref="U42">IF((_xlfn.IFS(TRIM(SUBSTITUTE(T42,CHAR(160),""))="Devis 1",IFERROR(VALUE(TRIM(SUBSTITUTE(K42,CHAR(160),""))),0),TRIM(SUBSTITUTE(T42,CHAR(160),""))="Devis 2",IFERROR(VALUE(TRIM(SUBSTITUTE(N42,CHAR(160),""))),0),TRIM(SUBSTITUTE(T42,CHAR(160),""))="Devis 3",IFERROR(VALUE(TRIM(SUBSTITUTE(Q42,CHAR(160),""))),0),TRUE,0)*IFERROR(VALUE(TRIM(SUBSTITUTE(C42,CHAR(160),""))),0))=0,"",_xlfn.IFS(TRIM(SUBSTITUTE(T42,CHAR(160),""))="Devis 1",IFERROR(VALUE(TRIM(SUBSTITUTE(K42,CHAR(160),""))),0),TRIM(SUBSTITUTE(T42,CHAR(160),""))="Devis 2",IFERROR(VALUE(TRIM(SUBSTITUTE(N42,CHAR(160),""))),0),TRIM(SUBSTITUTE(T42,CHAR(160),""))="Devis 3",IFERROR(VALUE(TRIM(SUBSTITUTE(Q42,CHAR(160),""))),0),TRUE,0)*IFERROR(VALUE(TRIM(SUBSTITUTE(C42,CHAR(160),""))),0))</f>
        <v/>
      </c>
      <c r="V42" s="196" t="str" cm="1">
        <f t="array" ref="V42">IF(ROUND((_xlfn.IFS(TRIM(SUBSTITUTE(T42,CHAR(160),""))="Devis 1",IFERROR(VALUE(TRIM(SUBSTITUTE(L42,CHAR(160),""))),0),TRIM(SUBSTITUTE(T42,CHAR(160),""))="Devis 2",IFERROR(VALUE(TRIM(SUBSTITUTE(O42,CHAR(160),""))),0),TRIM(SUBSTITUTE(T42,CHAR(160),""))="Devis 3",IFERROR(VALUE(TRIM(SUBSTITUTE(R42,CHAR(160),""))),0),TRUE,0)*IFERROR(VALUE(TRIM(SUBSTITUTE(C42,CHAR(160),""))),0)),2)=0,IF(U42&lt;&gt;"",0,""),ROUND((_xlfn.IFS(TRIM(SUBSTITUTE(T42,CHAR(160),""))="Devis 1",IFERROR(VALUE(TRIM(SUBSTITUTE(L42,CHAR(160),""))),0),TRIM(SUBSTITUTE(T42,CHAR(160),""))="Devis 2",IFERROR(VALUE(TRIM(SUBSTITUTE(O42,CHAR(160),""))),0),TRIM(SUBSTITUTE(T42,CHAR(160),""))="Devis 3",IFERROR(VALUE(TRIM(SUBSTITUTE(R42,CHAR(160),""))),0),TRUE,0)*IFERROR(VALUE(TRIM(SUBSTITUTE(C42,CHAR(160),""))),0)),2))</f>
        <v/>
      </c>
      <c r="W42" s="197" t="str">
        <f t="shared" si="39"/>
        <v/>
      </c>
      <c r="X42" s="489"/>
      <c r="Y42" s="277" t="str">
        <f t="shared" si="46"/>
        <v/>
      </c>
      <c r="Z42" s="282" t="str">
        <f t="shared" si="47"/>
        <v/>
      </c>
      <c r="AA42" s="277" t="str">
        <f t="shared" si="48"/>
        <v/>
      </c>
      <c r="AB42" s="200" t="str">
        <f t="shared" si="49"/>
        <v/>
      </c>
      <c r="AC42" s="200" t="str">
        <f t="shared" si="50"/>
        <v/>
      </c>
      <c r="AD42" s="200" t="str">
        <f t="shared" si="51"/>
        <v/>
      </c>
      <c r="AE42" s="200" t="str">
        <f t="shared" si="52"/>
        <v/>
      </c>
      <c r="AF42" s="278" t="str">
        <f t="shared" si="53"/>
        <v/>
      </c>
      <c r="AG42" s="203" t="str">
        <f t="shared" si="54"/>
        <v/>
      </c>
      <c r="AH42" s="204" t="str">
        <f t="shared" si="55"/>
        <v/>
      </c>
      <c r="AI42" s="193" t="str">
        <f t="shared" si="40"/>
        <v/>
      </c>
      <c r="AJ42" s="205" t="str">
        <f t="shared" si="56"/>
        <v/>
      </c>
      <c r="AK42" s="204" t="str">
        <f t="shared" si="57"/>
        <v/>
      </c>
      <c r="AL42" s="193" t="str">
        <f t="shared" si="41"/>
        <v/>
      </c>
      <c r="AM42" s="206" t="str">
        <f t="shared" si="58"/>
        <v/>
      </c>
      <c r="AN42" s="204" t="str">
        <f t="shared" si="59"/>
        <v/>
      </c>
      <c r="AO42" s="207" t="str">
        <f t="shared" si="42"/>
        <v/>
      </c>
      <c r="AP42" s="198" t="str">
        <f t="shared" si="60"/>
        <v/>
      </c>
      <c r="AQ42" s="279"/>
      <c r="AR42" s="208" t="str">
        <f t="shared" si="43"/>
        <v/>
      </c>
      <c r="AS42" s="208" t="str">
        <f t="shared" si="44"/>
        <v/>
      </c>
      <c r="AT42" s="208" t="str">
        <f t="shared" si="45"/>
        <v/>
      </c>
      <c r="AU42" s="209" t="str" cm="1">
        <f t="array" ref="AU42">IF($Z42="","",IF((IFERROR(_xlfn.IFS($AP42="Devis 1",(IFERROR(VALUE(TRIM(SUBSTITUTE(AG42,CHAR(160),""))),0)),$AP42="Devis 2",(IFERROR(VALUE(TRIM(SUBSTITUTE(AJ42,CHAR(160),""))),0)),$AP42="Devis 3",(IFERROR(VALUE(TRIM(SUBSTITUTE(AM42,CHAR(160),""))),0))),0))*(IFERROR(VALUE(TRIM(SUBSTITUTE($Z42,CHAR(160),""))),0))=0,"",(IFERROR(_xlfn.IFS($AP42="Devis 1",(IFERROR(VALUE(TRIM(SUBSTITUTE(AG42,CHAR(160),""))),0)),$AP42="Devis 2",(IFERROR(VALUE(TRIM(SUBSTITUTE(AJ42,CHAR(160),""))),0)),$AP42="Devis 3",(IFERROR(VALUE(TRIM(SUBSTITUTE(AM42,CHAR(160),""))),0))),0))*(IFERROR(VALUE(TRIM(SUBSTITUTE($Z42,CHAR(160),""))),0))))</f>
        <v/>
      </c>
      <c r="AV42" s="209" t="str" cm="1">
        <f t="array" ref="AV42">IF($Z42="","",IF(ROUND((IFERROR(_xlfn.IFS(TRIM(SUBSTITUTE($AP42,CHAR(160),""))="Devis 1",IFERROR(VALUE(TRIM(SUBSTITUTE(AH42,CHAR(160),""))),0),TRIM(SUBSTITUTE($AP42,CHAR(160),""))="Devis 2",IFERROR(VALUE(TRIM(SUBSTITUTE(AK42,CHAR(160),""))),0),TRIM(SUBSTITUTE($AP42,CHAR(160),""))="Devis 3",IFERROR(VALUE(TRIM(SUBSTITUTE(AN42,CHAR(160),""))),0)),0))*(IFERROR(VALUE(TRIM(SUBSTITUTE($Z42,CHAR(160),""))),0)),2)=0,IF(AU42&lt;&gt;"",0,""),ROUND((IFERROR(_xlfn.IFS(TRIM(SUBSTITUTE($AP42,CHAR(160),""))="Devis 1",IFERROR(VALUE(TRIM(SUBSTITUTE(AH42,CHAR(160),""))),0),TRIM(SUBSTITUTE($AP42,CHAR(160),""))="Devis 2",IFERROR(VALUE(TRIM(SUBSTITUTE(AK42,CHAR(160),""))),0),TRIM(SUBSTITUTE($AP42,CHAR(160),""))="Devis 3",IFERROR(VALUE(TRIM(SUBSTITUTE(AN42,CHAR(160),""))),0)),0))*(IFERROR(VALUE(TRIM(SUBSTITUTE($Z42,CHAR(160),""))),0)),2)))</f>
        <v/>
      </c>
      <c r="AW42" s="209" t="str" cm="1">
        <f t="array" ref="AW42">IF($Z42="","",IF((IFERROR(_xlfn.IFS($AP42="Devis 1",(IFERROR(VALUE(TRIM(SUBSTITUTE(AI42,CHAR(160),""))),0)),$AP42="Devis 2",(IFERROR(VALUE(TRIM(SUBSTITUTE(AL42,CHAR(160),""))),0)),$AP42="Devis 3",(IFERROR(VALUE(TRIM(SUBSTITUTE(AO42,CHAR(160),""))),0))),0))*(IFERROR(VALUE(TRIM(SUBSTITUTE($Z42,CHAR(160),""))),0))=0,"",(IFERROR(_xlfn.IFS($AP42="Devis 1",(IFERROR(VALUE(TRIM(SUBSTITUTE(AI42,CHAR(160),""))),0)),$AP42="Devis 2",(IFERROR(VALUE(TRIM(SUBSTITUTE(AL42,CHAR(160),""))),0)),$AP42="Devis 3",(IFERROR(VALUE(TRIM(SUBSTITUTE(AO42,CHAR(160),""))),0))),0))*(IFERROR(VALUE(TRIM(SUBSTITUTE($Z42,CHAR(160),""))),0))))</f>
        <v/>
      </c>
      <c r="AX42" s="280"/>
      <c r="AY42" s="281" t="str" cm="1">
        <f t="array" ref="AY42">IF(OR(AW42="",AT42="",AU42="",AR42="",AV42="",AS42=""),"",_xlfn.IFS((IFERROR(VALUE(TRIM(SUBSTITUTE(AW42,CHAR(160),""))),0))&gt;(IFERROR(VALUE(TRIM(SUBSTITUTE(AT42,CHAR(160),""))),0)),"KO : Le montant retenu TTC est supérieur au montant raisonnable TTC. Merci de revoir la ligne de dépense ou plafonner son montant.",(IFERROR(VALUE(TRIM(SUBSTITUTE(AU42,CHAR(160),""))),0))&gt;(IFERROR(VALUE(TRIM(SUBSTITUTE(AR42,CHAR(160),""))),0)),"Attention : Le montant retenu HT est supérieur au montant HT raisonnable. Merci de revoir la ligne de dépense, plafonner son montant, ou justifier la reventillation HT / TVA.",(IFERROR(VALUE(TRIM(SUBSTITUTE(AV42,CHAR(160),""))),0))&gt;(IFERROR(VALUE(TRIM(SUBSTITUTE(AS42,CHAR(160),""))),0)),"Attention : Le montant TVA retenu est supérieur au montant TVA raisonnable. Merci de revoir la ligne de dépense, plafonner son montant, ou justifier la reventillation HT / TVA.",(IFERROR(VALUE(TRIM(SUBSTITUTE(AW42,CHAR(160),""))),0))=0,"",(IFERROR(VALUE(TRIM(SUBSTITUTE(AT42,CHAR(160),""))),0))=(IFERROR(VALUE(TRIM(SUBSTITUTE(AW42,CHAR(160),""))),0)),"OK",(IFERROR(VALUE(TRIM(SUBSTITUTE(AT42,CHAR(160),""))),0))&gt;(IFERROR(VALUE(TRIM(SUBSTITUTE(AW42,CHAR(160),""))),0))," OK : Montant instruit inférieur au montant raisonnable.",TRUE,""))</f>
        <v/>
      </c>
      <c r="AZ42" s="281" t="str" cm="1">
        <f t="array" ref="AZ42">IF(OR(AW42="",W42="",AU42="",U42="",AV42="",V42=""),"",_xlfn.IFS((IFERROR(VALUE(TRIM(SUBSTITUTE(AW42,CHAR(160),""))),0))&gt;(IFERROR(VALUE(TRIM(SUBSTITUTE(W42,CHAR(160),""))),0)),"KO : Le montant retenu TTC est supérieur au montant présenté TTC. Merci de revoir la ligne de dépense ou plafonner son montant.",(IFERROR(VALUE(TRIM(SUBSTITUTE(AU42,CHAR(160),""))),0))&gt;(IFERROR(VALUE(TRIM(SUBSTITUTE(U42,CHAR(160),""))),0)),"Attention : Le montant retenu HT est supérieur au montant HT présenté. Merci de revoir la ligne de dépense, plafonner son montant, ou justifier la reventillation HT / TVA.",(IFERROR(VALUE(TRIM(SUBSTITUTE(AV42,CHAR(160),""))),0))&gt;(IFERROR(VALUE(TRIM(SUBSTITUTE(V42,CHAR(160),""))),0)),"Attention : Le montant TVA retenu est supérieur au montant TVA présenté. Merci de revoir la ligne de dépense, plafonner son montant, ou justifier la reventillation HT / TVA.",(IFERROR(VALUE(TRIM(SUBSTITUTE(W42,CHAR(160),""))),0))=0,"",(IFERROR(VALUE(TRIM(SUBSTITUTE(AW42,CHAR(160),""))),0))=(IFERROR(VALUE(TRIM(SUBSTITUTE(W42,CHAR(160),""))),0)),"OK",(IFERROR(VALUE(TRIM(SUBSTITUTE(AW42,CHAR(160),""))),0))&lt;(IFERROR(VALUE(TRIM(SUBSTITUTE(W42,CHAR(160),""))),0)),"Montant instruit inférieur au montant présenté.",TRUE,""))</f>
        <v/>
      </c>
      <c r="BA42" s="208" t="str">
        <f t="shared" si="61"/>
        <v/>
      </c>
      <c r="BB42" s="208" t="str">
        <f t="shared" si="62"/>
        <v/>
      </c>
      <c r="BC42" s="208" t="str">
        <f t="shared" si="63"/>
        <v/>
      </c>
    </row>
    <row r="43" spans="1:55" ht="15" customHeight="1">
      <c r="A43" s="473">
        <v>39</v>
      </c>
      <c r="B43" s="11"/>
      <c r="C43" s="13"/>
      <c r="D43" s="11"/>
      <c r="E43" s="11"/>
      <c r="F43" s="63"/>
      <c r="G43" s="71"/>
      <c r="H43" s="69"/>
      <c r="I43" s="70"/>
      <c r="J43" s="41"/>
      <c r="K43" s="29"/>
      <c r="L43" s="15"/>
      <c r="M43" s="193" t="str">
        <f t="shared" si="36"/>
        <v/>
      </c>
      <c r="N43" s="32"/>
      <c r="O43" s="15"/>
      <c r="P43" s="193" t="str">
        <f t="shared" si="37"/>
        <v/>
      </c>
      <c r="Q43" s="35"/>
      <c r="R43" s="15"/>
      <c r="S43" s="194" t="str">
        <f t="shared" si="38"/>
        <v/>
      </c>
      <c r="T43" s="56"/>
      <c r="U43" s="275" t="str" cm="1">
        <f t="array" ref="U43">IF((_xlfn.IFS(TRIM(SUBSTITUTE(T43,CHAR(160),""))="Devis 1",IFERROR(VALUE(TRIM(SUBSTITUTE(K43,CHAR(160),""))),0),TRIM(SUBSTITUTE(T43,CHAR(160),""))="Devis 2",IFERROR(VALUE(TRIM(SUBSTITUTE(N43,CHAR(160),""))),0),TRIM(SUBSTITUTE(T43,CHAR(160),""))="Devis 3",IFERROR(VALUE(TRIM(SUBSTITUTE(Q43,CHAR(160),""))),0),TRUE,0)*IFERROR(VALUE(TRIM(SUBSTITUTE(C43,CHAR(160),""))),0))=0,"",_xlfn.IFS(TRIM(SUBSTITUTE(T43,CHAR(160),""))="Devis 1",IFERROR(VALUE(TRIM(SUBSTITUTE(K43,CHAR(160),""))),0),TRIM(SUBSTITUTE(T43,CHAR(160),""))="Devis 2",IFERROR(VALUE(TRIM(SUBSTITUTE(N43,CHAR(160),""))),0),TRIM(SUBSTITUTE(T43,CHAR(160),""))="Devis 3",IFERROR(VALUE(TRIM(SUBSTITUTE(Q43,CHAR(160),""))),0),TRUE,0)*IFERROR(VALUE(TRIM(SUBSTITUTE(C43,CHAR(160),""))),0))</f>
        <v/>
      </c>
      <c r="V43" s="196" t="str" cm="1">
        <f t="array" ref="V43">IF(ROUND((_xlfn.IFS(TRIM(SUBSTITUTE(T43,CHAR(160),""))="Devis 1",IFERROR(VALUE(TRIM(SUBSTITUTE(L43,CHAR(160),""))),0),TRIM(SUBSTITUTE(T43,CHAR(160),""))="Devis 2",IFERROR(VALUE(TRIM(SUBSTITUTE(O43,CHAR(160),""))),0),TRIM(SUBSTITUTE(T43,CHAR(160),""))="Devis 3",IFERROR(VALUE(TRIM(SUBSTITUTE(R43,CHAR(160),""))),0),TRUE,0)*IFERROR(VALUE(TRIM(SUBSTITUTE(C43,CHAR(160),""))),0)),2)=0,IF(U43&lt;&gt;"",0,""),ROUND((_xlfn.IFS(TRIM(SUBSTITUTE(T43,CHAR(160),""))="Devis 1",IFERROR(VALUE(TRIM(SUBSTITUTE(L43,CHAR(160),""))),0),TRIM(SUBSTITUTE(T43,CHAR(160),""))="Devis 2",IFERROR(VALUE(TRIM(SUBSTITUTE(O43,CHAR(160),""))),0),TRIM(SUBSTITUTE(T43,CHAR(160),""))="Devis 3",IFERROR(VALUE(TRIM(SUBSTITUTE(R43,CHAR(160),""))),0),TRUE,0)*IFERROR(VALUE(TRIM(SUBSTITUTE(C43,CHAR(160),""))),0)),2))</f>
        <v/>
      </c>
      <c r="W43" s="197" t="str">
        <f t="shared" si="39"/>
        <v/>
      </c>
      <c r="X43" s="489"/>
      <c r="Y43" s="277" t="str">
        <f t="shared" si="46"/>
        <v/>
      </c>
      <c r="Z43" s="282" t="str">
        <f t="shared" si="47"/>
        <v/>
      </c>
      <c r="AA43" s="277" t="str">
        <f t="shared" si="48"/>
        <v/>
      </c>
      <c r="AB43" s="200" t="str">
        <f t="shared" si="49"/>
        <v/>
      </c>
      <c r="AC43" s="200" t="str">
        <f t="shared" si="50"/>
        <v/>
      </c>
      <c r="AD43" s="200" t="str">
        <f t="shared" si="51"/>
        <v/>
      </c>
      <c r="AE43" s="200" t="str">
        <f t="shared" si="52"/>
        <v/>
      </c>
      <c r="AF43" s="278" t="str">
        <f t="shared" si="53"/>
        <v/>
      </c>
      <c r="AG43" s="203" t="str">
        <f t="shared" si="54"/>
        <v/>
      </c>
      <c r="AH43" s="204" t="str">
        <f t="shared" si="55"/>
        <v/>
      </c>
      <c r="AI43" s="193" t="str">
        <f t="shared" si="40"/>
        <v/>
      </c>
      <c r="AJ43" s="205" t="str">
        <f t="shared" si="56"/>
        <v/>
      </c>
      <c r="AK43" s="204" t="str">
        <f t="shared" si="57"/>
        <v/>
      </c>
      <c r="AL43" s="193" t="str">
        <f t="shared" si="41"/>
        <v/>
      </c>
      <c r="AM43" s="206" t="str">
        <f t="shared" si="58"/>
        <v/>
      </c>
      <c r="AN43" s="204" t="str">
        <f t="shared" si="59"/>
        <v/>
      </c>
      <c r="AO43" s="207" t="str">
        <f t="shared" si="42"/>
        <v/>
      </c>
      <c r="AP43" s="198" t="str">
        <f t="shared" si="60"/>
        <v/>
      </c>
      <c r="AQ43" s="279"/>
      <c r="AR43" s="208" t="str">
        <f t="shared" si="43"/>
        <v/>
      </c>
      <c r="AS43" s="208" t="str">
        <f t="shared" si="44"/>
        <v/>
      </c>
      <c r="AT43" s="208" t="str">
        <f t="shared" si="45"/>
        <v/>
      </c>
      <c r="AU43" s="209" t="str" cm="1">
        <f t="array" ref="AU43">IF($Z43="","",IF((IFERROR(_xlfn.IFS($AP43="Devis 1",(IFERROR(VALUE(TRIM(SUBSTITUTE(AG43,CHAR(160),""))),0)),$AP43="Devis 2",(IFERROR(VALUE(TRIM(SUBSTITUTE(AJ43,CHAR(160),""))),0)),$AP43="Devis 3",(IFERROR(VALUE(TRIM(SUBSTITUTE(AM43,CHAR(160),""))),0))),0))*(IFERROR(VALUE(TRIM(SUBSTITUTE($Z43,CHAR(160),""))),0))=0,"",(IFERROR(_xlfn.IFS($AP43="Devis 1",(IFERROR(VALUE(TRIM(SUBSTITUTE(AG43,CHAR(160),""))),0)),$AP43="Devis 2",(IFERROR(VALUE(TRIM(SUBSTITUTE(AJ43,CHAR(160),""))),0)),$AP43="Devis 3",(IFERROR(VALUE(TRIM(SUBSTITUTE(AM43,CHAR(160),""))),0))),0))*(IFERROR(VALUE(TRIM(SUBSTITUTE($Z43,CHAR(160),""))),0))))</f>
        <v/>
      </c>
      <c r="AV43" s="209" t="str" cm="1">
        <f t="array" ref="AV43">IF($Z43="","",IF(ROUND((IFERROR(_xlfn.IFS(TRIM(SUBSTITUTE($AP43,CHAR(160),""))="Devis 1",IFERROR(VALUE(TRIM(SUBSTITUTE(AH43,CHAR(160),""))),0),TRIM(SUBSTITUTE($AP43,CHAR(160),""))="Devis 2",IFERROR(VALUE(TRIM(SUBSTITUTE(AK43,CHAR(160),""))),0),TRIM(SUBSTITUTE($AP43,CHAR(160),""))="Devis 3",IFERROR(VALUE(TRIM(SUBSTITUTE(AN43,CHAR(160),""))),0)),0))*(IFERROR(VALUE(TRIM(SUBSTITUTE($Z43,CHAR(160),""))),0)),2)=0,IF(AU43&lt;&gt;"",0,""),ROUND((IFERROR(_xlfn.IFS(TRIM(SUBSTITUTE($AP43,CHAR(160),""))="Devis 1",IFERROR(VALUE(TRIM(SUBSTITUTE(AH43,CHAR(160),""))),0),TRIM(SUBSTITUTE($AP43,CHAR(160),""))="Devis 2",IFERROR(VALUE(TRIM(SUBSTITUTE(AK43,CHAR(160),""))),0),TRIM(SUBSTITUTE($AP43,CHAR(160),""))="Devis 3",IFERROR(VALUE(TRIM(SUBSTITUTE(AN43,CHAR(160),""))),0)),0))*(IFERROR(VALUE(TRIM(SUBSTITUTE($Z43,CHAR(160),""))),0)),2)))</f>
        <v/>
      </c>
      <c r="AW43" s="209" t="str" cm="1">
        <f t="array" ref="AW43">IF($Z43="","",IF((IFERROR(_xlfn.IFS($AP43="Devis 1",(IFERROR(VALUE(TRIM(SUBSTITUTE(AI43,CHAR(160),""))),0)),$AP43="Devis 2",(IFERROR(VALUE(TRIM(SUBSTITUTE(AL43,CHAR(160),""))),0)),$AP43="Devis 3",(IFERROR(VALUE(TRIM(SUBSTITUTE(AO43,CHAR(160),""))),0))),0))*(IFERROR(VALUE(TRIM(SUBSTITUTE($Z43,CHAR(160),""))),0))=0,"",(IFERROR(_xlfn.IFS($AP43="Devis 1",(IFERROR(VALUE(TRIM(SUBSTITUTE(AI43,CHAR(160),""))),0)),$AP43="Devis 2",(IFERROR(VALUE(TRIM(SUBSTITUTE(AL43,CHAR(160),""))),0)),$AP43="Devis 3",(IFERROR(VALUE(TRIM(SUBSTITUTE(AO43,CHAR(160),""))),0))),0))*(IFERROR(VALUE(TRIM(SUBSTITUTE($Z43,CHAR(160),""))),0))))</f>
        <v/>
      </c>
      <c r="AX43" s="280"/>
      <c r="AY43" s="281" t="str" cm="1">
        <f t="array" ref="AY43">IF(OR(AW43="",AT43="",AU43="",AR43="",AV43="",AS43=""),"",_xlfn.IFS((IFERROR(VALUE(TRIM(SUBSTITUTE(AW43,CHAR(160),""))),0))&gt;(IFERROR(VALUE(TRIM(SUBSTITUTE(AT43,CHAR(160),""))),0)),"KO : Le montant retenu TTC est supérieur au montant raisonnable TTC. Merci de revoir la ligne de dépense ou plafonner son montant.",(IFERROR(VALUE(TRIM(SUBSTITUTE(AU43,CHAR(160),""))),0))&gt;(IFERROR(VALUE(TRIM(SUBSTITUTE(AR43,CHAR(160),""))),0)),"Attention : Le montant retenu HT est supérieur au montant HT raisonnable. Merci de revoir la ligne de dépense, plafonner son montant, ou justifier la reventillation HT / TVA.",(IFERROR(VALUE(TRIM(SUBSTITUTE(AV43,CHAR(160),""))),0))&gt;(IFERROR(VALUE(TRIM(SUBSTITUTE(AS43,CHAR(160),""))),0)),"Attention : Le montant TVA retenu est supérieur au montant TVA raisonnable. Merci de revoir la ligne de dépense, plafonner son montant, ou justifier la reventillation HT / TVA.",(IFERROR(VALUE(TRIM(SUBSTITUTE(AW43,CHAR(160),""))),0))=0,"",(IFERROR(VALUE(TRIM(SUBSTITUTE(AT43,CHAR(160),""))),0))=(IFERROR(VALUE(TRIM(SUBSTITUTE(AW43,CHAR(160),""))),0)),"OK",(IFERROR(VALUE(TRIM(SUBSTITUTE(AT43,CHAR(160),""))),0))&gt;(IFERROR(VALUE(TRIM(SUBSTITUTE(AW43,CHAR(160),""))),0))," OK : Montant instruit inférieur au montant raisonnable.",TRUE,""))</f>
        <v/>
      </c>
      <c r="AZ43" s="281" t="str" cm="1">
        <f t="array" ref="AZ43">IF(OR(AW43="",W43="",AU43="",U43="",AV43="",V43=""),"",_xlfn.IFS((IFERROR(VALUE(TRIM(SUBSTITUTE(AW43,CHAR(160),""))),0))&gt;(IFERROR(VALUE(TRIM(SUBSTITUTE(W43,CHAR(160),""))),0)),"KO : Le montant retenu TTC est supérieur au montant présenté TTC. Merci de revoir la ligne de dépense ou plafonner son montant.",(IFERROR(VALUE(TRIM(SUBSTITUTE(AU43,CHAR(160),""))),0))&gt;(IFERROR(VALUE(TRIM(SUBSTITUTE(U43,CHAR(160),""))),0)),"Attention : Le montant retenu HT est supérieur au montant HT présenté. Merci de revoir la ligne de dépense, plafonner son montant, ou justifier la reventillation HT / TVA.",(IFERROR(VALUE(TRIM(SUBSTITUTE(AV43,CHAR(160),""))),0))&gt;(IFERROR(VALUE(TRIM(SUBSTITUTE(V43,CHAR(160),""))),0)),"Attention : Le montant TVA retenu est supérieur au montant TVA présenté. Merci de revoir la ligne de dépense, plafonner son montant, ou justifier la reventillation HT / TVA.",(IFERROR(VALUE(TRIM(SUBSTITUTE(W43,CHAR(160),""))),0))=0,"",(IFERROR(VALUE(TRIM(SUBSTITUTE(AW43,CHAR(160),""))),0))=(IFERROR(VALUE(TRIM(SUBSTITUTE(W43,CHAR(160),""))),0)),"OK",(IFERROR(VALUE(TRIM(SUBSTITUTE(AW43,CHAR(160),""))),0))&lt;(IFERROR(VALUE(TRIM(SUBSTITUTE(W43,CHAR(160),""))),0)),"Montant instruit inférieur au montant présenté.",TRUE,""))</f>
        <v/>
      </c>
      <c r="BA43" s="208" t="str">
        <f t="shared" si="61"/>
        <v/>
      </c>
      <c r="BB43" s="208" t="str">
        <f t="shared" si="62"/>
        <v/>
      </c>
      <c r="BC43" s="208" t="str">
        <f t="shared" si="63"/>
        <v/>
      </c>
    </row>
    <row r="44" spans="1:55" ht="15" customHeight="1">
      <c r="A44" s="473">
        <v>40</v>
      </c>
      <c r="B44" s="11"/>
      <c r="C44" s="13"/>
      <c r="D44" s="11"/>
      <c r="E44" s="11"/>
      <c r="F44" s="63"/>
      <c r="G44" s="71"/>
      <c r="H44" s="69"/>
      <c r="I44" s="70"/>
      <c r="J44" s="41"/>
      <c r="K44" s="29"/>
      <c r="L44" s="15"/>
      <c r="M44" s="193" t="str">
        <f t="shared" si="36"/>
        <v/>
      </c>
      <c r="N44" s="32"/>
      <c r="O44" s="15"/>
      <c r="P44" s="193" t="str">
        <f t="shared" si="37"/>
        <v/>
      </c>
      <c r="Q44" s="35"/>
      <c r="R44" s="15"/>
      <c r="S44" s="194" t="str">
        <f t="shared" si="38"/>
        <v/>
      </c>
      <c r="T44" s="56"/>
      <c r="U44" s="275" t="str" cm="1">
        <f t="array" ref="U44">IF((_xlfn.IFS(TRIM(SUBSTITUTE(T44,CHAR(160),""))="Devis 1",IFERROR(VALUE(TRIM(SUBSTITUTE(K44,CHAR(160),""))),0),TRIM(SUBSTITUTE(T44,CHAR(160),""))="Devis 2",IFERROR(VALUE(TRIM(SUBSTITUTE(N44,CHAR(160),""))),0),TRIM(SUBSTITUTE(T44,CHAR(160),""))="Devis 3",IFERROR(VALUE(TRIM(SUBSTITUTE(Q44,CHAR(160),""))),0),TRUE,0)*IFERROR(VALUE(TRIM(SUBSTITUTE(C44,CHAR(160),""))),0))=0,"",_xlfn.IFS(TRIM(SUBSTITUTE(T44,CHAR(160),""))="Devis 1",IFERROR(VALUE(TRIM(SUBSTITUTE(K44,CHAR(160),""))),0),TRIM(SUBSTITUTE(T44,CHAR(160),""))="Devis 2",IFERROR(VALUE(TRIM(SUBSTITUTE(N44,CHAR(160),""))),0),TRIM(SUBSTITUTE(T44,CHAR(160),""))="Devis 3",IFERROR(VALUE(TRIM(SUBSTITUTE(Q44,CHAR(160),""))),0),TRUE,0)*IFERROR(VALUE(TRIM(SUBSTITUTE(C44,CHAR(160),""))),0))</f>
        <v/>
      </c>
      <c r="V44" s="196" t="str" cm="1">
        <f t="array" ref="V44">IF(ROUND((_xlfn.IFS(TRIM(SUBSTITUTE(T44,CHAR(160),""))="Devis 1",IFERROR(VALUE(TRIM(SUBSTITUTE(L44,CHAR(160),""))),0),TRIM(SUBSTITUTE(T44,CHAR(160),""))="Devis 2",IFERROR(VALUE(TRIM(SUBSTITUTE(O44,CHAR(160),""))),0),TRIM(SUBSTITUTE(T44,CHAR(160),""))="Devis 3",IFERROR(VALUE(TRIM(SUBSTITUTE(R44,CHAR(160),""))),0),TRUE,0)*IFERROR(VALUE(TRIM(SUBSTITUTE(C44,CHAR(160),""))),0)),2)=0,IF(U44&lt;&gt;"",0,""),ROUND((_xlfn.IFS(TRIM(SUBSTITUTE(T44,CHAR(160),""))="Devis 1",IFERROR(VALUE(TRIM(SUBSTITUTE(L44,CHAR(160),""))),0),TRIM(SUBSTITUTE(T44,CHAR(160),""))="Devis 2",IFERROR(VALUE(TRIM(SUBSTITUTE(O44,CHAR(160),""))),0),TRIM(SUBSTITUTE(T44,CHAR(160),""))="Devis 3",IFERROR(VALUE(TRIM(SUBSTITUTE(R44,CHAR(160),""))),0),TRUE,0)*IFERROR(VALUE(TRIM(SUBSTITUTE(C44,CHAR(160),""))),0)),2))</f>
        <v/>
      </c>
      <c r="W44" s="197" t="str">
        <f t="shared" si="39"/>
        <v/>
      </c>
      <c r="X44" s="489"/>
      <c r="Y44" s="277" t="str">
        <f t="shared" si="46"/>
        <v/>
      </c>
      <c r="Z44" s="282" t="str">
        <f t="shared" si="47"/>
        <v/>
      </c>
      <c r="AA44" s="277" t="str">
        <f t="shared" si="48"/>
        <v/>
      </c>
      <c r="AB44" s="200" t="str">
        <f t="shared" si="49"/>
        <v/>
      </c>
      <c r="AC44" s="200" t="str">
        <f t="shared" si="50"/>
        <v/>
      </c>
      <c r="AD44" s="200" t="str">
        <f t="shared" si="51"/>
        <v/>
      </c>
      <c r="AE44" s="200" t="str">
        <f t="shared" si="52"/>
        <v/>
      </c>
      <c r="AF44" s="278" t="str">
        <f t="shared" si="53"/>
        <v/>
      </c>
      <c r="AG44" s="203" t="str">
        <f t="shared" si="54"/>
        <v/>
      </c>
      <c r="AH44" s="204" t="str">
        <f t="shared" si="55"/>
        <v/>
      </c>
      <c r="AI44" s="193" t="str">
        <f t="shared" si="40"/>
        <v/>
      </c>
      <c r="AJ44" s="205" t="str">
        <f t="shared" si="56"/>
        <v/>
      </c>
      <c r="AK44" s="204" t="str">
        <f t="shared" si="57"/>
        <v/>
      </c>
      <c r="AL44" s="193" t="str">
        <f t="shared" si="41"/>
        <v/>
      </c>
      <c r="AM44" s="206" t="str">
        <f t="shared" si="58"/>
        <v/>
      </c>
      <c r="AN44" s="204" t="str">
        <f t="shared" si="59"/>
        <v/>
      </c>
      <c r="AO44" s="207" t="str">
        <f t="shared" si="42"/>
        <v/>
      </c>
      <c r="AP44" s="198" t="str">
        <f t="shared" si="60"/>
        <v/>
      </c>
      <c r="AQ44" s="279"/>
      <c r="AR44" s="208" t="str">
        <f t="shared" si="43"/>
        <v/>
      </c>
      <c r="AS44" s="208" t="str">
        <f t="shared" si="44"/>
        <v/>
      </c>
      <c r="AT44" s="208" t="str">
        <f t="shared" si="45"/>
        <v/>
      </c>
      <c r="AU44" s="209" t="str" cm="1">
        <f t="array" ref="AU44">IF($Z44="","",IF((IFERROR(_xlfn.IFS($AP44="Devis 1",(IFERROR(VALUE(TRIM(SUBSTITUTE(AG44,CHAR(160),""))),0)),$AP44="Devis 2",(IFERROR(VALUE(TRIM(SUBSTITUTE(AJ44,CHAR(160),""))),0)),$AP44="Devis 3",(IFERROR(VALUE(TRIM(SUBSTITUTE(AM44,CHAR(160),""))),0))),0))*(IFERROR(VALUE(TRIM(SUBSTITUTE($Z44,CHAR(160),""))),0))=0,"",(IFERROR(_xlfn.IFS($AP44="Devis 1",(IFERROR(VALUE(TRIM(SUBSTITUTE(AG44,CHAR(160),""))),0)),$AP44="Devis 2",(IFERROR(VALUE(TRIM(SUBSTITUTE(AJ44,CHAR(160),""))),0)),$AP44="Devis 3",(IFERROR(VALUE(TRIM(SUBSTITUTE(AM44,CHAR(160),""))),0))),0))*(IFERROR(VALUE(TRIM(SUBSTITUTE($Z44,CHAR(160),""))),0))))</f>
        <v/>
      </c>
      <c r="AV44" s="209" t="str" cm="1">
        <f t="array" ref="AV44">IF($Z44="","",IF(ROUND((IFERROR(_xlfn.IFS(TRIM(SUBSTITUTE($AP44,CHAR(160),""))="Devis 1",IFERROR(VALUE(TRIM(SUBSTITUTE(AH44,CHAR(160),""))),0),TRIM(SUBSTITUTE($AP44,CHAR(160),""))="Devis 2",IFERROR(VALUE(TRIM(SUBSTITUTE(AK44,CHAR(160),""))),0),TRIM(SUBSTITUTE($AP44,CHAR(160),""))="Devis 3",IFERROR(VALUE(TRIM(SUBSTITUTE(AN44,CHAR(160),""))),0)),0))*(IFERROR(VALUE(TRIM(SUBSTITUTE($Z44,CHAR(160),""))),0)),2)=0,IF(AU44&lt;&gt;"",0,""),ROUND((IFERROR(_xlfn.IFS(TRIM(SUBSTITUTE($AP44,CHAR(160),""))="Devis 1",IFERROR(VALUE(TRIM(SUBSTITUTE(AH44,CHAR(160),""))),0),TRIM(SUBSTITUTE($AP44,CHAR(160),""))="Devis 2",IFERROR(VALUE(TRIM(SUBSTITUTE(AK44,CHAR(160),""))),0),TRIM(SUBSTITUTE($AP44,CHAR(160),""))="Devis 3",IFERROR(VALUE(TRIM(SUBSTITUTE(AN44,CHAR(160),""))),0)),0))*(IFERROR(VALUE(TRIM(SUBSTITUTE($Z44,CHAR(160),""))),0)),2)))</f>
        <v/>
      </c>
      <c r="AW44" s="209" t="str" cm="1">
        <f t="array" ref="AW44">IF($Z44="","",IF((IFERROR(_xlfn.IFS($AP44="Devis 1",(IFERROR(VALUE(TRIM(SUBSTITUTE(AI44,CHAR(160),""))),0)),$AP44="Devis 2",(IFERROR(VALUE(TRIM(SUBSTITUTE(AL44,CHAR(160),""))),0)),$AP44="Devis 3",(IFERROR(VALUE(TRIM(SUBSTITUTE(AO44,CHAR(160),""))),0))),0))*(IFERROR(VALUE(TRIM(SUBSTITUTE($Z44,CHAR(160),""))),0))=0,"",(IFERROR(_xlfn.IFS($AP44="Devis 1",(IFERROR(VALUE(TRIM(SUBSTITUTE(AI44,CHAR(160),""))),0)),$AP44="Devis 2",(IFERROR(VALUE(TRIM(SUBSTITUTE(AL44,CHAR(160),""))),0)),$AP44="Devis 3",(IFERROR(VALUE(TRIM(SUBSTITUTE(AO44,CHAR(160),""))),0))),0))*(IFERROR(VALUE(TRIM(SUBSTITUTE($Z44,CHAR(160),""))),0))))</f>
        <v/>
      </c>
      <c r="AX44" s="280"/>
      <c r="AY44" s="281" t="str" cm="1">
        <f t="array" ref="AY44">IF(OR(AW44="",AT44="",AU44="",AR44="",AV44="",AS44=""),"",_xlfn.IFS((IFERROR(VALUE(TRIM(SUBSTITUTE(AW44,CHAR(160),""))),0))&gt;(IFERROR(VALUE(TRIM(SUBSTITUTE(AT44,CHAR(160),""))),0)),"KO : Le montant retenu TTC est supérieur au montant raisonnable TTC. Merci de revoir la ligne de dépense ou plafonner son montant.",(IFERROR(VALUE(TRIM(SUBSTITUTE(AU44,CHAR(160),""))),0))&gt;(IFERROR(VALUE(TRIM(SUBSTITUTE(AR44,CHAR(160),""))),0)),"Attention : Le montant retenu HT est supérieur au montant HT raisonnable. Merci de revoir la ligne de dépense, plafonner son montant, ou justifier la reventillation HT / TVA.",(IFERROR(VALUE(TRIM(SUBSTITUTE(AV44,CHAR(160),""))),0))&gt;(IFERROR(VALUE(TRIM(SUBSTITUTE(AS44,CHAR(160),""))),0)),"Attention : Le montant TVA retenu est supérieur au montant TVA raisonnable. Merci de revoir la ligne de dépense, plafonner son montant, ou justifier la reventillation HT / TVA.",(IFERROR(VALUE(TRIM(SUBSTITUTE(AW44,CHAR(160),""))),0))=0,"",(IFERROR(VALUE(TRIM(SUBSTITUTE(AT44,CHAR(160),""))),0))=(IFERROR(VALUE(TRIM(SUBSTITUTE(AW44,CHAR(160),""))),0)),"OK",(IFERROR(VALUE(TRIM(SUBSTITUTE(AT44,CHAR(160),""))),0))&gt;(IFERROR(VALUE(TRIM(SUBSTITUTE(AW44,CHAR(160),""))),0))," OK : Montant instruit inférieur au montant raisonnable.",TRUE,""))</f>
        <v/>
      </c>
      <c r="AZ44" s="281" t="str" cm="1">
        <f t="array" ref="AZ44">IF(OR(AW44="",W44="",AU44="",U44="",AV44="",V44=""),"",_xlfn.IFS((IFERROR(VALUE(TRIM(SUBSTITUTE(AW44,CHAR(160),""))),0))&gt;(IFERROR(VALUE(TRIM(SUBSTITUTE(W44,CHAR(160),""))),0)),"KO : Le montant retenu TTC est supérieur au montant présenté TTC. Merci de revoir la ligne de dépense ou plafonner son montant.",(IFERROR(VALUE(TRIM(SUBSTITUTE(AU44,CHAR(160),""))),0))&gt;(IFERROR(VALUE(TRIM(SUBSTITUTE(U44,CHAR(160),""))),0)),"Attention : Le montant retenu HT est supérieur au montant HT présenté. Merci de revoir la ligne de dépense, plafonner son montant, ou justifier la reventillation HT / TVA.",(IFERROR(VALUE(TRIM(SUBSTITUTE(AV44,CHAR(160),""))),0))&gt;(IFERROR(VALUE(TRIM(SUBSTITUTE(V44,CHAR(160),""))),0)),"Attention : Le montant TVA retenu est supérieur au montant TVA présenté. Merci de revoir la ligne de dépense, plafonner son montant, ou justifier la reventillation HT / TVA.",(IFERROR(VALUE(TRIM(SUBSTITUTE(W44,CHAR(160),""))),0))=0,"",(IFERROR(VALUE(TRIM(SUBSTITUTE(AW44,CHAR(160),""))),0))=(IFERROR(VALUE(TRIM(SUBSTITUTE(W44,CHAR(160),""))),0)),"OK",(IFERROR(VALUE(TRIM(SUBSTITUTE(AW44,CHAR(160),""))),0))&lt;(IFERROR(VALUE(TRIM(SUBSTITUTE(W44,CHAR(160),""))),0)),"Montant instruit inférieur au montant présenté.",TRUE,""))</f>
        <v/>
      </c>
      <c r="BA44" s="208" t="str">
        <f t="shared" si="61"/>
        <v/>
      </c>
      <c r="BB44" s="208" t="str">
        <f t="shared" si="62"/>
        <v/>
      </c>
      <c r="BC44" s="208" t="str">
        <f t="shared" si="63"/>
        <v/>
      </c>
    </row>
    <row r="45" spans="1:55" ht="15" customHeight="1">
      <c r="A45" s="473">
        <v>41</v>
      </c>
      <c r="B45" s="11"/>
      <c r="C45" s="13"/>
      <c r="D45" s="11"/>
      <c r="E45" s="11"/>
      <c r="F45" s="63"/>
      <c r="G45" s="71"/>
      <c r="H45" s="69"/>
      <c r="I45" s="70"/>
      <c r="J45" s="41"/>
      <c r="K45" s="29"/>
      <c r="L45" s="15"/>
      <c r="M45" s="193" t="str">
        <f t="shared" si="36"/>
        <v/>
      </c>
      <c r="N45" s="32"/>
      <c r="O45" s="15"/>
      <c r="P45" s="193" t="str">
        <f t="shared" si="37"/>
        <v/>
      </c>
      <c r="Q45" s="35"/>
      <c r="R45" s="15"/>
      <c r="S45" s="194" t="str">
        <f t="shared" si="38"/>
        <v/>
      </c>
      <c r="T45" s="56"/>
      <c r="U45" s="275" t="str" cm="1">
        <f t="array" ref="U45">IF((_xlfn.IFS(TRIM(SUBSTITUTE(T45,CHAR(160),""))="Devis 1",IFERROR(VALUE(TRIM(SUBSTITUTE(K45,CHAR(160),""))),0),TRIM(SUBSTITUTE(T45,CHAR(160),""))="Devis 2",IFERROR(VALUE(TRIM(SUBSTITUTE(N45,CHAR(160),""))),0),TRIM(SUBSTITUTE(T45,CHAR(160),""))="Devis 3",IFERROR(VALUE(TRIM(SUBSTITUTE(Q45,CHAR(160),""))),0),TRUE,0)*IFERROR(VALUE(TRIM(SUBSTITUTE(C45,CHAR(160),""))),0))=0,"",_xlfn.IFS(TRIM(SUBSTITUTE(T45,CHAR(160),""))="Devis 1",IFERROR(VALUE(TRIM(SUBSTITUTE(K45,CHAR(160),""))),0),TRIM(SUBSTITUTE(T45,CHAR(160),""))="Devis 2",IFERROR(VALUE(TRIM(SUBSTITUTE(N45,CHAR(160),""))),0),TRIM(SUBSTITUTE(T45,CHAR(160),""))="Devis 3",IFERROR(VALUE(TRIM(SUBSTITUTE(Q45,CHAR(160),""))),0),TRUE,0)*IFERROR(VALUE(TRIM(SUBSTITUTE(C45,CHAR(160),""))),0))</f>
        <v/>
      </c>
      <c r="V45" s="196" t="str" cm="1">
        <f t="array" ref="V45">IF(ROUND((_xlfn.IFS(TRIM(SUBSTITUTE(T45,CHAR(160),""))="Devis 1",IFERROR(VALUE(TRIM(SUBSTITUTE(L45,CHAR(160),""))),0),TRIM(SUBSTITUTE(T45,CHAR(160),""))="Devis 2",IFERROR(VALUE(TRIM(SUBSTITUTE(O45,CHAR(160),""))),0),TRIM(SUBSTITUTE(T45,CHAR(160),""))="Devis 3",IFERROR(VALUE(TRIM(SUBSTITUTE(R45,CHAR(160),""))),0),TRUE,0)*IFERROR(VALUE(TRIM(SUBSTITUTE(C45,CHAR(160),""))),0)),2)=0,IF(U45&lt;&gt;"",0,""),ROUND((_xlfn.IFS(TRIM(SUBSTITUTE(T45,CHAR(160),""))="Devis 1",IFERROR(VALUE(TRIM(SUBSTITUTE(L45,CHAR(160),""))),0),TRIM(SUBSTITUTE(T45,CHAR(160),""))="Devis 2",IFERROR(VALUE(TRIM(SUBSTITUTE(O45,CHAR(160),""))),0),TRIM(SUBSTITUTE(T45,CHAR(160),""))="Devis 3",IFERROR(VALUE(TRIM(SUBSTITUTE(R45,CHAR(160),""))),0),TRUE,0)*IFERROR(VALUE(TRIM(SUBSTITUTE(C45,CHAR(160),""))),0)),2))</f>
        <v/>
      </c>
      <c r="W45" s="197" t="str">
        <f t="shared" si="39"/>
        <v/>
      </c>
      <c r="X45" s="489"/>
      <c r="Y45" s="277" t="str">
        <f t="shared" si="46"/>
        <v/>
      </c>
      <c r="Z45" s="282" t="str">
        <f t="shared" si="47"/>
        <v/>
      </c>
      <c r="AA45" s="277" t="str">
        <f t="shared" si="48"/>
        <v/>
      </c>
      <c r="AB45" s="200" t="str">
        <f t="shared" si="49"/>
        <v/>
      </c>
      <c r="AC45" s="200" t="str">
        <f t="shared" si="50"/>
        <v/>
      </c>
      <c r="AD45" s="200" t="str">
        <f t="shared" si="51"/>
        <v/>
      </c>
      <c r="AE45" s="200" t="str">
        <f t="shared" si="52"/>
        <v/>
      </c>
      <c r="AF45" s="278" t="str">
        <f t="shared" si="53"/>
        <v/>
      </c>
      <c r="AG45" s="203" t="str">
        <f t="shared" si="54"/>
        <v/>
      </c>
      <c r="AH45" s="204" t="str">
        <f t="shared" si="55"/>
        <v/>
      </c>
      <c r="AI45" s="193" t="str">
        <f t="shared" si="40"/>
        <v/>
      </c>
      <c r="AJ45" s="205" t="str">
        <f t="shared" si="56"/>
        <v/>
      </c>
      <c r="AK45" s="204" t="str">
        <f t="shared" si="57"/>
        <v/>
      </c>
      <c r="AL45" s="193" t="str">
        <f t="shared" si="41"/>
        <v/>
      </c>
      <c r="AM45" s="206" t="str">
        <f t="shared" si="58"/>
        <v/>
      </c>
      <c r="AN45" s="204" t="str">
        <f t="shared" si="59"/>
        <v/>
      </c>
      <c r="AO45" s="207" t="str">
        <f t="shared" si="42"/>
        <v/>
      </c>
      <c r="AP45" s="198" t="str">
        <f t="shared" si="60"/>
        <v/>
      </c>
      <c r="AQ45" s="279"/>
      <c r="AR45" s="208" t="str">
        <f t="shared" si="43"/>
        <v/>
      </c>
      <c r="AS45" s="208" t="str">
        <f t="shared" si="44"/>
        <v/>
      </c>
      <c r="AT45" s="208" t="str">
        <f t="shared" si="45"/>
        <v/>
      </c>
      <c r="AU45" s="209" t="str" cm="1">
        <f t="array" ref="AU45">IF($Z45="","",IF((IFERROR(_xlfn.IFS($AP45="Devis 1",(IFERROR(VALUE(TRIM(SUBSTITUTE(AG45,CHAR(160),""))),0)),$AP45="Devis 2",(IFERROR(VALUE(TRIM(SUBSTITUTE(AJ45,CHAR(160),""))),0)),$AP45="Devis 3",(IFERROR(VALUE(TRIM(SUBSTITUTE(AM45,CHAR(160),""))),0))),0))*(IFERROR(VALUE(TRIM(SUBSTITUTE($Z45,CHAR(160),""))),0))=0,"",(IFERROR(_xlfn.IFS($AP45="Devis 1",(IFERROR(VALUE(TRIM(SUBSTITUTE(AG45,CHAR(160),""))),0)),$AP45="Devis 2",(IFERROR(VALUE(TRIM(SUBSTITUTE(AJ45,CHAR(160),""))),0)),$AP45="Devis 3",(IFERROR(VALUE(TRIM(SUBSTITUTE(AM45,CHAR(160),""))),0))),0))*(IFERROR(VALUE(TRIM(SUBSTITUTE($Z45,CHAR(160),""))),0))))</f>
        <v/>
      </c>
      <c r="AV45" s="209" t="str" cm="1">
        <f t="array" ref="AV45">IF($Z45="","",IF(ROUND((IFERROR(_xlfn.IFS(TRIM(SUBSTITUTE($AP45,CHAR(160),""))="Devis 1",IFERROR(VALUE(TRIM(SUBSTITUTE(AH45,CHAR(160),""))),0),TRIM(SUBSTITUTE($AP45,CHAR(160),""))="Devis 2",IFERROR(VALUE(TRIM(SUBSTITUTE(AK45,CHAR(160),""))),0),TRIM(SUBSTITUTE($AP45,CHAR(160),""))="Devis 3",IFERROR(VALUE(TRIM(SUBSTITUTE(AN45,CHAR(160),""))),0)),0))*(IFERROR(VALUE(TRIM(SUBSTITUTE($Z45,CHAR(160),""))),0)),2)=0,IF(AU45&lt;&gt;"",0,""),ROUND((IFERROR(_xlfn.IFS(TRIM(SUBSTITUTE($AP45,CHAR(160),""))="Devis 1",IFERROR(VALUE(TRIM(SUBSTITUTE(AH45,CHAR(160),""))),0),TRIM(SUBSTITUTE($AP45,CHAR(160),""))="Devis 2",IFERROR(VALUE(TRIM(SUBSTITUTE(AK45,CHAR(160),""))),0),TRIM(SUBSTITUTE($AP45,CHAR(160),""))="Devis 3",IFERROR(VALUE(TRIM(SUBSTITUTE(AN45,CHAR(160),""))),0)),0))*(IFERROR(VALUE(TRIM(SUBSTITUTE($Z45,CHAR(160),""))),0)),2)))</f>
        <v/>
      </c>
      <c r="AW45" s="209" t="str" cm="1">
        <f t="array" ref="AW45">IF($Z45="","",IF((IFERROR(_xlfn.IFS($AP45="Devis 1",(IFERROR(VALUE(TRIM(SUBSTITUTE(AI45,CHAR(160),""))),0)),$AP45="Devis 2",(IFERROR(VALUE(TRIM(SUBSTITUTE(AL45,CHAR(160),""))),0)),$AP45="Devis 3",(IFERROR(VALUE(TRIM(SUBSTITUTE(AO45,CHAR(160),""))),0))),0))*(IFERROR(VALUE(TRIM(SUBSTITUTE($Z45,CHAR(160),""))),0))=0,"",(IFERROR(_xlfn.IFS($AP45="Devis 1",(IFERROR(VALUE(TRIM(SUBSTITUTE(AI45,CHAR(160),""))),0)),$AP45="Devis 2",(IFERROR(VALUE(TRIM(SUBSTITUTE(AL45,CHAR(160),""))),0)),$AP45="Devis 3",(IFERROR(VALUE(TRIM(SUBSTITUTE(AO45,CHAR(160),""))),0))),0))*(IFERROR(VALUE(TRIM(SUBSTITUTE($Z45,CHAR(160),""))),0))))</f>
        <v/>
      </c>
      <c r="AX45" s="280"/>
      <c r="AY45" s="281" t="str" cm="1">
        <f t="array" ref="AY45">IF(OR(AW45="",AT45="",AU45="",AR45="",AV45="",AS45=""),"",_xlfn.IFS((IFERROR(VALUE(TRIM(SUBSTITUTE(AW45,CHAR(160),""))),0))&gt;(IFERROR(VALUE(TRIM(SUBSTITUTE(AT45,CHAR(160),""))),0)),"KO : Le montant retenu TTC est supérieur au montant raisonnable TTC. Merci de revoir la ligne de dépense ou plafonner son montant.",(IFERROR(VALUE(TRIM(SUBSTITUTE(AU45,CHAR(160),""))),0))&gt;(IFERROR(VALUE(TRIM(SUBSTITUTE(AR45,CHAR(160),""))),0)),"Attention : Le montant retenu HT est supérieur au montant HT raisonnable. Merci de revoir la ligne de dépense, plafonner son montant, ou justifier la reventillation HT / TVA.",(IFERROR(VALUE(TRIM(SUBSTITUTE(AV45,CHAR(160),""))),0))&gt;(IFERROR(VALUE(TRIM(SUBSTITUTE(AS45,CHAR(160),""))),0)),"Attention : Le montant TVA retenu est supérieur au montant TVA raisonnable. Merci de revoir la ligne de dépense, plafonner son montant, ou justifier la reventillation HT / TVA.",(IFERROR(VALUE(TRIM(SUBSTITUTE(AW45,CHAR(160),""))),0))=0,"",(IFERROR(VALUE(TRIM(SUBSTITUTE(AT45,CHAR(160),""))),0))=(IFERROR(VALUE(TRIM(SUBSTITUTE(AW45,CHAR(160),""))),0)),"OK",(IFERROR(VALUE(TRIM(SUBSTITUTE(AT45,CHAR(160),""))),0))&gt;(IFERROR(VALUE(TRIM(SUBSTITUTE(AW45,CHAR(160),""))),0))," OK : Montant instruit inférieur au montant raisonnable.",TRUE,""))</f>
        <v/>
      </c>
      <c r="AZ45" s="281" t="str" cm="1">
        <f t="array" ref="AZ45">IF(OR(AW45="",W45="",AU45="",U45="",AV45="",V45=""),"",_xlfn.IFS((IFERROR(VALUE(TRIM(SUBSTITUTE(AW45,CHAR(160),""))),0))&gt;(IFERROR(VALUE(TRIM(SUBSTITUTE(W45,CHAR(160),""))),0)),"KO : Le montant retenu TTC est supérieur au montant présenté TTC. Merci de revoir la ligne de dépense ou plafonner son montant.",(IFERROR(VALUE(TRIM(SUBSTITUTE(AU45,CHAR(160),""))),0))&gt;(IFERROR(VALUE(TRIM(SUBSTITUTE(U45,CHAR(160),""))),0)),"Attention : Le montant retenu HT est supérieur au montant HT présenté. Merci de revoir la ligne de dépense, plafonner son montant, ou justifier la reventillation HT / TVA.",(IFERROR(VALUE(TRIM(SUBSTITUTE(AV45,CHAR(160),""))),0))&gt;(IFERROR(VALUE(TRIM(SUBSTITUTE(V45,CHAR(160),""))),0)),"Attention : Le montant TVA retenu est supérieur au montant TVA présenté. Merci de revoir la ligne de dépense, plafonner son montant, ou justifier la reventillation HT / TVA.",(IFERROR(VALUE(TRIM(SUBSTITUTE(W45,CHAR(160),""))),0))=0,"",(IFERROR(VALUE(TRIM(SUBSTITUTE(AW45,CHAR(160),""))),0))=(IFERROR(VALUE(TRIM(SUBSTITUTE(W45,CHAR(160),""))),0)),"OK",(IFERROR(VALUE(TRIM(SUBSTITUTE(AW45,CHAR(160),""))),0))&lt;(IFERROR(VALUE(TRIM(SUBSTITUTE(W45,CHAR(160),""))),0)),"Montant instruit inférieur au montant présenté.",TRUE,""))</f>
        <v/>
      </c>
      <c r="BA45" s="208" t="str">
        <f t="shared" si="61"/>
        <v/>
      </c>
      <c r="BB45" s="208" t="str">
        <f t="shared" si="62"/>
        <v/>
      </c>
      <c r="BC45" s="208" t="str">
        <f t="shared" si="63"/>
        <v/>
      </c>
    </row>
    <row r="46" spans="1:55" ht="15" customHeight="1">
      <c r="A46" s="473">
        <v>42</v>
      </c>
      <c r="B46" s="11"/>
      <c r="C46" s="13"/>
      <c r="D46" s="11"/>
      <c r="E46" s="11"/>
      <c r="F46" s="63"/>
      <c r="G46" s="71"/>
      <c r="H46" s="69"/>
      <c r="I46" s="70"/>
      <c r="J46" s="41"/>
      <c r="K46" s="29"/>
      <c r="L46" s="15"/>
      <c r="M46" s="193" t="str">
        <f t="shared" si="36"/>
        <v/>
      </c>
      <c r="N46" s="32"/>
      <c r="O46" s="15"/>
      <c r="P46" s="193" t="str">
        <f t="shared" si="37"/>
        <v/>
      </c>
      <c r="Q46" s="35"/>
      <c r="R46" s="15"/>
      <c r="S46" s="194" t="str">
        <f t="shared" si="38"/>
        <v/>
      </c>
      <c r="T46" s="56"/>
      <c r="U46" s="275" t="str" cm="1">
        <f t="array" ref="U46">IF((_xlfn.IFS(TRIM(SUBSTITUTE(T46,CHAR(160),""))="Devis 1",IFERROR(VALUE(TRIM(SUBSTITUTE(K46,CHAR(160),""))),0),TRIM(SUBSTITUTE(T46,CHAR(160),""))="Devis 2",IFERROR(VALUE(TRIM(SUBSTITUTE(N46,CHAR(160),""))),0),TRIM(SUBSTITUTE(T46,CHAR(160),""))="Devis 3",IFERROR(VALUE(TRIM(SUBSTITUTE(Q46,CHAR(160),""))),0),TRUE,0)*IFERROR(VALUE(TRIM(SUBSTITUTE(C46,CHAR(160),""))),0))=0,"",_xlfn.IFS(TRIM(SUBSTITUTE(T46,CHAR(160),""))="Devis 1",IFERROR(VALUE(TRIM(SUBSTITUTE(K46,CHAR(160),""))),0),TRIM(SUBSTITUTE(T46,CHAR(160),""))="Devis 2",IFERROR(VALUE(TRIM(SUBSTITUTE(N46,CHAR(160),""))),0),TRIM(SUBSTITUTE(T46,CHAR(160),""))="Devis 3",IFERROR(VALUE(TRIM(SUBSTITUTE(Q46,CHAR(160),""))),0),TRUE,0)*IFERROR(VALUE(TRIM(SUBSTITUTE(C46,CHAR(160),""))),0))</f>
        <v/>
      </c>
      <c r="V46" s="196" t="str" cm="1">
        <f t="array" ref="V46">IF(ROUND((_xlfn.IFS(TRIM(SUBSTITUTE(T46,CHAR(160),""))="Devis 1",IFERROR(VALUE(TRIM(SUBSTITUTE(L46,CHAR(160),""))),0),TRIM(SUBSTITUTE(T46,CHAR(160),""))="Devis 2",IFERROR(VALUE(TRIM(SUBSTITUTE(O46,CHAR(160),""))),0),TRIM(SUBSTITUTE(T46,CHAR(160),""))="Devis 3",IFERROR(VALUE(TRIM(SUBSTITUTE(R46,CHAR(160),""))),0),TRUE,0)*IFERROR(VALUE(TRIM(SUBSTITUTE(C46,CHAR(160),""))),0)),2)=0,IF(U46&lt;&gt;"",0,""),ROUND((_xlfn.IFS(TRIM(SUBSTITUTE(T46,CHAR(160),""))="Devis 1",IFERROR(VALUE(TRIM(SUBSTITUTE(L46,CHAR(160),""))),0),TRIM(SUBSTITUTE(T46,CHAR(160),""))="Devis 2",IFERROR(VALUE(TRIM(SUBSTITUTE(O46,CHAR(160),""))),0),TRIM(SUBSTITUTE(T46,CHAR(160),""))="Devis 3",IFERROR(VALUE(TRIM(SUBSTITUTE(R46,CHAR(160),""))),0),TRUE,0)*IFERROR(VALUE(TRIM(SUBSTITUTE(C46,CHAR(160),""))),0)),2))</f>
        <v/>
      </c>
      <c r="W46" s="197" t="str">
        <f t="shared" si="39"/>
        <v/>
      </c>
      <c r="X46" s="489"/>
      <c r="Y46" s="277" t="str">
        <f t="shared" si="46"/>
        <v/>
      </c>
      <c r="Z46" s="282" t="str">
        <f t="shared" si="47"/>
        <v/>
      </c>
      <c r="AA46" s="277" t="str">
        <f t="shared" si="48"/>
        <v/>
      </c>
      <c r="AB46" s="200" t="str">
        <f t="shared" si="49"/>
        <v/>
      </c>
      <c r="AC46" s="200" t="str">
        <f t="shared" si="50"/>
        <v/>
      </c>
      <c r="AD46" s="200" t="str">
        <f t="shared" si="51"/>
        <v/>
      </c>
      <c r="AE46" s="200" t="str">
        <f t="shared" si="52"/>
        <v/>
      </c>
      <c r="AF46" s="278" t="str">
        <f t="shared" si="53"/>
        <v/>
      </c>
      <c r="AG46" s="203" t="str">
        <f t="shared" si="54"/>
        <v/>
      </c>
      <c r="AH46" s="204" t="str">
        <f t="shared" si="55"/>
        <v/>
      </c>
      <c r="AI46" s="193" t="str">
        <f t="shared" si="40"/>
        <v/>
      </c>
      <c r="AJ46" s="205" t="str">
        <f t="shared" si="56"/>
        <v/>
      </c>
      <c r="AK46" s="204" t="str">
        <f t="shared" si="57"/>
        <v/>
      </c>
      <c r="AL46" s="193" t="str">
        <f t="shared" si="41"/>
        <v/>
      </c>
      <c r="AM46" s="206" t="str">
        <f t="shared" si="58"/>
        <v/>
      </c>
      <c r="AN46" s="204" t="str">
        <f t="shared" si="59"/>
        <v/>
      </c>
      <c r="AO46" s="207" t="str">
        <f t="shared" si="42"/>
        <v/>
      </c>
      <c r="AP46" s="198" t="str">
        <f t="shared" si="60"/>
        <v/>
      </c>
      <c r="AQ46" s="279"/>
      <c r="AR46" s="208" t="str">
        <f t="shared" si="43"/>
        <v/>
      </c>
      <c r="AS46" s="208" t="str">
        <f t="shared" si="44"/>
        <v/>
      </c>
      <c r="AT46" s="208" t="str">
        <f t="shared" si="45"/>
        <v/>
      </c>
      <c r="AU46" s="209" t="str" cm="1">
        <f t="array" ref="AU46">IF($Z46="","",IF((IFERROR(_xlfn.IFS($AP46="Devis 1",(IFERROR(VALUE(TRIM(SUBSTITUTE(AG46,CHAR(160),""))),0)),$AP46="Devis 2",(IFERROR(VALUE(TRIM(SUBSTITUTE(AJ46,CHAR(160),""))),0)),$AP46="Devis 3",(IFERROR(VALUE(TRIM(SUBSTITUTE(AM46,CHAR(160),""))),0))),0))*(IFERROR(VALUE(TRIM(SUBSTITUTE($Z46,CHAR(160),""))),0))=0,"",(IFERROR(_xlfn.IFS($AP46="Devis 1",(IFERROR(VALUE(TRIM(SUBSTITUTE(AG46,CHAR(160),""))),0)),$AP46="Devis 2",(IFERROR(VALUE(TRIM(SUBSTITUTE(AJ46,CHAR(160),""))),0)),$AP46="Devis 3",(IFERROR(VALUE(TRIM(SUBSTITUTE(AM46,CHAR(160),""))),0))),0))*(IFERROR(VALUE(TRIM(SUBSTITUTE($Z46,CHAR(160),""))),0))))</f>
        <v/>
      </c>
      <c r="AV46" s="209" t="str" cm="1">
        <f t="array" ref="AV46">IF($Z46="","",IF(ROUND((IFERROR(_xlfn.IFS(TRIM(SUBSTITUTE($AP46,CHAR(160),""))="Devis 1",IFERROR(VALUE(TRIM(SUBSTITUTE(AH46,CHAR(160),""))),0),TRIM(SUBSTITUTE($AP46,CHAR(160),""))="Devis 2",IFERROR(VALUE(TRIM(SUBSTITUTE(AK46,CHAR(160),""))),0),TRIM(SUBSTITUTE($AP46,CHAR(160),""))="Devis 3",IFERROR(VALUE(TRIM(SUBSTITUTE(AN46,CHAR(160),""))),0)),0))*(IFERROR(VALUE(TRIM(SUBSTITUTE($Z46,CHAR(160),""))),0)),2)=0,IF(AU46&lt;&gt;"",0,""),ROUND((IFERROR(_xlfn.IFS(TRIM(SUBSTITUTE($AP46,CHAR(160),""))="Devis 1",IFERROR(VALUE(TRIM(SUBSTITUTE(AH46,CHAR(160),""))),0),TRIM(SUBSTITUTE($AP46,CHAR(160),""))="Devis 2",IFERROR(VALUE(TRIM(SUBSTITUTE(AK46,CHAR(160),""))),0),TRIM(SUBSTITUTE($AP46,CHAR(160),""))="Devis 3",IFERROR(VALUE(TRIM(SUBSTITUTE(AN46,CHAR(160),""))),0)),0))*(IFERROR(VALUE(TRIM(SUBSTITUTE($Z46,CHAR(160),""))),0)),2)))</f>
        <v/>
      </c>
      <c r="AW46" s="209" t="str" cm="1">
        <f t="array" ref="AW46">IF($Z46="","",IF((IFERROR(_xlfn.IFS($AP46="Devis 1",(IFERROR(VALUE(TRIM(SUBSTITUTE(AI46,CHAR(160),""))),0)),$AP46="Devis 2",(IFERROR(VALUE(TRIM(SUBSTITUTE(AL46,CHAR(160),""))),0)),$AP46="Devis 3",(IFERROR(VALUE(TRIM(SUBSTITUTE(AO46,CHAR(160),""))),0))),0))*(IFERROR(VALUE(TRIM(SUBSTITUTE($Z46,CHAR(160),""))),0))=0,"",(IFERROR(_xlfn.IFS($AP46="Devis 1",(IFERROR(VALUE(TRIM(SUBSTITUTE(AI46,CHAR(160),""))),0)),$AP46="Devis 2",(IFERROR(VALUE(TRIM(SUBSTITUTE(AL46,CHAR(160),""))),0)),$AP46="Devis 3",(IFERROR(VALUE(TRIM(SUBSTITUTE(AO46,CHAR(160),""))),0))),0))*(IFERROR(VALUE(TRIM(SUBSTITUTE($Z46,CHAR(160),""))),0))))</f>
        <v/>
      </c>
      <c r="AX46" s="280"/>
      <c r="AY46" s="281" t="str" cm="1">
        <f t="array" ref="AY46">IF(OR(AW46="",AT46="",AU46="",AR46="",AV46="",AS46=""),"",_xlfn.IFS((IFERROR(VALUE(TRIM(SUBSTITUTE(AW46,CHAR(160),""))),0))&gt;(IFERROR(VALUE(TRIM(SUBSTITUTE(AT46,CHAR(160),""))),0)),"KO : Le montant retenu TTC est supérieur au montant raisonnable TTC. Merci de revoir la ligne de dépense ou plafonner son montant.",(IFERROR(VALUE(TRIM(SUBSTITUTE(AU46,CHAR(160),""))),0))&gt;(IFERROR(VALUE(TRIM(SUBSTITUTE(AR46,CHAR(160),""))),0)),"Attention : Le montant retenu HT est supérieur au montant HT raisonnable. Merci de revoir la ligne de dépense, plafonner son montant, ou justifier la reventillation HT / TVA.",(IFERROR(VALUE(TRIM(SUBSTITUTE(AV46,CHAR(160),""))),0))&gt;(IFERROR(VALUE(TRIM(SUBSTITUTE(AS46,CHAR(160),""))),0)),"Attention : Le montant TVA retenu est supérieur au montant TVA raisonnable. Merci de revoir la ligne de dépense, plafonner son montant, ou justifier la reventillation HT / TVA.",(IFERROR(VALUE(TRIM(SUBSTITUTE(AW46,CHAR(160),""))),0))=0,"",(IFERROR(VALUE(TRIM(SUBSTITUTE(AT46,CHAR(160),""))),0))=(IFERROR(VALUE(TRIM(SUBSTITUTE(AW46,CHAR(160),""))),0)),"OK",(IFERROR(VALUE(TRIM(SUBSTITUTE(AT46,CHAR(160),""))),0))&gt;(IFERROR(VALUE(TRIM(SUBSTITUTE(AW46,CHAR(160),""))),0))," OK : Montant instruit inférieur au montant raisonnable.",TRUE,""))</f>
        <v/>
      </c>
      <c r="AZ46" s="281" t="str" cm="1">
        <f t="array" ref="AZ46">IF(OR(AW46="",W46="",AU46="",U46="",AV46="",V46=""),"",_xlfn.IFS((IFERROR(VALUE(TRIM(SUBSTITUTE(AW46,CHAR(160),""))),0))&gt;(IFERROR(VALUE(TRIM(SUBSTITUTE(W46,CHAR(160),""))),0)),"KO : Le montant retenu TTC est supérieur au montant présenté TTC. Merci de revoir la ligne de dépense ou plafonner son montant.",(IFERROR(VALUE(TRIM(SUBSTITUTE(AU46,CHAR(160),""))),0))&gt;(IFERROR(VALUE(TRIM(SUBSTITUTE(U46,CHAR(160),""))),0)),"Attention : Le montant retenu HT est supérieur au montant HT présenté. Merci de revoir la ligne de dépense, plafonner son montant, ou justifier la reventillation HT / TVA.",(IFERROR(VALUE(TRIM(SUBSTITUTE(AV46,CHAR(160),""))),0))&gt;(IFERROR(VALUE(TRIM(SUBSTITUTE(V46,CHAR(160),""))),0)),"Attention : Le montant TVA retenu est supérieur au montant TVA présenté. Merci de revoir la ligne de dépense, plafonner son montant, ou justifier la reventillation HT / TVA.",(IFERROR(VALUE(TRIM(SUBSTITUTE(W46,CHAR(160),""))),0))=0,"",(IFERROR(VALUE(TRIM(SUBSTITUTE(AW46,CHAR(160),""))),0))=(IFERROR(VALUE(TRIM(SUBSTITUTE(W46,CHAR(160),""))),0)),"OK",(IFERROR(VALUE(TRIM(SUBSTITUTE(AW46,CHAR(160),""))),0))&lt;(IFERROR(VALUE(TRIM(SUBSTITUTE(W46,CHAR(160),""))),0)),"Montant instruit inférieur au montant présenté.",TRUE,""))</f>
        <v/>
      </c>
      <c r="BA46" s="208" t="str">
        <f t="shared" si="61"/>
        <v/>
      </c>
      <c r="BB46" s="208" t="str">
        <f t="shared" si="62"/>
        <v/>
      </c>
      <c r="BC46" s="208" t="str">
        <f t="shared" si="63"/>
        <v/>
      </c>
    </row>
    <row r="47" spans="1:55" ht="15" customHeight="1">
      <c r="A47" s="473">
        <v>43</v>
      </c>
      <c r="B47" s="11"/>
      <c r="C47" s="13"/>
      <c r="D47" s="11"/>
      <c r="E47" s="11"/>
      <c r="F47" s="63"/>
      <c r="G47" s="71"/>
      <c r="H47" s="69"/>
      <c r="I47" s="70"/>
      <c r="J47" s="41"/>
      <c r="K47" s="29"/>
      <c r="L47" s="15"/>
      <c r="M47" s="193" t="str">
        <f t="shared" si="36"/>
        <v/>
      </c>
      <c r="N47" s="32"/>
      <c r="O47" s="15"/>
      <c r="P47" s="193" t="str">
        <f t="shared" si="37"/>
        <v/>
      </c>
      <c r="Q47" s="35"/>
      <c r="R47" s="15"/>
      <c r="S47" s="194" t="str">
        <f t="shared" si="38"/>
        <v/>
      </c>
      <c r="T47" s="56"/>
      <c r="U47" s="275" t="str" cm="1">
        <f t="array" ref="U47">IF((_xlfn.IFS(TRIM(SUBSTITUTE(T47,CHAR(160),""))="Devis 1",IFERROR(VALUE(TRIM(SUBSTITUTE(K47,CHAR(160),""))),0),TRIM(SUBSTITUTE(T47,CHAR(160),""))="Devis 2",IFERROR(VALUE(TRIM(SUBSTITUTE(N47,CHAR(160),""))),0),TRIM(SUBSTITUTE(T47,CHAR(160),""))="Devis 3",IFERROR(VALUE(TRIM(SUBSTITUTE(Q47,CHAR(160),""))),0),TRUE,0)*IFERROR(VALUE(TRIM(SUBSTITUTE(C47,CHAR(160),""))),0))=0,"",_xlfn.IFS(TRIM(SUBSTITUTE(T47,CHAR(160),""))="Devis 1",IFERROR(VALUE(TRIM(SUBSTITUTE(K47,CHAR(160),""))),0),TRIM(SUBSTITUTE(T47,CHAR(160),""))="Devis 2",IFERROR(VALUE(TRIM(SUBSTITUTE(N47,CHAR(160),""))),0),TRIM(SUBSTITUTE(T47,CHAR(160),""))="Devis 3",IFERROR(VALUE(TRIM(SUBSTITUTE(Q47,CHAR(160),""))),0),TRUE,0)*IFERROR(VALUE(TRIM(SUBSTITUTE(C47,CHAR(160),""))),0))</f>
        <v/>
      </c>
      <c r="V47" s="196" t="str" cm="1">
        <f t="array" ref="V47">IF(ROUND((_xlfn.IFS(TRIM(SUBSTITUTE(T47,CHAR(160),""))="Devis 1",IFERROR(VALUE(TRIM(SUBSTITUTE(L47,CHAR(160),""))),0),TRIM(SUBSTITUTE(T47,CHAR(160),""))="Devis 2",IFERROR(VALUE(TRIM(SUBSTITUTE(O47,CHAR(160),""))),0),TRIM(SUBSTITUTE(T47,CHAR(160),""))="Devis 3",IFERROR(VALUE(TRIM(SUBSTITUTE(R47,CHAR(160),""))),0),TRUE,0)*IFERROR(VALUE(TRIM(SUBSTITUTE(C47,CHAR(160),""))),0)),2)=0,IF(U47&lt;&gt;"",0,""),ROUND((_xlfn.IFS(TRIM(SUBSTITUTE(T47,CHAR(160),""))="Devis 1",IFERROR(VALUE(TRIM(SUBSTITUTE(L47,CHAR(160),""))),0),TRIM(SUBSTITUTE(T47,CHAR(160),""))="Devis 2",IFERROR(VALUE(TRIM(SUBSTITUTE(O47,CHAR(160),""))),0),TRIM(SUBSTITUTE(T47,CHAR(160),""))="Devis 3",IFERROR(VALUE(TRIM(SUBSTITUTE(R47,CHAR(160),""))),0),TRUE,0)*IFERROR(VALUE(TRIM(SUBSTITUTE(C47,CHAR(160),""))),0)),2))</f>
        <v/>
      </c>
      <c r="W47" s="197" t="str">
        <f t="shared" si="39"/>
        <v/>
      </c>
      <c r="X47" s="489"/>
      <c r="Y47" s="277" t="str">
        <f t="shared" si="46"/>
        <v/>
      </c>
      <c r="Z47" s="282" t="str">
        <f t="shared" si="47"/>
        <v/>
      </c>
      <c r="AA47" s="277" t="str">
        <f t="shared" si="48"/>
        <v/>
      </c>
      <c r="AB47" s="200" t="str">
        <f t="shared" si="49"/>
        <v/>
      </c>
      <c r="AC47" s="200" t="str">
        <f t="shared" si="50"/>
        <v/>
      </c>
      <c r="AD47" s="200" t="str">
        <f t="shared" si="51"/>
        <v/>
      </c>
      <c r="AE47" s="200" t="str">
        <f t="shared" si="52"/>
        <v/>
      </c>
      <c r="AF47" s="278" t="str">
        <f t="shared" si="53"/>
        <v/>
      </c>
      <c r="AG47" s="203" t="str">
        <f t="shared" si="54"/>
        <v/>
      </c>
      <c r="AH47" s="204" t="str">
        <f t="shared" si="55"/>
        <v/>
      </c>
      <c r="AI47" s="193" t="str">
        <f t="shared" si="40"/>
        <v/>
      </c>
      <c r="AJ47" s="205" t="str">
        <f t="shared" si="56"/>
        <v/>
      </c>
      <c r="AK47" s="204" t="str">
        <f t="shared" si="57"/>
        <v/>
      </c>
      <c r="AL47" s="193" t="str">
        <f t="shared" si="41"/>
        <v/>
      </c>
      <c r="AM47" s="206" t="str">
        <f t="shared" si="58"/>
        <v/>
      </c>
      <c r="AN47" s="204" t="str">
        <f t="shared" si="59"/>
        <v/>
      </c>
      <c r="AO47" s="207" t="str">
        <f t="shared" si="42"/>
        <v/>
      </c>
      <c r="AP47" s="198" t="str">
        <f t="shared" si="60"/>
        <v/>
      </c>
      <c r="AQ47" s="279"/>
      <c r="AR47" s="208" t="str">
        <f t="shared" si="43"/>
        <v/>
      </c>
      <c r="AS47" s="208" t="str">
        <f t="shared" si="44"/>
        <v/>
      </c>
      <c r="AT47" s="208" t="str">
        <f t="shared" si="45"/>
        <v/>
      </c>
      <c r="AU47" s="209" t="str" cm="1">
        <f t="array" ref="AU47">IF($Z47="","",IF((IFERROR(_xlfn.IFS($AP47="Devis 1",(IFERROR(VALUE(TRIM(SUBSTITUTE(AG47,CHAR(160),""))),0)),$AP47="Devis 2",(IFERROR(VALUE(TRIM(SUBSTITUTE(AJ47,CHAR(160),""))),0)),$AP47="Devis 3",(IFERROR(VALUE(TRIM(SUBSTITUTE(AM47,CHAR(160),""))),0))),0))*(IFERROR(VALUE(TRIM(SUBSTITUTE($Z47,CHAR(160),""))),0))=0,"",(IFERROR(_xlfn.IFS($AP47="Devis 1",(IFERROR(VALUE(TRIM(SUBSTITUTE(AG47,CHAR(160),""))),0)),$AP47="Devis 2",(IFERROR(VALUE(TRIM(SUBSTITUTE(AJ47,CHAR(160),""))),0)),$AP47="Devis 3",(IFERROR(VALUE(TRIM(SUBSTITUTE(AM47,CHAR(160),""))),0))),0))*(IFERROR(VALUE(TRIM(SUBSTITUTE($Z47,CHAR(160),""))),0))))</f>
        <v/>
      </c>
      <c r="AV47" s="209" t="str" cm="1">
        <f t="array" ref="AV47">IF($Z47="","",IF(ROUND((IFERROR(_xlfn.IFS(TRIM(SUBSTITUTE($AP47,CHAR(160),""))="Devis 1",IFERROR(VALUE(TRIM(SUBSTITUTE(AH47,CHAR(160),""))),0),TRIM(SUBSTITUTE($AP47,CHAR(160),""))="Devis 2",IFERROR(VALUE(TRIM(SUBSTITUTE(AK47,CHAR(160),""))),0),TRIM(SUBSTITUTE($AP47,CHAR(160),""))="Devis 3",IFERROR(VALUE(TRIM(SUBSTITUTE(AN47,CHAR(160),""))),0)),0))*(IFERROR(VALUE(TRIM(SUBSTITUTE($Z47,CHAR(160),""))),0)),2)=0,IF(AU47&lt;&gt;"",0,""),ROUND((IFERROR(_xlfn.IFS(TRIM(SUBSTITUTE($AP47,CHAR(160),""))="Devis 1",IFERROR(VALUE(TRIM(SUBSTITUTE(AH47,CHAR(160),""))),0),TRIM(SUBSTITUTE($AP47,CHAR(160),""))="Devis 2",IFERROR(VALUE(TRIM(SUBSTITUTE(AK47,CHAR(160),""))),0),TRIM(SUBSTITUTE($AP47,CHAR(160),""))="Devis 3",IFERROR(VALUE(TRIM(SUBSTITUTE(AN47,CHAR(160),""))),0)),0))*(IFERROR(VALUE(TRIM(SUBSTITUTE($Z47,CHAR(160),""))),0)),2)))</f>
        <v/>
      </c>
      <c r="AW47" s="209" t="str" cm="1">
        <f t="array" ref="AW47">IF($Z47="","",IF((IFERROR(_xlfn.IFS($AP47="Devis 1",(IFERROR(VALUE(TRIM(SUBSTITUTE(AI47,CHAR(160),""))),0)),$AP47="Devis 2",(IFERROR(VALUE(TRIM(SUBSTITUTE(AL47,CHAR(160),""))),0)),$AP47="Devis 3",(IFERROR(VALUE(TRIM(SUBSTITUTE(AO47,CHAR(160),""))),0))),0))*(IFERROR(VALUE(TRIM(SUBSTITUTE($Z47,CHAR(160),""))),0))=0,"",(IFERROR(_xlfn.IFS($AP47="Devis 1",(IFERROR(VALUE(TRIM(SUBSTITUTE(AI47,CHAR(160),""))),0)),$AP47="Devis 2",(IFERROR(VALUE(TRIM(SUBSTITUTE(AL47,CHAR(160),""))),0)),$AP47="Devis 3",(IFERROR(VALUE(TRIM(SUBSTITUTE(AO47,CHAR(160),""))),0))),0))*(IFERROR(VALUE(TRIM(SUBSTITUTE($Z47,CHAR(160),""))),0))))</f>
        <v/>
      </c>
      <c r="AX47" s="280"/>
      <c r="AY47" s="281" t="str" cm="1">
        <f t="array" ref="AY47">IF(OR(AW47="",AT47="",AU47="",AR47="",AV47="",AS47=""),"",_xlfn.IFS((IFERROR(VALUE(TRIM(SUBSTITUTE(AW47,CHAR(160),""))),0))&gt;(IFERROR(VALUE(TRIM(SUBSTITUTE(AT47,CHAR(160),""))),0)),"KO : Le montant retenu TTC est supérieur au montant raisonnable TTC. Merci de revoir la ligne de dépense ou plafonner son montant.",(IFERROR(VALUE(TRIM(SUBSTITUTE(AU47,CHAR(160),""))),0))&gt;(IFERROR(VALUE(TRIM(SUBSTITUTE(AR47,CHAR(160),""))),0)),"Attention : Le montant retenu HT est supérieur au montant HT raisonnable. Merci de revoir la ligne de dépense, plafonner son montant, ou justifier la reventillation HT / TVA.",(IFERROR(VALUE(TRIM(SUBSTITUTE(AV47,CHAR(160),""))),0))&gt;(IFERROR(VALUE(TRIM(SUBSTITUTE(AS47,CHAR(160),""))),0)),"Attention : Le montant TVA retenu est supérieur au montant TVA raisonnable. Merci de revoir la ligne de dépense, plafonner son montant, ou justifier la reventillation HT / TVA.",(IFERROR(VALUE(TRIM(SUBSTITUTE(AW47,CHAR(160),""))),0))=0,"",(IFERROR(VALUE(TRIM(SUBSTITUTE(AT47,CHAR(160),""))),0))=(IFERROR(VALUE(TRIM(SUBSTITUTE(AW47,CHAR(160),""))),0)),"OK",(IFERROR(VALUE(TRIM(SUBSTITUTE(AT47,CHAR(160),""))),0))&gt;(IFERROR(VALUE(TRIM(SUBSTITUTE(AW47,CHAR(160),""))),0))," OK : Montant instruit inférieur au montant raisonnable.",TRUE,""))</f>
        <v/>
      </c>
      <c r="AZ47" s="281" t="str" cm="1">
        <f t="array" ref="AZ47">IF(OR(AW47="",W47="",AU47="",U47="",AV47="",V47=""),"",_xlfn.IFS((IFERROR(VALUE(TRIM(SUBSTITUTE(AW47,CHAR(160),""))),0))&gt;(IFERROR(VALUE(TRIM(SUBSTITUTE(W47,CHAR(160),""))),0)),"KO : Le montant retenu TTC est supérieur au montant présenté TTC. Merci de revoir la ligne de dépense ou plafonner son montant.",(IFERROR(VALUE(TRIM(SUBSTITUTE(AU47,CHAR(160),""))),0))&gt;(IFERROR(VALUE(TRIM(SUBSTITUTE(U47,CHAR(160),""))),0)),"Attention : Le montant retenu HT est supérieur au montant HT présenté. Merci de revoir la ligne de dépense, plafonner son montant, ou justifier la reventillation HT / TVA.",(IFERROR(VALUE(TRIM(SUBSTITUTE(AV47,CHAR(160),""))),0))&gt;(IFERROR(VALUE(TRIM(SUBSTITUTE(V47,CHAR(160),""))),0)),"Attention : Le montant TVA retenu est supérieur au montant TVA présenté. Merci de revoir la ligne de dépense, plafonner son montant, ou justifier la reventillation HT / TVA.",(IFERROR(VALUE(TRIM(SUBSTITUTE(W47,CHAR(160),""))),0))=0,"",(IFERROR(VALUE(TRIM(SUBSTITUTE(AW47,CHAR(160),""))),0))=(IFERROR(VALUE(TRIM(SUBSTITUTE(W47,CHAR(160),""))),0)),"OK",(IFERROR(VALUE(TRIM(SUBSTITUTE(AW47,CHAR(160),""))),0))&lt;(IFERROR(VALUE(TRIM(SUBSTITUTE(W47,CHAR(160),""))),0)),"Montant instruit inférieur au montant présenté.",TRUE,""))</f>
        <v/>
      </c>
      <c r="BA47" s="208" t="str">
        <f t="shared" si="61"/>
        <v/>
      </c>
      <c r="BB47" s="208" t="str">
        <f t="shared" si="62"/>
        <v/>
      </c>
      <c r="BC47" s="208" t="str">
        <f t="shared" si="63"/>
        <v/>
      </c>
    </row>
    <row r="48" spans="1:55" ht="15" customHeight="1">
      <c r="A48" s="473">
        <v>44</v>
      </c>
      <c r="B48" s="11"/>
      <c r="C48" s="13"/>
      <c r="D48" s="11"/>
      <c r="E48" s="11"/>
      <c r="F48" s="63"/>
      <c r="G48" s="71"/>
      <c r="H48" s="69"/>
      <c r="I48" s="70"/>
      <c r="J48" s="41"/>
      <c r="K48" s="29"/>
      <c r="L48" s="15"/>
      <c r="M48" s="193" t="str">
        <f t="shared" si="36"/>
        <v/>
      </c>
      <c r="N48" s="32"/>
      <c r="O48" s="15"/>
      <c r="P48" s="193" t="str">
        <f t="shared" si="37"/>
        <v/>
      </c>
      <c r="Q48" s="35"/>
      <c r="R48" s="15"/>
      <c r="S48" s="194" t="str">
        <f t="shared" si="38"/>
        <v/>
      </c>
      <c r="T48" s="56"/>
      <c r="U48" s="275" t="str" cm="1">
        <f t="array" ref="U48">IF((_xlfn.IFS(TRIM(SUBSTITUTE(T48,CHAR(160),""))="Devis 1",IFERROR(VALUE(TRIM(SUBSTITUTE(K48,CHAR(160),""))),0),TRIM(SUBSTITUTE(T48,CHAR(160),""))="Devis 2",IFERROR(VALUE(TRIM(SUBSTITUTE(N48,CHAR(160),""))),0),TRIM(SUBSTITUTE(T48,CHAR(160),""))="Devis 3",IFERROR(VALUE(TRIM(SUBSTITUTE(Q48,CHAR(160),""))),0),TRUE,0)*IFERROR(VALUE(TRIM(SUBSTITUTE(C48,CHAR(160),""))),0))=0,"",_xlfn.IFS(TRIM(SUBSTITUTE(T48,CHAR(160),""))="Devis 1",IFERROR(VALUE(TRIM(SUBSTITUTE(K48,CHAR(160),""))),0),TRIM(SUBSTITUTE(T48,CHAR(160),""))="Devis 2",IFERROR(VALUE(TRIM(SUBSTITUTE(N48,CHAR(160),""))),0),TRIM(SUBSTITUTE(T48,CHAR(160),""))="Devis 3",IFERROR(VALUE(TRIM(SUBSTITUTE(Q48,CHAR(160),""))),0),TRUE,0)*IFERROR(VALUE(TRIM(SUBSTITUTE(C48,CHAR(160),""))),0))</f>
        <v/>
      </c>
      <c r="V48" s="196" t="str" cm="1">
        <f t="array" ref="V48">IF(ROUND((_xlfn.IFS(TRIM(SUBSTITUTE(T48,CHAR(160),""))="Devis 1",IFERROR(VALUE(TRIM(SUBSTITUTE(L48,CHAR(160),""))),0),TRIM(SUBSTITUTE(T48,CHAR(160),""))="Devis 2",IFERROR(VALUE(TRIM(SUBSTITUTE(O48,CHAR(160),""))),0),TRIM(SUBSTITUTE(T48,CHAR(160),""))="Devis 3",IFERROR(VALUE(TRIM(SUBSTITUTE(R48,CHAR(160),""))),0),TRUE,0)*IFERROR(VALUE(TRIM(SUBSTITUTE(C48,CHAR(160),""))),0)),2)=0,IF(U48&lt;&gt;"",0,""),ROUND((_xlfn.IFS(TRIM(SUBSTITUTE(T48,CHAR(160),""))="Devis 1",IFERROR(VALUE(TRIM(SUBSTITUTE(L48,CHAR(160),""))),0),TRIM(SUBSTITUTE(T48,CHAR(160),""))="Devis 2",IFERROR(VALUE(TRIM(SUBSTITUTE(O48,CHAR(160),""))),0),TRIM(SUBSTITUTE(T48,CHAR(160),""))="Devis 3",IFERROR(VALUE(TRIM(SUBSTITUTE(R48,CHAR(160),""))),0),TRUE,0)*IFERROR(VALUE(TRIM(SUBSTITUTE(C48,CHAR(160),""))),0)),2))</f>
        <v/>
      </c>
      <c r="W48" s="197" t="str">
        <f t="shared" si="39"/>
        <v/>
      </c>
      <c r="X48" s="489"/>
      <c r="Y48" s="277" t="str">
        <f t="shared" si="46"/>
        <v/>
      </c>
      <c r="Z48" s="282" t="str">
        <f t="shared" si="47"/>
        <v/>
      </c>
      <c r="AA48" s="277" t="str">
        <f t="shared" si="48"/>
        <v/>
      </c>
      <c r="AB48" s="200" t="str">
        <f t="shared" si="49"/>
        <v/>
      </c>
      <c r="AC48" s="200" t="str">
        <f t="shared" si="50"/>
        <v/>
      </c>
      <c r="AD48" s="200" t="str">
        <f t="shared" si="51"/>
        <v/>
      </c>
      <c r="AE48" s="200" t="str">
        <f t="shared" si="52"/>
        <v/>
      </c>
      <c r="AF48" s="278" t="str">
        <f t="shared" si="53"/>
        <v/>
      </c>
      <c r="AG48" s="203" t="str">
        <f t="shared" si="54"/>
        <v/>
      </c>
      <c r="AH48" s="204" t="str">
        <f t="shared" si="55"/>
        <v/>
      </c>
      <c r="AI48" s="193" t="str">
        <f t="shared" si="40"/>
        <v/>
      </c>
      <c r="AJ48" s="205" t="str">
        <f t="shared" si="56"/>
        <v/>
      </c>
      <c r="AK48" s="204" t="str">
        <f t="shared" si="57"/>
        <v/>
      </c>
      <c r="AL48" s="193" t="str">
        <f t="shared" si="41"/>
        <v/>
      </c>
      <c r="AM48" s="206" t="str">
        <f t="shared" si="58"/>
        <v/>
      </c>
      <c r="AN48" s="204" t="str">
        <f t="shared" si="59"/>
        <v/>
      </c>
      <c r="AO48" s="207" t="str">
        <f t="shared" si="42"/>
        <v/>
      </c>
      <c r="AP48" s="198" t="str">
        <f t="shared" si="60"/>
        <v/>
      </c>
      <c r="AQ48" s="279"/>
      <c r="AR48" s="208" t="str">
        <f t="shared" si="43"/>
        <v/>
      </c>
      <c r="AS48" s="208" t="str">
        <f t="shared" si="44"/>
        <v/>
      </c>
      <c r="AT48" s="208" t="str">
        <f t="shared" si="45"/>
        <v/>
      </c>
      <c r="AU48" s="209" t="str" cm="1">
        <f t="array" ref="AU48">IF($Z48="","",IF((IFERROR(_xlfn.IFS($AP48="Devis 1",(IFERROR(VALUE(TRIM(SUBSTITUTE(AG48,CHAR(160),""))),0)),$AP48="Devis 2",(IFERROR(VALUE(TRIM(SUBSTITUTE(AJ48,CHAR(160),""))),0)),$AP48="Devis 3",(IFERROR(VALUE(TRIM(SUBSTITUTE(AM48,CHAR(160),""))),0))),0))*(IFERROR(VALUE(TRIM(SUBSTITUTE($Z48,CHAR(160),""))),0))=0,"",(IFERROR(_xlfn.IFS($AP48="Devis 1",(IFERROR(VALUE(TRIM(SUBSTITUTE(AG48,CHAR(160),""))),0)),$AP48="Devis 2",(IFERROR(VALUE(TRIM(SUBSTITUTE(AJ48,CHAR(160),""))),0)),$AP48="Devis 3",(IFERROR(VALUE(TRIM(SUBSTITUTE(AM48,CHAR(160),""))),0))),0))*(IFERROR(VALUE(TRIM(SUBSTITUTE($Z48,CHAR(160),""))),0))))</f>
        <v/>
      </c>
      <c r="AV48" s="209" t="str" cm="1">
        <f t="array" ref="AV48">IF($Z48="","",IF(ROUND((IFERROR(_xlfn.IFS(TRIM(SUBSTITUTE($AP48,CHAR(160),""))="Devis 1",IFERROR(VALUE(TRIM(SUBSTITUTE(AH48,CHAR(160),""))),0),TRIM(SUBSTITUTE($AP48,CHAR(160),""))="Devis 2",IFERROR(VALUE(TRIM(SUBSTITUTE(AK48,CHAR(160),""))),0),TRIM(SUBSTITUTE($AP48,CHAR(160),""))="Devis 3",IFERROR(VALUE(TRIM(SUBSTITUTE(AN48,CHAR(160),""))),0)),0))*(IFERROR(VALUE(TRIM(SUBSTITUTE($Z48,CHAR(160),""))),0)),2)=0,IF(AU48&lt;&gt;"",0,""),ROUND((IFERROR(_xlfn.IFS(TRIM(SUBSTITUTE($AP48,CHAR(160),""))="Devis 1",IFERROR(VALUE(TRIM(SUBSTITUTE(AH48,CHAR(160),""))),0),TRIM(SUBSTITUTE($AP48,CHAR(160),""))="Devis 2",IFERROR(VALUE(TRIM(SUBSTITUTE(AK48,CHAR(160),""))),0),TRIM(SUBSTITUTE($AP48,CHAR(160),""))="Devis 3",IFERROR(VALUE(TRIM(SUBSTITUTE(AN48,CHAR(160),""))),0)),0))*(IFERROR(VALUE(TRIM(SUBSTITUTE($Z48,CHAR(160),""))),0)),2)))</f>
        <v/>
      </c>
      <c r="AW48" s="209" t="str" cm="1">
        <f t="array" ref="AW48">IF($Z48="","",IF((IFERROR(_xlfn.IFS($AP48="Devis 1",(IFERROR(VALUE(TRIM(SUBSTITUTE(AI48,CHAR(160),""))),0)),$AP48="Devis 2",(IFERROR(VALUE(TRIM(SUBSTITUTE(AL48,CHAR(160),""))),0)),$AP48="Devis 3",(IFERROR(VALUE(TRIM(SUBSTITUTE(AO48,CHAR(160),""))),0))),0))*(IFERROR(VALUE(TRIM(SUBSTITUTE($Z48,CHAR(160),""))),0))=0,"",(IFERROR(_xlfn.IFS($AP48="Devis 1",(IFERROR(VALUE(TRIM(SUBSTITUTE(AI48,CHAR(160),""))),0)),$AP48="Devis 2",(IFERROR(VALUE(TRIM(SUBSTITUTE(AL48,CHAR(160),""))),0)),$AP48="Devis 3",(IFERROR(VALUE(TRIM(SUBSTITUTE(AO48,CHAR(160),""))),0))),0))*(IFERROR(VALUE(TRIM(SUBSTITUTE($Z48,CHAR(160),""))),0))))</f>
        <v/>
      </c>
      <c r="AX48" s="280"/>
      <c r="AY48" s="281" t="str" cm="1">
        <f t="array" ref="AY48">IF(OR(AW48="",AT48="",AU48="",AR48="",AV48="",AS48=""),"",_xlfn.IFS((IFERROR(VALUE(TRIM(SUBSTITUTE(AW48,CHAR(160),""))),0))&gt;(IFERROR(VALUE(TRIM(SUBSTITUTE(AT48,CHAR(160),""))),0)),"KO : Le montant retenu TTC est supérieur au montant raisonnable TTC. Merci de revoir la ligne de dépense ou plafonner son montant.",(IFERROR(VALUE(TRIM(SUBSTITUTE(AU48,CHAR(160),""))),0))&gt;(IFERROR(VALUE(TRIM(SUBSTITUTE(AR48,CHAR(160),""))),0)),"Attention : Le montant retenu HT est supérieur au montant HT raisonnable. Merci de revoir la ligne de dépense, plafonner son montant, ou justifier la reventillation HT / TVA.",(IFERROR(VALUE(TRIM(SUBSTITUTE(AV48,CHAR(160),""))),0))&gt;(IFERROR(VALUE(TRIM(SUBSTITUTE(AS48,CHAR(160),""))),0)),"Attention : Le montant TVA retenu est supérieur au montant TVA raisonnable. Merci de revoir la ligne de dépense, plafonner son montant, ou justifier la reventillation HT / TVA.",(IFERROR(VALUE(TRIM(SUBSTITUTE(AW48,CHAR(160),""))),0))=0,"",(IFERROR(VALUE(TRIM(SUBSTITUTE(AT48,CHAR(160),""))),0))=(IFERROR(VALUE(TRIM(SUBSTITUTE(AW48,CHAR(160),""))),0)),"OK",(IFERROR(VALUE(TRIM(SUBSTITUTE(AT48,CHAR(160),""))),0))&gt;(IFERROR(VALUE(TRIM(SUBSTITUTE(AW48,CHAR(160),""))),0))," OK : Montant instruit inférieur au montant raisonnable.",TRUE,""))</f>
        <v/>
      </c>
      <c r="AZ48" s="281" t="str" cm="1">
        <f t="array" ref="AZ48">IF(OR(AW48="",W48="",AU48="",U48="",AV48="",V48=""),"",_xlfn.IFS((IFERROR(VALUE(TRIM(SUBSTITUTE(AW48,CHAR(160),""))),0))&gt;(IFERROR(VALUE(TRIM(SUBSTITUTE(W48,CHAR(160),""))),0)),"KO : Le montant retenu TTC est supérieur au montant présenté TTC. Merci de revoir la ligne de dépense ou plafonner son montant.",(IFERROR(VALUE(TRIM(SUBSTITUTE(AU48,CHAR(160),""))),0))&gt;(IFERROR(VALUE(TRIM(SUBSTITUTE(U48,CHAR(160),""))),0)),"Attention : Le montant retenu HT est supérieur au montant HT présenté. Merci de revoir la ligne de dépense, plafonner son montant, ou justifier la reventillation HT / TVA.",(IFERROR(VALUE(TRIM(SUBSTITUTE(AV48,CHAR(160),""))),0))&gt;(IFERROR(VALUE(TRIM(SUBSTITUTE(V48,CHAR(160),""))),0)),"Attention : Le montant TVA retenu est supérieur au montant TVA présenté. Merci de revoir la ligne de dépense, plafonner son montant, ou justifier la reventillation HT / TVA.",(IFERROR(VALUE(TRIM(SUBSTITUTE(W48,CHAR(160),""))),0))=0,"",(IFERROR(VALUE(TRIM(SUBSTITUTE(AW48,CHAR(160),""))),0))=(IFERROR(VALUE(TRIM(SUBSTITUTE(W48,CHAR(160),""))),0)),"OK",(IFERROR(VALUE(TRIM(SUBSTITUTE(AW48,CHAR(160),""))),0))&lt;(IFERROR(VALUE(TRIM(SUBSTITUTE(W48,CHAR(160),""))),0)),"Montant instruit inférieur au montant présenté.",TRUE,""))</f>
        <v/>
      </c>
      <c r="BA48" s="208" t="str">
        <f t="shared" si="61"/>
        <v/>
      </c>
      <c r="BB48" s="208" t="str">
        <f t="shared" si="62"/>
        <v/>
      </c>
      <c r="BC48" s="208" t="str">
        <f t="shared" si="63"/>
        <v/>
      </c>
    </row>
    <row r="49" spans="1:55" ht="15" customHeight="1">
      <c r="A49" s="473">
        <v>45</v>
      </c>
      <c r="B49" s="11"/>
      <c r="C49" s="13"/>
      <c r="D49" s="11"/>
      <c r="E49" s="11"/>
      <c r="F49" s="63"/>
      <c r="G49" s="71"/>
      <c r="H49" s="69"/>
      <c r="I49" s="70"/>
      <c r="J49" s="41"/>
      <c r="K49" s="29"/>
      <c r="L49" s="15"/>
      <c r="M49" s="193" t="str">
        <f t="shared" si="36"/>
        <v/>
      </c>
      <c r="N49" s="32"/>
      <c r="O49" s="15"/>
      <c r="P49" s="193" t="str">
        <f t="shared" si="37"/>
        <v/>
      </c>
      <c r="Q49" s="35"/>
      <c r="R49" s="15"/>
      <c r="S49" s="194" t="str">
        <f t="shared" si="38"/>
        <v/>
      </c>
      <c r="T49" s="56"/>
      <c r="U49" s="275" t="str" cm="1">
        <f t="array" ref="U49">IF((_xlfn.IFS(TRIM(SUBSTITUTE(T49,CHAR(160),""))="Devis 1",IFERROR(VALUE(TRIM(SUBSTITUTE(K49,CHAR(160),""))),0),TRIM(SUBSTITUTE(T49,CHAR(160),""))="Devis 2",IFERROR(VALUE(TRIM(SUBSTITUTE(N49,CHAR(160),""))),0),TRIM(SUBSTITUTE(T49,CHAR(160),""))="Devis 3",IFERROR(VALUE(TRIM(SUBSTITUTE(Q49,CHAR(160),""))),0),TRUE,0)*IFERROR(VALUE(TRIM(SUBSTITUTE(C49,CHAR(160),""))),0))=0,"",_xlfn.IFS(TRIM(SUBSTITUTE(T49,CHAR(160),""))="Devis 1",IFERROR(VALUE(TRIM(SUBSTITUTE(K49,CHAR(160),""))),0),TRIM(SUBSTITUTE(T49,CHAR(160),""))="Devis 2",IFERROR(VALUE(TRIM(SUBSTITUTE(N49,CHAR(160),""))),0),TRIM(SUBSTITUTE(T49,CHAR(160),""))="Devis 3",IFERROR(VALUE(TRIM(SUBSTITUTE(Q49,CHAR(160),""))),0),TRUE,0)*IFERROR(VALUE(TRIM(SUBSTITUTE(C49,CHAR(160),""))),0))</f>
        <v/>
      </c>
      <c r="V49" s="196" t="str" cm="1">
        <f t="array" ref="V49">IF(ROUND((_xlfn.IFS(TRIM(SUBSTITUTE(T49,CHAR(160),""))="Devis 1",IFERROR(VALUE(TRIM(SUBSTITUTE(L49,CHAR(160),""))),0),TRIM(SUBSTITUTE(T49,CHAR(160),""))="Devis 2",IFERROR(VALUE(TRIM(SUBSTITUTE(O49,CHAR(160),""))),0),TRIM(SUBSTITUTE(T49,CHAR(160),""))="Devis 3",IFERROR(VALUE(TRIM(SUBSTITUTE(R49,CHAR(160),""))),0),TRUE,0)*IFERROR(VALUE(TRIM(SUBSTITUTE(C49,CHAR(160),""))),0)),2)=0,IF(U49&lt;&gt;"",0,""),ROUND((_xlfn.IFS(TRIM(SUBSTITUTE(T49,CHAR(160),""))="Devis 1",IFERROR(VALUE(TRIM(SUBSTITUTE(L49,CHAR(160),""))),0),TRIM(SUBSTITUTE(T49,CHAR(160),""))="Devis 2",IFERROR(VALUE(TRIM(SUBSTITUTE(O49,CHAR(160),""))),0),TRIM(SUBSTITUTE(T49,CHAR(160),""))="Devis 3",IFERROR(VALUE(TRIM(SUBSTITUTE(R49,CHAR(160),""))),0),TRUE,0)*IFERROR(VALUE(TRIM(SUBSTITUTE(C49,CHAR(160),""))),0)),2))</f>
        <v/>
      </c>
      <c r="W49" s="197" t="str">
        <f t="shared" si="39"/>
        <v/>
      </c>
      <c r="X49" s="489"/>
      <c r="Y49" s="277" t="str">
        <f t="shared" si="46"/>
        <v/>
      </c>
      <c r="Z49" s="282" t="str">
        <f t="shared" si="47"/>
        <v/>
      </c>
      <c r="AA49" s="277" t="str">
        <f t="shared" si="48"/>
        <v/>
      </c>
      <c r="AB49" s="200" t="str">
        <f t="shared" si="49"/>
        <v/>
      </c>
      <c r="AC49" s="200" t="str">
        <f t="shared" si="50"/>
        <v/>
      </c>
      <c r="AD49" s="200" t="str">
        <f t="shared" si="51"/>
        <v/>
      </c>
      <c r="AE49" s="200" t="str">
        <f t="shared" si="52"/>
        <v/>
      </c>
      <c r="AF49" s="278" t="str">
        <f t="shared" si="53"/>
        <v/>
      </c>
      <c r="AG49" s="203" t="str">
        <f t="shared" si="54"/>
        <v/>
      </c>
      <c r="AH49" s="204" t="str">
        <f t="shared" si="55"/>
        <v/>
      </c>
      <c r="AI49" s="193" t="str">
        <f t="shared" si="40"/>
        <v/>
      </c>
      <c r="AJ49" s="205" t="str">
        <f t="shared" si="56"/>
        <v/>
      </c>
      <c r="AK49" s="204" t="str">
        <f t="shared" si="57"/>
        <v/>
      </c>
      <c r="AL49" s="193" t="str">
        <f t="shared" si="41"/>
        <v/>
      </c>
      <c r="AM49" s="206" t="str">
        <f t="shared" si="58"/>
        <v/>
      </c>
      <c r="AN49" s="204" t="str">
        <f t="shared" si="59"/>
        <v/>
      </c>
      <c r="AO49" s="207" t="str">
        <f t="shared" si="42"/>
        <v/>
      </c>
      <c r="AP49" s="198" t="str">
        <f t="shared" si="60"/>
        <v/>
      </c>
      <c r="AQ49" s="279"/>
      <c r="AR49" s="208" t="str">
        <f t="shared" si="43"/>
        <v/>
      </c>
      <c r="AS49" s="208" t="str">
        <f t="shared" si="44"/>
        <v/>
      </c>
      <c r="AT49" s="208" t="str">
        <f t="shared" si="45"/>
        <v/>
      </c>
      <c r="AU49" s="209" t="str" cm="1">
        <f t="array" ref="AU49">IF($Z49="","",IF((IFERROR(_xlfn.IFS($AP49="Devis 1",(IFERROR(VALUE(TRIM(SUBSTITUTE(AG49,CHAR(160),""))),0)),$AP49="Devis 2",(IFERROR(VALUE(TRIM(SUBSTITUTE(AJ49,CHAR(160),""))),0)),$AP49="Devis 3",(IFERROR(VALUE(TRIM(SUBSTITUTE(AM49,CHAR(160),""))),0))),0))*(IFERROR(VALUE(TRIM(SUBSTITUTE($Z49,CHAR(160),""))),0))=0,"",(IFERROR(_xlfn.IFS($AP49="Devis 1",(IFERROR(VALUE(TRIM(SUBSTITUTE(AG49,CHAR(160),""))),0)),$AP49="Devis 2",(IFERROR(VALUE(TRIM(SUBSTITUTE(AJ49,CHAR(160),""))),0)),$AP49="Devis 3",(IFERROR(VALUE(TRIM(SUBSTITUTE(AM49,CHAR(160),""))),0))),0))*(IFERROR(VALUE(TRIM(SUBSTITUTE($Z49,CHAR(160),""))),0))))</f>
        <v/>
      </c>
      <c r="AV49" s="209" t="str" cm="1">
        <f t="array" ref="AV49">IF($Z49="","",IF(ROUND((IFERROR(_xlfn.IFS(TRIM(SUBSTITUTE($AP49,CHAR(160),""))="Devis 1",IFERROR(VALUE(TRIM(SUBSTITUTE(AH49,CHAR(160),""))),0),TRIM(SUBSTITUTE($AP49,CHAR(160),""))="Devis 2",IFERROR(VALUE(TRIM(SUBSTITUTE(AK49,CHAR(160),""))),0),TRIM(SUBSTITUTE($AP49,CHAR(160),""))="Devis 3",IFERROR(VALUE(TRIM(SUBSTITUTE(AN49,CHAR(160),""))),0)),0))*(IFERROR(VALUE(TRIM(SUBSTITUTE($Z49,CHAR(160),""))),0)),2)=0,IF(AU49&lt;&gt;"",0,""),ROUND((IFERROR(_xlfn.IFS(TRIM(SUBSTITUTE($AP49,CHAR(160),""))="Devis 1",IFERROR(VALUE(TRIM(SUBSTITUTE(AH49,CHAR(160),""))),0),TRIM(SUBSTITUTE($AP49,CHAR(160),""))="Devis 2",IFERROR(VALUE(TRIM(SUBSTITUTE(AK49,CHAR(160),""))),0),TRIM(SUBSTITUTE($AP49,CHAR(160),""))="Devis 3",IFERROR(VALUE(TRIM(SUBSTITUTE(AN49,CHAR(160),""))),0)),0))*(IFERROR(VALUE(TRIM(SUBSTITUTE($Z49,CHAR(160),""))),0)),2)))</f>
        <v/>
      </c>
      <c r="AW49" s="209" t="str" cm="1">
        <f t="array" ref="AW49">IF($Z49="","",IF((IFERROR(_xlfn.IFS($AP49="Devis 1",(IFERROR(VALUE(TRIM(SUBSTITUTE(AI49,CHAR(160),""))),0)),$AP49="Devis 2",(IFERROR(VALUE(TRIM(SUBSTITUTE(AL49,CHAR(160),""))),0)),$AP49="Devis 3",(IFERROR(VALUE(TRIM(SUBSTITUTE(AO49,CHAR(160),""))),0))),0))*(IFERROR(VALUE(TRIM(SUBSTITUTE($Z49,CHAR(160),""))),0))=0,"",(IFERROR(_xlfn.IFS($AP49="Devis 1",(IFERROR(VALUE(TRIM(SUBSTITUTE(AI49,CHAR(160),""))),0)),$AP49="Devis 2",(IFERROR(VALUE(TRIM(SUBSTITUTE(AL49,CHAR(160),""))),0)),$AP49="Devis 3",(IFERROR(VALUE(TRIM(SUBSTITUTE(AO49,CHAR(160),""))),0))),0))*(IFERROR(VALUE(TRIM(SUBSTITUTE($Z49,CHAR(160),""))),0))))</f>
        <v/>
      </c>
      <c r="AX49" s="280"/>
      <c r="AY49" s="281" t="str" cm="1">
        <f t="array" ref="AY49">IF(OR(AW49="",AT49="",AU49="",AR49="",AV49="",AS49=""),"",_xlfn.IFS((IFERROR(VALUE(TRIM(SUBSTITUTE(AW49,CHAR(160),""))),0))&gt;(IFERROR(VALUE(TRIM(SUBSTITUTE(AT49,CHAR(160),""))),0)),"KO : Le montant retenu TTC est supérieur au montant raisonnable TTC. Merci de revoir la ligne de dépense ou plafonner son montant.",(IFERROR(VALUE(TRIM(SUBSTITUTE(AU49,CHAR(160),""))),0))&gt;(IFERROR(VALUE(TRIM(SUBSTITUTE(AR49,CHAR(160),""))),0)),"Attention : Le montant retenu HT est supérieur au montant HT raisonnable. Merci de revoir la ligne de dépense, plafonner son montant, ou justifier la reventillation HT / TVA.",(IFERROR(VALUE(TRIM(SUBSTITUTE(AV49,CHAR(160),""))),0))&gt;(IFERROR(VALUE(TRIM(SUBSTITUTE(AS49,CHAR(160),""))),0)),"Attention : Le montant TVA retenu est supérieur au montant TVA raisonnable. Merci de revoir la ligne de dépense, plafonner son montant, ou justifier la reventillation HT / TVA.",(IFERROR(VALUE(TRIM(SUBSTITUTE(AW49,CHAR(160),""))),0))=0,"",(IFERROR(VALUE(TRIM(SUBSTITUTE(AT49,CHAR(160),""))),0))=(IFERROR(VALUE(TRIM(SUBSTITUTE(AW49,CHAR(160),""))),0)),"OK",(IFERROR(VALUE(TRIM(SUBSTITUTE(AT49,CHAR(160),""))),0))&gt;(IFERROR(VALUE(TRIM(SUBSTITUTE(AW49,CHAR(160),""))),0))," OK : Montant instruit inférieur au montant raisonnable.",TRUE,""))</f>
        <v/>
      </c>
      <c r="AZ49" s="281" t="str" cm="1">
        <f t="array" ref="AZ49">IF(OR(AW49="",W49="",AU49="",U49="",AV49="",V49=""),"",_xlfn.IFS((IFERROR(VALUE(TRIM(SUBSTITUTE(AW49,CHAR(160),""))),0))&gt;(IFERROR(VALUE(TRIM(SUBSTITUTE(W49,CHAR(160),""))),0)),"KO : Le montant retenu TTC est supérieur au montant présenté TTC. Merci de revoir la ligne de dépense ou plafonner son montant.",(IFERROR(VALUE(TRIM(SUBSTITUTE(AU49,CHAR(160),""))),0))&gt;(IFERROR(VALUE(TRIM(SUBSTITUTE(U49,CHAR(160),""))),0)),"Attention : Le montant retenu HT est supérieur au montant HT présenté. Merci de revoir la ligne de dépense, plafonner son montant, ou justifier la reventillation HT / TVA.",(IFERROR(VALUE(TRIM(SUBSTITUTE(AV49,CHAR(160),""))),0))&gt;(IFERROR(VALUE(TRIM(SUBSTITUTE(V49,CHAR(160),""))),0)),"Attention : Le montant TVA retenu est supérieur au montant TVA présenté. Merci de revoir la ligne de dépense, plafonner son montant, ou justifier la reventillation HT / TVA.",(IFERROR(VALUE(TRIM(SUBSTITUTE(W49,CHAR(160),""))),0))=0,"",(IFERROR(VALUE(TRIM(SUBSTITUTE(AW49,CHAR(160),""))),0))=(IFERROR(VALUE(TRIM(SUBSTITUTE(W49,CHAR(160),""))),0)),"OK",(IFERROR(VALUE(TRIM(SUBSTITUTE(AW49,CHAR(160),""))),0))&lt;(IFERROR(VALUE(TRIM(SUBSTITUTE(W49,CHAR(160),""))),0)),"Montant instruit inférieur au montant présenté.",TRUE,""))</f>
        <v/>
      </c>
      <c r="BA49" s="208" t="str">
        <f t="shared" si="61"/>
        <v/>
      </c>
      <c r="BB49" s="208" t="str">
        <f t="shared" si="62"/>
        <v/>
      </c>
      <c r="BC49" s="208" t="str">
        <f t="shared" si="63"/>
        <v/>
      </c>
    </row>
    <row r="50" spans="1:55" ht="15" customHeight="1">
      <c r="A50" s="473">
        <v>46</v>
      </c>
      <c r="B50" s="11"/>
      <c r="C50" s="13"/>
      <c r="D50" s="11"/>
      <c r="E50" s="11"/>
      <c r="F50" s="63"/>
      <c r="G50" s="71"/>
      <c r="H50" s="69"/>
      <c r="I50" s="70"/>
      <c r="J50" s="41"/>
      <c r="K50" s="29"/>
      <c r="L50" s="15"/>
      <c r="M50" s="193" t="str">
        <f t="shared" si="36"/>
        <v/>
      </c>
      <c r="N50" s="32"/>
      <c r="O50" s="15"/>
      <c r="P50" s="193" t="str">
        <f t="shared" si="37"/>
        <v/>
      </c>
      <c r="Q50" s="35"/>
      <c r="R50" s="15"/>
      <c r="S50" s="194" t="str">
        <f t="shared" si="38"/>
        <v/>
      </c>
      <c r="T50" s="56"/>
      <c r="U50" s="275" t="str" cm="1">
        <f t="array" ref="U50">IF((_xlfn.IFS(TRIM(SUBSTITUTE(T50,CHAR(160),""))="Devis 1",IFERROR(VALUE(TRIM(SUBSTITUTE(K50,CHAR(160),""))),0),TRIM(SUBSTITUTE(T50,CHAR(160),""))="Devis 2",IFERROR(VALUE(TRIM(SUBSTITUTE(N50,CHAR(160),""))),0),TRIM(SUBSTITUTE(T50,CHAR(160),""))="Devis 3",IFERROR(VALUE(TRIM(SUBSTITUTE(Q50,CHAR(160),""))),0),TRUE,0)*IFERROR(VALUE(TRIM(SUBSTITUTE(C50,CHAR(160),""))),0))=0,"",_xlfn.IFS(TRIM(SUBSTITUTE(T50,CHAR(160),""))="Devis 1",IFERROR(VALUE(TRIM(SUBSTITUTE(K50,CHAR(160),""))),0),TRIM(SUBSTITUTE(T50,CHAR(160),""))="Devis 2",IFERROR(VALUE(TRIM(SUBSTITUTE(N50,CHAR(160),""))),0),TRIM(SUBSTITUTE(T50,CHAR(160),""))="Devis 3",IFERROR(VALUE(TRIM(SUBSTITUTE(Q50,CHAR(160),""))),0),TRUE,0)*IFERROR(VALUE(TRIM(SUBSTITUTE(C50,CHAR(160),""))),0))</f>
        <v/>
      </c>
      <c r="V50" s="196" t="str" cm="1">
        <f t="array" ref="V50">IF(ROUND((_xlfn.IFS(TRIM(SUBSTITUTE(T50,CHAR(160),""))="Devis 1",IFERROR(VALUE(TRIM(SUBSTITUTE(L50,CHAR(160),""))),0),TRIM(SUBSTITUTE(T50,CHAR(160),""))="Devis 2",IFERROR(VALUE(TRIM(SUBSTITUTE(O50,CHAR(160),""))),0),TRIM(SUBSTITUTE(T50,CHAR(160),""))="Devis 3",IFERROR(VALUE(TRIM(SUBSTITUTE(R50,CHAR(160),""))),0),TRUE,0)*IFERROR(VALUE(TRIM(SUBSTITUTE(C50,CHAR(160),""))),0)),2)=0,IF(U50&lt;&gt;"",0,""),ROUND((_xlfn.IFS(TRIM(SUBSTITUTE(T50,CHAR(160),""))="Devis 1",IFERROR(VALUE(TRIM(SUBSTITUTE(L50,CHAR(160),""))),0),TRIM(SUBSTITUTE(T50,CHAR(160),""))="Devis 2",IFERROR(VALUE(TRIM(SUBSTITUTE(O50,CHAR(160),""))),0),TRIM(SUBSTITUTE(T50,CHAR(160),""))="Devis 3",IFERROR(VALUE(TRIM(SUBSTITUTE(R50,CHAR(160),""))),0),TRUE,0)*IFERROR(VALUE(TRIM(SUBSTITUTE(C50,CHAR(160),""))),0)),2))</f>
        <v/>
      </c>
      <c r="W50" s="197" t="str">
        <f t="shared" si="39"/>
        <v/>
      </c>
      <c r="X50" s="489"/>
      <c r="Y50" s="277" t="str">
        <f t="shared" si="46"/>
        <v/>
      </c>
      <c r="Z50" s="282" t="str">
        <f t="shared" si="47"/>
        <v/>
      </c>
      <c r="AA50" s="277" t="str">
        <f t="shared" si="48"/>
        <v/>
      </c>
      <c r="AB50" s="200" t="str">
        <f t="shared" si="49"/>
        <v/>
      </c>
      <c r="AC50" s="200" t="str">
        <f t="shared" si="50"/>
        <v/>
      </c>
      <c r="AD50" s="200" t="str">
        <f t="shared" si="51"/>
        <v/>
      </c>
      <c r="AE50" s="200" t="str">
        <f t="shared" si="52"/>
        <v/>
      </c>
      <c r="AF50" s="278" t="str">
        <f t="shared" si="53"/>
        <v/>
      </c>
      <c r="AG50" s="203" t="str">
        <f t="shared" si="54"/>
        <v/>
      </c>
      <c r="AH50" s="204" t="str">
        <f t="shared" si="55"/>
        <v/>
      </c>
      <c r="AI50" s="193" t="str">
        <f t="shared" si="40"/>
        <v/>
      </c>
      <c r="AJ50" s="205" t="str">
        <f t="shared" si="56"/>
        <v/>
      </c>
      <c r="AK50" s="204" t="str">
        <f t="shared" si="57"/>
        <v/>
      </c>
      <c r="AL50" s="193" t="str">
        <f t="shared" si="41"/>
        <v/>
      </c>
      <c r="AM50" s="206" t="str">
        <f t="shared" si="58"/>
        <v/>
      </c>
      <c r="AN50" s="204" t="str">
        <f t="shared" si="59"/>
        <v/>
      </c>
      <c r="AO50" s="207" t="str">
        <f t="shared" si="42"/>
        <v/>
      </c>
      <c r="AP50" s="198" t="str">
        <f t="shared" si="60"/>
        <v/>
      </c>
      <c r="AQ50" s="279"/>
      <c r="AR50" s="208" t="str">
        <f t="shared" si="43"/>
        <v/>
      </c>
      <c r="AS50" s="208" t="str">
        <f t="shared" si="44"/>
        <v/>
      </c>
      <c r="AT50" s="208" t="str">
        <f t="shared" si="45"/>
        <v/>
      </c>
      <c r="AU50" s="209" t="str" cm="1">
        <f t="array" ref="AU50">IF($Z50="","",IF((IFERROR(_xlfn.IFS($AP50="Devis 1",(IFERROR(VALUE(TRIM(SUBSTITUTE(AG50,CHAR(160),""))),0)),$AP50="Devis 2",(IFERROR(VALUE(TRIM(SUBSTITUTE(AJ50,CHAR(160),""))),0)),$AP50="Devis 3",(IFERROR(VALUE(TRIM(SUBSTITUTE(AM50,CHAR(160),""))),0))),0))*(IFERROR(VALUE(TRIM(SUBSTITUTE($Z50,CHAR(160),""))),0))=0,"",(IFERROR(_xlfn.IFS($AP50="Devis 1",(IFERROR(VALUE(TRIM(SUBSTITUTE(AG50,CHAR(160),""))),0)),$AP50="Devis 2",(IFERROR(VALUE(TRIM(SUBSTITUTE(AJ50,CHAR(160),""))),0)),$AP50="Devis 3",(IFERROR(VALUE(TRIM(SUBSTITUTE(AM50,CHAR(160),""))),0))),0))*(IFERROR(VALUE(TRIM(SUBSTITUTE($Z50,CHAR(160),""))),0))))</f>
        <v/>
      </c>
      <c r="AV50" s="209" t="str" cm="1">
        <f t="array" ref="AV50">IF($Z50="","",IF(ROUND((IFERROR(_xlfn.IFS(TRIM(SUBSTITUTE($AP50,CHAR(160),""))="Devis 1",IFERROR(VALUE(TRIM(SUBSTITUTE(AH50,CHAR(160),""))),0),TRIM(SUBSTITUTE($AP50,CHAR(160),""))="Devis 2",IFERROR(VALUE(TRIM(SUBSTITUTE(AK50,CHAR(160),""))),0),TRIM(SUBSTITUTE($AP50,CHAR(160),""))="Devis 3",IFERROR(VALUE(TRIM(SUBSTITUTE(AN50,CHAR(160),""))),0)),0))*(IFERROR(VALUE(TRIM(SUBSTITUTE($Z50,CHAR(160),""))),0)),2)=0,IF(AU50&lt;&gt;"",0,""),ROUND((IFERROR(_xlfn.IFS(TRIM(SUBSTITUTE($AP50,CHAR(160),""))="Devis 1",IFERROR(VALUE(TRIM(SUBSTITUTE(AH50,CHAR(160),""))),0),TRIM(SUBSTITUTE($AP50,CHAR(160),""))="Devis 2",IFERROR(VALUE(TRIM(SUBSTITUTE(AK50,CHAR(160),""))),0),TRIM(SUBSTITUTE($AP50,CHAR(160),""))="Devis 3",IFERROR(VALUE(TRIM(SUBSTITUTE(AN50,CHAR(160),""))),0)),0))*(IFERROR(VALUE(TRIM(SUBSTITUTE($Z50,CHAR(160),""))),0)),2)))</f>
        <v/>
      </c>
      <c r="AW50" s="209" t="str" cm="1">
        <f t="array" ref="AW50">IF($Z50="","",IF((IFERROR(_xlfn.IFS($AP50="Devis 1",(IFERROR(VALUE(TRIM(SUBSTITUTE(AI50,CHAR(160),""))),0)),$AP50="Devis 2",(IFERROR(VALUE(TRIM(SUBSTITUTE(AL50,CHAR(160),""))),0)),$AP50="Devis 3",(IFERROR(VALUE(TRIM(SUBSTITUTE(AO50,CHAR(160),""))),0))),0))*(IFERROR(VALUE(TRIM(SUBSTITUTE($Z50,CHAR(160),""))),0))=0,"",(IFERROR(_xlfn.IFS($AP50="Devis 1",(IFERROR(VALUE(TRIM(SUBSTITUTE(AI50,CHAR(160),""))),0)),$AP50="Devis 2",(IFERROR(VALUE(TRIM(SUBSTITUTE(AL50,CHAR(160),""))),0)),$AP50="Devis 3",(IFERROR(VALUE(TRIM(SUBSTITUTE(AO50,CHAR(160),""))),0))),0))*(IFERROR(VALUE(TRIM(SUBSTITUTE($Z50,CHAR(160),""))),0))))</f>
        <v/>
      </c>
      <c r="AX50" s="280"/>
      <c r="AY50" s="281" t="str" cm="1">
        <f t="array" ref="AY50">IF(OR(AW50="",AT50="",AU50="",AR50="",AV50="",AS50=""),"",_xlfn.IFS((IFERROR(VALUE(TRIM(SUBSTITUTE(AW50,CHAR(160),""))),0))&gt;(IFERROR(VALUE(TRIM(SUBSTITUTE(AT50,CHAR(160),""))),0)),"KO : Le montant retenu TTC est supérieur au montant raisonnable TTC. Merci de revoir la ligne de dépense ou plafonner son montant.",(IFERROR(VALUE(TRIM(SUBSTITUTE(AU50,CHAR(160),""))),0))&gt;(IFERROR(VALUE(TRIM(SUBSTITUTE(AR50,CHAR(160),""))),0)),"Attention : Le montant retenu HT est supérieur au montant HT raisonnable. Merci de revoir la ligne de dépense, plafonner son montant, ou justifier la reventillation HT / TVA.",(IFERROR(VALUE(TRIM(SUBSTITUTE(AV50,CHAR(160),""))),0))&gt;(IFERROR(VALUE(TRIM(SUBSTITUTE(AS50,CHAR(160),""))),0)),"Attention : Le montant TVA retenu est supérieur au montant TVA raisonnable. Merci de revoir la ligne de dépense, plafonner son montant, ou justifier la reventillation HT / TVA.",(IFERROR(VALUE(TRIM(SUBSTITUTE(AW50,CHAR(160),""))),0))=0,"",(IFERROR(VALUE(TRIM(SUBSTITUTE(AT50,CHAR(160),""))),0))=(IFERROR(VALUE(TRIM(SUBSTITUTE(AW50,CHAR(160),""))),0)),"OK",(IFERROR(VALUE(TRIM(SUBSTITUTE(AT50,CHAR(160),""))),0))&gt;(IFERROR(VALUE(TRIM(SUBSTITUTE(AW50,CHAR(160),""))),0))," OK : Montant instruit inférieur au montant raisonnable.",TRUE,""))</f>
        <v/>
      </c>
      <c r="AZ50" s="281" t="str" cm="1">
        <f t="array" ref="AZ50">IF(OR(AW50="",W50="",AU50="",U50="",AV50="",V50=""),"",_xlfn.IFS((IFERROR(VALUE(TRIM(SUBSTITUTE(AW50,CHAR(160),""))),0))&gt;(IFERROR(VALUE(TRIM(SUBSTITUTE(W50,CHAR(160),""))),0)),"KO : Le montant retenu TTC est supérieur au montant présenté TTC. Merci de revoir la ligne de dépense ou plafonner son montant.",(IFERROR(VALUE(TRIM(SUBSTITUTE(AU50,CHAR(160),""))),0))&gt;(IFERROR(VALUE(TRIM(SUBSTITUTE(U50,CHAR(160),""))),0)),"Attention : Le montant retenu HT est supérieur au montant HT présenté. Merci de revoir la ligne de dépense, plafonner son montant, ou justifier la reventillation HT / TVA.",(IFERROR(VALUE(TRIM(SUBSTITUTE(AV50,CHAR(160),""))),0))&gt;(IFERROR(VALUE(TRIM(SUBSTITUTE(V50,CHAR(160),""))),0)),"Attention : Le montant TVA retenu est supérieur au montant TVA présenté. Merci de revoir la ligne de dépense, plafonner son montant, ou justifier la reventillation HT / TVA.",(IFERROR(VALUE(TRIM(SUBSTITUTE(W50,CHAR(160),""))),0))=0,"",(IFERROR(VALUE(TRIM(SUBSTITUTE(AW50,CHAR(160),""))),0))=(IFERROR(VALUE(TRIM(SUBSTITUTE(W50,CHAR(160),""))),0)),"OK",(IFERROR(VALUE(TRIM(SUBSTITUTE(AW50,CHAR(160),""))),0))&lt;(IFERROR(VALUE(TRIM(SUBSTITUTE(W50,CHAR(160),""))),0)),"Montant instruit inférieur au montant présenté.",TRUE,""))</f>
        <v/>
      </c>
      <c r="BA50" s="208" t="str">
        <f t="shared" si="61"/>
        <v/>
      </c>
      <c r="BB50" s="208" t="str">
        <f t="shared" si="62"/>
        <v/>
      </c>
      <c r="BC50" s="208" t="str">
        <f t="shared" si="63"/>
        <v/>
      </c>
    </row>
    <row r="51" spans="1:55" ht="15" customHeight="1">
      <c r="A51" s="473">
        <v>47</v>
      </c>
      <c r="B51" s="11"/>
      <c r="C51" s="13"/>
      <c r="D51" s="11"/>
      <c r="E51" s="11"/>
      <c r="F51" s="63"/>
      <c r="G51" s="71"/>
      <c r="H51" s="69"/>
      <c r="I51" s="70"/>
      <c r="J51" s="41"/>
      <c r="K51" s="29"/>
      <c r="L51" s="15"/>
      <c r="M51" s="193" t="str">
        <f t="shared" si="36"/>
        <v/>
      </c>
      <c r="N51" s="32"/>
      <c r="O51" s="15"/>
      <c r="P51" s="193" t="str">
        <f t="shared" si="37"/>
        <v/>
      </c>
      <c r="Q51" s="35"/>
      <c r="R51" s="15"/>
      <c r="S51" s="194" t="str">
        <f t="shared" si="38"/>
        <v/>
      </c>
      <c r="T51" s="56"/>
      <c r="U51" s="275" t="str" cm="1">
        <f t="array" ref="U51">IF((_xlfn.IFS(TRIM(SUBSTITUTE(T51,CHAR(160),""))="Devis 1",IFERROR(VALUE(TRIM(SUBSTITUTE(K51,CHAR(160),""))),0),TRIM(SUBSTITUTE(T51,CHAR(160),""))="Devis 2",IFERROR(VALUE(TRIM(SUBSTITUTE(N51,CHAR(160),""))),0),TRIM(SUBSTITUTE(T51,CHAR(160),""))="Devis 3",IFERROR(VALUE(TRIM(SUBSTITUTE(Q51,CHAR(160),""))),0),TRUE,0)*IFERROR(VALUE(TRIM(SUBSTITUTE(C51,CHAR(160),""))),0))=0,"",_xlfn.IFS(TRIM(SUBSTITUTE(T51,CHAR(160),""))="Devis 1",IFERROR(VALUE(TRIM(SUBSTITUTE(K51,CHAR(160),""))),0),TRIM(SUBSTITUTE(T51,CHAR(160),""))="Devis 2",IFERROR(VALUE(TRIM(SUBSTITUTE(N51,CHAR(160),""))),0),TRIM(SUBSTITUTE(T51,CHAR(160),""))="Devis 3",IFERROR(VALUE(TRIM(SUBSTITUTE(Q51,CHAR(160),""))),0),TRUE,0)*IFERROR(VALUE(TRIM(SUBSTITUTE(C51,CHAR(160),""))),0))</f>
        <v/>
      </c>
      <c r="V51" s="196" t="str" cm="1">
        <f t="array" ref="V51">IF(ROUND((_xlfn.IFS(TRIM(SUBSTITUTE(T51,CHAR(160),""))="Devis 1",IFERROR(VALUE(TRIM(SUBSTITUTE(L51,CHAR(160),""))),0),TRIM(SUBSTITUTE(T51,CHAR(160),""))="Devis 2",IFERROR(VALUE(TRIM(SUBSTITUTE(O51,CHAR(160),""))),0),TRIM(SUBSTITUTE(T51,CHAR(160),""))="Devis 3",IFERROR(VALUE(TRIM(SUBSTITUTE(R51,CHAR(160),""))),0),TRUE,0)*IFERROR(VALUE(TRIM(SUBSTITUTE(C51,CHAR(160),""))),0)),2)=0,IF(U51&lt;&gt;"",0,""),ROUND((_xlfn.IFS(TRIM(SUBSTITUTE(T51,CHAR(160),""))="Devis 1",IFERROR(VALUE(TRIM(SUBSTITUTE(L51,CHAR(160),""))),0),TRIM(SUBSTITUTE(T51,CHAR(160),""))="Devis 2",IFERROR(VALUE(TRIM(SUBSTITUTE(O51,CHAR(160),""))),0),TRIM(SUBSTITUTE(T51,CHAR(160),""))="Devis 3",IFERROR(VALUE(TRIM(SUBSTITUTE(R51,CHAR(160),""))),0),TRUE,0)*IFERROR(VALUE(TRIM(SUBSTITUTE(C51,CHAR(160),""))),0)),2))</f>
        <v/>
      </c>
      <c r="W51" s="197" t="str">
        <f t="shared" si="39"/>
        <v/>
      </c>
      <c r="X51" s="489"/>
      <c r="Y51" s="277" t="str">
        <f t="shared" si="46"/>
        <v/>
      </c>
      <c r="Z51" s="282" t="str">
        <f t="shared" si="47"/>
        <v/>
      </c>
      <c r="AA51" s="277" t="str">
        <f t="shared" si="48"/>
        <v/>
      </c>
      <c r="AB51" s="200" t="str">
        <f t="shared" si="49"/>
        <v/>
      </c>
      <c r="AC51" s="200" t="str">
        <f t="shared" si="50"/>
        <v/>
      </c>
      <c r="AD51" s="200" t="str">
        <f t="shared" si="51"/>
        <v/>
      </c>
      <c r="AE51" s="200" t="str">
        <f t="shared" si="52"/>
        <v/>
      </c>
      <c r="AF51" s="278" t="str">
        <f t="shared" si="53"/>
        <v/>
      </c>
      <c r="AG51" s="203" t="str">
        <f t="shared" si="54"/>
        <v/>
      </c>
      <c r="AH51" s="204" t="str">
        <f t="shared" si="55"/>
        <v/>
      </c>
      <c r="AI51" s="193" t="str">
        <f t="shared" si="40"/>
        <v/>
      </c>
      <c r="AJ51" s="205" t="str">
        <f t="shared" si="56"/>
        <v/>
      </c>
      <c r="AK51" s="204" t="str">
        <f t="shared" si="57"/>
        <v/>
      </c>
      <c r="AL51" s="193" t="str">
        <f t="shared" si="41"/>
        <v/>
      </c>
      <c r="AM51" s="206" t="str">
        <f t="shared" si="58"/>
        <v/>
      </c>
      <c r="AN51" s="204" t="str">
        <f t="shared" si="59"/>
        <v/>
      </c>
      <c r="AO51" s="207" t="str">
        <f t="shared" si="42"/>
        <v/>
      </c>
      <c r="AP51" s="198" t="str">
        <f t="shared" si="60"/>
        <v/>
      </c>
      <c r="AQ51" s="279"/>
      <c r="AR51" s="208" t="str">
        <f t="shared" si="43"/>
        <v/>
      </c>
      <c r="AS51" s="208" t="str">
        <f t="shared" si="44"/>
        <v/>
      </c>
      <c r="AT51" s="208" t="str">
        <f t="shared" si="45"/>
        <v/>
      </c>
      <c r="AU51" s="209" t="str" cm="1">
        <f t="array" ref="AU51">IF($Z51="","",IF((IFERROR(_xlfn.IFS($AP51="Devis 1",(IFERROR(VALUE(TRIM(SUBSTITUTE(AG51,CHAR(160),""))),0)),$AP51="Devis 2",(IFERROR(VALUE(TRIM(SUBSTITUTE(AJ51,CHAR(160),""))),0)),$AP51="Devis 3",(IFERROR(VALUE(TRIM(SUBSTITUTE(AM51,CHAR(160),""))),0))),0))*(IFERROR(VALUE(TRIM(SUBSTITUTE($Z51,CHAR(160),""))),0))=0,"",(IFERROR(_xlfn.IFS($AP51="Devis 1",(IFERROR(VALUE(TRIM(SUBSTITUTE(AG51,CHAR(160),""))),0)),$AP51="Devis 2",(IFERROR(VALUE(TRIM(SUBSTITUTE(AJ51,CHAR(160),""))),0)),$AP51="Devis 3",(IFERROR(VALUE(TRIM(SUBSTITUTE(AM51,CHAR(160),""))),0))),0))*(IFERROR(VALUE(TRIM(SUBSTITUTE($Z51,CHAR(160),""))),0))))</f>
        <v/>
      </c>
      <c r="AV51" s="209" t="str" cm="1">
        <f t="array" ref="AV51">IF($Z51="","",IF(ROUND((IFERROR(_xlfn.IFS(TRIM(SUBSTITUTE($AP51,CHAR(160),""))="Devis 1",IFERROR(VALUE(TRIM(SUBSTITUTE(AH51,CHAR(160),""))),0),TRIM(SUBSTITUTE($AP51,CHAR(160),""))="Devis 2",IFERROR(VALUE(TRIM(SUBSTITUTE(AK51,CHAR(160),""))),0),TRIM(SUBSTITUTE($AP51,CHAR(160),""))="Devis 3",IFERROR(VALUE(TRIM(SUBSTITUTE(AN51,CHAR(160),""))),0)),0))*(IFERROR(VALUE(TRIM(SUBSTITUTE($Z51,CHAR(160),""))),0)),2)=0,IF(AU51&lt;&gt;"",0,""),ROUND((IFERROR(_xlfn.IFS(TRIM(SUBSTITUTE($AP51,CHAR(160),""))="Devis 1",IFERROR(VALUE(TRIM(SUBSTITUTE(AH51,CHAR(160),""))),0),TRIM(SUBSTITUTE($AP51,CHAR(160),""))="Devis 2",IFERROR(VALUE(TRIM(SUBSTITUTE(AK51,CHAR(160),""))),0),TRIM(SUBSTITUTE($AP51,CHAR(160),""))="Devis 3",IFERROR(VALUE(TRIM(SUBSTITUTE(AN51,CHAR(160),""))),0)),0))*(IFERROR(VALUE(TRIM(SUBSTITUTE($Z51,CHAR(160),""))),0)),2)))</f>
        <v/>
      </c>
      <c r="AW51" s="209" t="str" cm="1">
        <f t="array" ref="AW51">IF($Z51="","",IF((IFERROR(_xlfn.IFS($AP51="Devis 1",(IFERROR(VALUE(TRIM(SUBSTITUTE(AI51,CHAR(160),""))),0)),$AP51="Devis 2",(IFERROR(VALUE(TRIM(SUBSTITUTE(AL51,CHAR(160),""))),0)),$AP51="Devis 3",(IFERROR(VALUE(TRIM(SUBSTITUTE(AO51,CHAR(160),""))),0))),0))*(IFERROR(VALUE(TRIM(SUBSTITUTE($Z51,CHAR(160),""))),0))=0,"",(IFERROR(_xlfn.IFS($AP51="Devis 1",(IFERROR(VALUE(TRIM(SUBSTITUTE(AI51,CHAR(160),""))),0)),$AP51="Devis 2",(IFERROR(VALUE(TRIM(SUBSTITUTE(AL51,CHAR(160),""))),0)),$AP51="Devis 3",(IFERROR(VALUE(TRIM(SUBSTITUTE(AO51,CHAR(160),""))),0))),0))*(IFERROR(VALUE(TRIM(SUBSTITUTE($Z51,CHAR(160),""))),0))))</f>
        <v/>
      </c>
      <c r="AX51" s="280"/>
      <c r="AY51" s="281" t="str" cm="1">
        <f t="array" ref="AY51">IF(OR(AW51="",AT51="",AU51="",AR51="",AV51="",AS51=""),"",_xlfn.IFS((IFERROR(VALUE(TRIM(SUBSTITUTE(AW51,CHAR(160),""))),0))&gt;(IFERROR(VALUE(TRIM(SUBSTITUTE(AT51,CHAR(160),""))),0)),"KO : Le montant retenu TTC est supérieur au montant raisonnable TTC. Merci de revoir la ligne de dépense ou plafonner son montant.",(IFERROR(VALUE(TRIM(SUBSTITUTE(AU51,CHAR(160),""))),0))&gt;(IFERROR(VALUE(TRIM(SUBSTITUTE(AR51,CHAR(160),""))),0)),"Attention : Le montant retenu HT est supérieur au montant HT raisonnable. Merci de revoir la ligne de dépense, plafonner son montant, ou justifier la reventillation HT / TVA.",(IFERROR(VALUE(TRIM(SUBSTITUTE(AV51,CHAR(160),""))),0))&gt;(IFERROR(VALUE(TRIM(SUBSTITUTE(AS51,CHAR(160),""))),0)),"Attention : Le montant TVA retenu est supérieur au montant TVA raisonnable. Merci de revoir la ligne de dépense, plafonner son montant, ou justifier la reventillation HT / TVA.",(IFERROR(VALUE(TRIM(SUBSTITUTE(AW51,CHAR(160),""))),0))=0,"",(IFERROR(VALUE(TRIM(SUBSTITUTE(AT51,CHAR(160),""))),0))=(IFERROR(VALUE(TRIM(SUBSTITUTE(AW51,CHAR(160),""))),0)),"OK",(IFERROR(VALUE(TRIM(SUBSTITUTE(AT51,CHAR(160),""))),0))&gt;(IFERROR(VALUE(TRIM(SUBSTITUTE(AW51,CHAR(160),""))),0))," OK : Montant instruit inférieur au montant raisonnable.",TRUE,""))</f>
        <v/>
      </c>
      <c r="AZ51" s="281" t="str" cm="1">
        <f t="array" ref="AZ51">IF(OR(AW51="",W51="",AU51="",U51="",AV51="",V51=""),"",_xlfn.IFS((IFERROR(VALUE(TRIM(SUBSTITUTE(AW51,CHAR(160),""))),0))&gt;(IFERROR(VALUE(TRIM(SUBSTITUTE(W51,CHAR(160),""))),0)),"KO : Le montant retenu TTC est supérieur au montant présenté TTC. Merci de revoir la ligne de dépense ou plafonner son montant.",(IFERROR(VALUE(TRIM(SUBSTITUTE(AU51,CHAR(160),""))),0))&gt;(IFERROR(VALUE(TRIM(SUBSTITUTE(U51,CHAR(160),""))),0)),"Attention : Le montant retenu HT est supérieur au montant HT présenté. Merci de revoir la ligne de dépense, plafonner son montant, ou justifier la reventillation HT / TVA.",(IFERROR(VALUE(TRIM(SUBSTITUTE(AV51,CHAR(160),""))),0))&gt;(IFERROR(VALUE(TRIM(SUBSTITUTE(V51,CHAR(160),""))),0)),"Attention : Le montant TVA retenu est supérieur au montant TVA présenté. Merci de revoir la ligne de dépense, plafonner son montant, ou justifier la reventillation HT / TVA.",(IFERROR(VALUE(TRIM(SUBSTITUTE(W51,CHAR(160),""))),0))=0,"",(IFERROR(VALUE(TRIM(SUBSTITUTE(AW51,CHAR(160),""))),0))=(IFERROR(VALUE(TRIM(SUBSTITUTE(W51,CHAR(160),""))),0)),"OK",(IFERROR(VALUE(TRIM(SUBSTITUTE(AW51,CHAR(160),""))),0))&lt;(IFERROR(VALUE(TRIM(SUBSTITUTE(W51,CHAR(160),""))),0)),"Montant instruit inférieur au montant présenté.",TRUE,""))</f>
        <v/>
      </c>
      <c r="BA51" s="208" t="str">
        <f t="shared" si="61"/>
        <v/>
      </c>
      <c r="BB51" s="208" t="str">
        <f t="shared" si="62"/>
        <v/>
      </c>
      <c r="BC51" s="208" t="str">
        <f t="shared" si="63"/>
        <v/>
      </c>
    </row>
    <row r="52" spans="1:55" ht="15" customHeight="1">
      <c r="A52" s="473">
        <v>48</v>
      </c>
      <c r="B52" s="11"/>
      <c r="C52" s="13"/>
      <c r="D52" s="11"/>
      <c r="E52" s="11"/>
      <c r="F52" s="63"/>
      <c r="G52" s="71"/>
      <c r="H52" s="69"/>
      <c r="I52" s="70"/>
      <c r="J52" s="41"/>
      <c r="K52" s="29"/>
      <c r="L52" s="15"/>
      <c r="M52" s="193" t="str">
        <f t="shared" si="36"/>
        <v/>
      </c>
      <c r="N52" s="32"/>
      <c r="O52" s="15"/>
      <c r="P52" s="193" t="str">
        <f t="shared" si="37"/>
        <v/>
      </c>
      <c r="Q52" s="35"/>
      <c r="R52" s="15"/>
      <c r="S52" s="194" t="str">
        <f t="shared" si="38"/>
        <v/>
      </c>
      <c r="T52" s="56"/>
      <c r="U52" s="275" t="str" cm="1">
        <f t="array" ref="U52">IF((_xlfn.IFS(TRIM(SUBSTITUTE(T52,CHAR(160),""))="Devis 1",IFERROR(VALUE(TRIM(SUBSTITUTE(K52,CHAR(160),""))),0),TRIM(SUBSTITUTE(T52,CHAR(160),""))="Devis 2",IFERROR(VALUE(TRIM(SUBSTITUTE(N52,CHAR(160),""))),0),TRIM(SUBSTITUTE(T52,CHAR(160),""))="Devis 3",IFERROR(VALUE(TRIM(SUBSTITUTE(Q52,CHAR(160),""))),0),TRUE,0)*IFERROR(VALUE(TRIM(SUBSTITUTE(C52,CHAR(160),""))),0))=0,"",_xlfn.IFS(TRIM(SUBSTITUTE(T52,CHAR(160),""))="Devis 1",IFERROR(VALUE(TRIM(SUBSTITUTE(K52,CHAR(160),""))),0),TRIM(SUBSTITUTE(T52,CHAR(160),""))="Devis 2",IFERROR(VALUE(TRIM(SUBSTITUTE(N52,CHAR(160),""))),0),TRIM(SUBSTITUTE(T52,CHAR(160),""))="Devis 3",IFERROR(VALUE(TRIM(SUBSTITUTE(Q52,CHAR(160),""))),0),TRUE,0)*IFERROR(VALUE(TRIM(SUBSTITUTE(C52,CHAR(160),""))),0))</f>
        <v/>
      </c>
      <c r="V52" s="196" t="str" cm="1">
        <f t="array" ref="V52">IF(ROUND((_xlfn.IFS(TRIM(SUBSTITUTE(T52,CHAR(160),""))="Devis 1",IFERROR(VALUE(TRIM(SUBSTITUTE(L52,CHAR(160),""))),0),TRIM(SUBSTITUTE(T52,CHAR(160),""))="Devis 2",IFERROR(VALUE(TRIM(SUBSTITUTE(O52,CHAR(160),""))),0),TRIM(SUBSTITUTE(T52,CHAR(160),""))="Devis 3",IFERROR(VALUE(TRIM(SUBSTITUTE(R52,CHAR(160),""))),0),TRUE,0)*IFERROR(VALUE(TRIM(SUBSTITUTE(C52,CHAR(160),""))),0)),2)=0,IF(U52&lt;&gt;"",0,""),ROUND((_xlfn.IFS(TRIM(SUBSTITUTE(T52,CHAR(160),""))="Devis 1",IFERROR(VALUE(TRIM(SUBSTITUTE(L52,CHAR(160),""))),0),TRIM(SUBSTITUTE(T52,CHAR(160),""))="Devis 2",IFERROR(VALUE(TRIM(SUBSTITUTE(O52,CHAR(160),""))),0),TRIM(SUBSTITUTE(T52,CHAR(160),""))="Devis 3",IFERROR(VALUE(TRIM(SUBSTITUTE(R52,CHAR(160),""))),0),TRUE,0)*IFERROR(VALUE(TRIM(SUBSTITUTE(C52,CHAR(160),""))),0)),2))</f>
        <v/>
      </c>
      <c r="W52" s="197" t="str">
        <f t="shared" si="39"/>
        <v/>
      </c>
      <c r="X52" s="489"/>
      <c r="Y52" s="277" t="str">
        <f t="shared" si="46"/>
        <v/>
      </c>
      <c r="Z52" s="282" t="str">
        <f t="shared" si="47"/>
        <v/>
      </c>
      <c r="AA52" s="277" t="str">
        <f t="shared" si="48"/>
        <v/>
      </c>
      <c r="AB52" s="200" t="str">
        <f t="shared" si="49"/>
        <v/>
      </c>
      <c r="AC52" s="200" t="str">
        <f t="shared" si="50"/>
        <v/>
      </c>
      <c r="AD52" s="200" t="str">
        <f t="shared" si="51"/>
        <v/>
      </c>
      <c r="AE52" s="200" t="str">
        <f t="shared" si="52"/>
        <v/>
      </c>
      <c r="AF52" s="278" t="str">
        <f t="shared" si="53"/>
        <v/>
      </c>
      <c r="AG52" s="203" t="str">
        <f t="shared" si="54"/>
        <v/>
      </c>
      <c r="AH52" s="204" t="str">
        <f t="shared" si="55"/>
        <v/>
      </c>
      <c r="AI52" s="193" t="str">
        <f t="shared" si="40"/>
        <v/>
      </c>
      <c r="AJ52" s="205" t="str">
        <f t="shared" si="56"/>
        <v/>
      </c>
      <c r="AK52" s="204" t="str">
        <f t="shared" si="57"/>
        <v/>
      </c>
      <c r="AL52" s="193" t="str">
        <f t="shared" si="41"/>
        <v/>
      </c>
      <c r="AM52" s="206" t="str">
        <f t="shared" si="58"/>
        <v/>
      </c>
      <c r="AN52" s="204" t="str">
        <f t="shared" si="59"/>
        <v/>
      </c>
      <c r="AO52" s="207" t="str">
        <f t="shared" si="42"/>
        <v/>
      </c>
      <c r="AP52" s="198" t="str">
        <f t="shared" si="60"/>
        <v/>
      </c>
      <c r="AQ52" s="279"/>
      <c r="AR52" s="208" t="str">
        <f t="shared" si="43"/>
        <v/>
      </c>
      <c r="AS52" s="208" t="str">
        <f t="shared" si="44"/>
        <v/>
      </c>
      <c r="AT52" s="208" t="str">
        <f t="shared" si="45"/>
        <v/>
      </c>
      <c r="AU52" s="209" t="str" cm="1">
        <f t="array" ref="AU52">IF($Z52="","",IF((IFERROR(_xlfn.IFS($AP52="Devis 1",(IFERROR(VALUE(TRIM(SUBSTITUTE(AG52,CHAR(160),""))),0)),$AP52="Devis 2",(IFERROR(VALUE(TRIM(SUBSTITUTE(AJ52,CHAR(160),""))),0)),$AP52="Devis 3",(IFERROR(VALUE(TRIM(SUBSTITUTE(AM52,CHAR(160),""))),0))),0))*(IFERROR(VALUE(TRIM(SUBSTITUTE($Z52,CHAR(160),""))),0))=0,"",(IFERROR(_xlfn.IFS($AP52="Devis 1",(IFERROR(VALUE(TRIM(SUBSTITUTE(AG52,CHAR(160),""))),0)),$AP52="Devis 2",(IFERROR(VALUE(TRIM(SUBSTITUTE(AJ52,CHAR(160),""))),0)),$AP52="Devis 3",(IFERROR(VALUE(TRIM(SUBSTITUTE(AM52,CHAR(160),""))),0))),0))*(IFERROR(VALUE(TRIM(SUBSTITUTE($Z52,CHAR(160),""))),0))))</f>
        <v/>
      </c>
      <c r="AV52" s="209" t="str" cm="1">
        <f t="array" ref="AV52">IF($Z52="","",IF(ROUND((IFERROR(_xlfn.IFS(TRIM(SUBSTITUTE($AP52,CHAR(160),""))="Devis 1",IFERROR(VALUE(TRIM(SUBSTITUTE(AH52,CHAR(160),""))),0),TRIM(SUBSTITUTE($AP52,CHAR(160),""))="Devis 2",IFERROR(VALUE(TRIM(SUBSTITUTE(AK52,CHAR(160),""))),0),TRIM(SUBSTITUTE($AP52,CHAR(160),""))="Devis 3",IFERROR(VALUE(TRIM(SUBSTITUTE(AN52,CHAR(160),""))),0)),0))*(IFERROR(VALUE(TRIM(SUBSTITUTE($Z52,CHAR(160),""))),0)),2)=0,IF(AU52&lt;&gt;"",0,""),ROUND((IFERROR(_xlfn.IFS(TRIM(SUBSTITUTE($AP52,CHAR(160),""))="Devis 1",IFERROR(VALUE(TRIM(SUBSTITUTE(AH52,CHAR(160),""))),0),TRIM(SUBSTITUTE($AP52,CHAR(160),""))="Devis 2",IFERROR(VALUE(TRIM(SUBSTITUTE(AK52,CHAR(160),""))),0),TRIM(SUBSTITUTE($AP52,CHAR(160),""))="Devis 3",IFERROR(VALUE(TRIM(SUBSTITUTE(AN52,CHAR(160),""))),0)),0))*(IFERROR(VALUE(TRIM(SUBSTITUTE($Z52,CHAR(160),""))),0)),2)))</f>
        <v/>
      </c>
      <c r="AW52" s="209" t="str" cm="1">
        <f t="array" ref="AW52">IF($Z52="","",IF((IFERROR(_xlfn.IFS($AP52="Devis 1",(IFERROR(VALUE(TRIM(SUBSTITUTE(AI52,CHAR(160),""))),0)),$AP52="Devis 2",(IFERROR(VALUE(TRIM(SUBSTITUTE(AL52,CHAR(160),""))),0)),$AP52="Devis 3",(IFERROR(VALUE(TRIM(SUBSTITUTE(AO52,CHAR(160),""))),0))),0))*(IFERROR(VALUE(TRIM(SUBSTITUTE($Z52,CHAR(160),""))),0))=0,"",(IFERROR(_xlfn.IFS($AP52="Devis 1",(IFERROR(VALUE(TRIM(SUBSTITUTE(AI52,CHAR(160),""))),0)),$AP52="Devis 2",(IFERROR(VALUE(TRIM(SUBSTITUTE(AL52,CHAR(160),""))),0)),$AP52="Devis 3",(IFERROR(VALUE(TRIM(SUBSTITUTE(AO52,CHAR(160),""))),0))),0))*(IFERROR(VALUE(TRIM(SUBSTITUTE($Z52,CHAR(160),""))),0))))</f>
        <v/>
      </c>
      <c r="AX52" s="280"/>
      <c r="AY52" s="281" t="str" cm="1">
        <f t="array" ref="AY52">IF(OR(AW52="",AT52="",AU52="",AR52="",AV52="",AS52=""),"",_xlfn.IFS((IFERROR(VALUE(TRIM(SUBSTITUTE(AW52,CHAR(160),""))),0))&gt;(IFERROR(VALUE(TRIM(SUBSTITUTE(AT52,CHAR(160),""))),0)),"KO : Le montant retenu TTC est supérieur au montant raisonnable TTC. Merci de revoir la ligne de dépense ou plafonner son montant.",(IFERROR(VALUE(TRIM(SUBSTITUTE(AU52,CHAR(160),""))),0))&gt;(IFERROR(VALUE(TRIM(SUBSTITUTE(AR52,CHAR(160),""))),0)),"Attention : Le montant retenu HT est supérieur au montant HT raisonnable. Merci de revoir la ligne de dépense, plafonner son montant, ou justifier la reventillation HT / TVA.",(IFERROR(VALUE(TRIM(SUBSTITUTE(AV52,CHAR(160),""))),0))&gt;(IFERROR(VALUE(TRIM(SUBSTITUTE(AS52,CHAR(160),""))),0)),"Attention : Le montant TVA retenu est supérieur au montant TVA raisonnable. Merci de revoir la ligne de dépense, plafonner son montant, ou justifier la reventillation HT / TVA.",(IFERROR(VALUE(TRIM(SUBSTITUTE(AW52,CHAR(160),""))),0))=0,"",(IFERROR(VALUE(TRIM(SUBSTITUTE(AT52,CHAR(160),""))),0))=(IFERROR(VALUE(TRIM(SUBSTITUTE(AW52,CHAR(160),""))),0)),"OK",(IFERROR(VALUE(TRIM(SUBSTITUTE(AT52,CHAR(160),""))),0))&gt;(IFERROR(VALUE(TRIM(SUBSTITUTE(AW52,CHAR(160),""))),0))," OK : Montant instruit inférieur au montant raisonnable.",TRUE,""))</f>
        <v/>
      </c>
      <c r="AZ52" s="281" t="str" cm="1">
        <f t="array" ref="AZ52">IF(OR(AW52="",W52="",AU52="",U52="",AV52="",V52=""),"",_xlfn.IFS((IFERROR(VALUE(TRIM(SUBSTITUTE(AW52,CHAR(160),""))),0))&gt;(IFERROR(VALUE(TRIM(SUBSTITUTE(W52,CHAR(160),""))),0)),"KO : Le montant retenu TTC est supérieur au montant présenté TTC. Merci de revoir la ligne de dépense ou plafonner son montant.",(IFERROR(VALUE(TRIM(SUBSTITUTE(AU52,CHAR(160),""))),0))&gt;(IFERROR(VALUE(TRIM(SUBSTITUTE(U52,CHAR(160),""))),0)),"Attention : Le montant retenu HT est supérieur au montant HT présenté. Merci de revoir la ligne de dépense, plafonner son montant, ou justifier la reventillation HT / TVA.",(IFERROR(VALUE(TRIM(SUBSTITUTE(AV52,CHAR(160),""))),0))&gt;(IFERROR(VALUE(TRIM(SUBSTITUTE(V52,CHAR(160),""))),0)),"Attention : Le montant TVA retenu est supérieur au montant TVA présenté. Merci de revoir la ligne de dépense, plafonner son montant, ou justifier la reventillation HT / TVA.",(IFERROR(VALUE(TRIM(SUBSTITUTE(W52,CHAR(160),""))),0))=0,"",(IFERROR(VALUE(TRIM(SUBSTITUTE(AW52,CHAR(160),""))),0))=(IFERROR(VALUE(TRIM(SUBSTITUTE(W52,CHAR(160),""))),0)),"OK",(IFERROR(VALUE(TRIM(SUBSTITUTE(AW52,CHAR(160),""))),0))&lt;(IFERROR(VALUE(TRIM(SUBSTITUTE(W52,CHAR(160),""))),0)),"Montant instruit inférieur au montant présenté.",TRUE,""))</f>
        <v/>
      </c>
      <c r="BA52" s="208" t="str">
        <f t="shared" si="61"/>
        <v/>
      </c>
      <c r="BB52" s="208" t="str">
        <f t="shared" si="62"/>
        <v/>
      </c>
      <c r="BC52" s="208" t="str">
        <f t="shared" si="63"/>
        <v/>
      </c>
    </row>
    <row r="53" spans="1:55" ht="15" customHeight="1">
      <c r="A53" s="473">
        <v>49</v>
      </c>
      <c r="B53" s="11"/>
      <c r="C53" s="13"/>
      <c r="D53" s="11"/>
      <c r="E53" s="11"/>
      <c r="F53" s="63"/>
      <c r="G53" s="71"/>
      <c r="H53" s="69"/>
      <c r="I53" s="70"/>
      <c r="J53" s="41"/>
      <c r="K53" s="29"/>
      <c r="L53" s="15"/>
      <c r="M53" s="193" t="str">
        <f t="shared" si="36"/>
        <v/>
      </c>
      <c r="N53" s="32"/>
      <c r="O53" s="15"/>
      <c r="P53" s="193" t="str">
        <f t="shared" si="37"/>
        <v/>
      </c>
      <c r="Q53" s="35"/>
      <c r="R53" s="15"/>
      <c r="S53" s="194" t="str">
        <f t="shared" si="38"/>
        <v/>
      </c>
      <c r="T53" s="56"/>
      <c r="U53" s="275" t="str" cm="1">
        <f t="array" ref="U53">IF((_xlfn.IFS(TRIM(SUBSTITUTE(T53,CHAR(160),""))="Devis 1",IFERROR(VALUE(TRIM(SUBSTITUTE(K53,CHAR(160),""))),0),TRIM(SUBSTITUTE(T53,CHAR(160),""))="Devis 2",IFERROR(VALUE(TRIM(SUBSTITUTE(N53,CHAR(160),""))),0),TRIM(SUBSTITUTE(T53,CHAR(160),""))="Devis 3",IFERROR(VALUE(TRIM(SUBSTITUTE(Q53,CHAR(160),""))),0),TRUE,0)*IFERROR(VALUE(TRIM(SUBSTITUTE(C53,CHAR(160),""))),0))=0,"",_xlfn.IFS(TRIM(SUBSTITUTE(T53,CHAR(160),""))="Devis 1",IFERROR(VALUE(TRIM(SUBSTITUTE(K53,CHAR(160),""))),0),TRIM(SUBSTITUTE(T53,CHAR(160),""))="Devis 2",IFERROR(VALUE(TRIM(SUBSTITUTE(N53,CHAR(160),""))),0),TRIM(SUBSTITUTE(T53,CHAR(160),""))="Devis 3",IFERROR(VALUE(TRIM(SUBSTITUTE(Q53,CHAR(160),""))),0),TRUE,0)*IFERROR(VALUE(TRIM(SUBSTITUTE(C53,CHAR(160),""))),0))</f>
        <v/>
      </c>
      <c r="V53" s="196" t="str" cm="1">
        <f t="array" ref="V53">IF(ROUND((_xlfn.IFS(TRIM(SUBSTITUTE(T53,CHAR(160),""))="Devis 1",IFERROR(VALUE(TRIM(SUBSTITUTE(L53,CHAR(160),""))),0),TRIM(SUBSTITUTE(T53,CHAR(160),""))="Devis 2",IFERROR(VALUE(TRIM(SUBSTITUTE(O53,CHAR(160),""))),0),TRIM(SUBSTITUTE(T53,CHAR(160),""))="Devis 3",IFERROR(VALUE(TRIM(SUBSTITUTE(R53,CHAR(160),""))),0),TRUE,0)*IFERROR(VALUE(TRIM(SUBSTITUTE(C53,CHAR(160),""))),0)),2)=0,IF(U53&lt;&gt;"",0,""),ROUND((_xlfn.IFS(TRIM(SUBSTITUTE(T53,CHAR(160),""))="Devis 1",IFERROR(VALUE(TRIM(SUBSTITUTE(L53,CHAR(160),""))),0),TRIM(SUBSTITUTE(T53,CHAR(160),""))="Devis 2",IFERROR(VALUE(TRIM(SUBSTITUTE(O53,CHAR(160),""))),0),TRIM(SUBSTITUTE(T53,CHAR(160),""))="Devis 3",IFERROR(VALUE(TRIM(SUBSTITUTE(R53,CHAR(160),""))),0),TRUE,0)*IFERROR(VALUE(TRIM(SUBSTITUTE(C53,CHAR(160),""))),0)),2))</f>
        <v/>
      </c>
      <c r="W53" s="197" t="str">
        <f t="shared" si="39"/>
        <v/>
      </c>
      <c r="X53" s="489"/>
      <c r="Y53" s="277" t="str">
        <f t="shared" si="46"/>
        <v/>
      </c>
      <c r="Z53" s="282" t="str">
        <f t="shared" si="47"/>
        <v/>
      </c>
      <c r="AA53" s="277" t="str">
        <f t="shared" si="48"/>
        <v/>
      </c>
      <c r="AB53" s="200" t="str">
        <f t="shared" si="49"/>
        <v/>
      </c>
      <c r="AC53" s="200" t="str">
        <f t="shared" si="50"/>
        <v/>
      </c>
      <c r="AD53" s="200" t="str">
        <f t="shared" si="51"/>
        <v/>
      </c>
      <c r="AE53" s="200" t="str">
        <f t="shared" si="52"/>
        <v/>
      </c>
      <c r="AF53" s="278" t="str">
        <f t="shared" si="53"/>
        <v/>
      </c>
      <c r="AG53" s="203" t="str">
        <f t="shared" si="54"/>
        <v/>
      </c>
      <c r="AH53" s="204" t="str">
        <f t="shared" si="55"/>
        <v/>
      </c>
      <c r="AI53" s="193" t="str">
        <f t="shared" si="40"/>
        <v/>
      </c>
      <c r="AJ53" s="205" t="str">
        <f t="shared" si="56"/>
        <v/>
      </c>
      <c r="AK53" s="204" t="str">
        <f t="shared" si="57"/>
        <v/>
      </c>
      <c r="AL53" s="193" t="str">
        <f t="shared" si="41"/>
        <v/>
      </c>
      <c r="AM53" s="206" t="str">
        <f t="shared" si="58"/>
        <v/>
      </c>
      <c r="AN53" s="204" t="str">
        <f t="shared" si="59"/>
        <v/>
      </c>
      <c r="AO53" s="207" t="str">
        <f t="shared" si="42"/>
        <v/>
      </c>
      <c r="AP53" s="198" t="str">
        <f t="shared" si="60"/>
        <v/>
      </c>
      <c r="AQ53" s="279"/>
      <c r="AR53" s="208" t="str">
        <f t="shared" si="43"/>
        <v/>
      </c>
      <c r="AS53" s="208" t="str">
        <f t="shared" si="44"/>
        <v/>
      </c>
      <c r="AT53" s="208" t="str">
        <f t="shared" si="45"/>
        <v/>
      </c>
      <c r="AU53" s="209" t="str" cm="1">
        <f t="array" ref="AU53">IF($Z53="","",IF((IFERROR(_xlfn.IFS($AP53="Devis 1",(IFERROR(VALUE(TRIM(SUBSTITUTE(AG53,CHAR(160),""))),0)),$AP53="Devis 2",(IFERROR(VALUE(TRIM(SUBSTITUTE(AJ53,CHAR(160),""))),0)),$AP53="Devis 3",(IFERROR(VALUE(TRIM(SUBSTITUTE(AM53,CHAR(160),""))),0))),0))*(IFERROR(VALUE(TRIM(SUBSTITUTE($Z53,CHAR(160),""))),0))=0,"",(IFERROR(_xlfn.IFS($AP53="Devis 1",(IFERROR(VALUE(TRIM(SUBSTITUTE(AG53,CHAR(160),""))),0)),$AP53="Devis 2",(IFERROR(VALUE(TRIM(SUBSTITUTE(AJ53,CHAR(160),""))),0)),$AP53="Devis 3",(IFERROR(VALUE(TRIM(SUBSTITUTE(AM53,CHAR(160),""))),0))),0))*(IFERROR(VALUE(TRIM(SUBSTITUTE($Z53,CHAR(160),""))),0))))</f>
        <v/>
      </c>
      <c r="AV53" s="209" t="str" cm="1">
        <f t="array" ref="AV53">IF($Z53="","",IF(ROUND((IFERROR(_xlfn.IFS(TRIM(SUBSTITUTE($AP53,CHAR(160),""))="Devis 1",IFERROR(VALUE(TRIM(SUBSTITUTE(AH53,CHAR(160),""))),0),TRIM(SUBSTITUTE($AP53,CHAR(160),""))="Devis 2",IFERROR(VALUE(TRIM(SUBSTITUTE(AK53,CHAR(160),""))),0),TRIM(SUBSTITUTE($AP53,CHAR(160),""))="Devis 3",IFERROR(VALUE(TRIM(SUBSTITUTE(AN53,CHAR(160),""))),0)),0))*(IFERROR(VALUE(TRIM(SUBSTITUTE($Z53,CHAR(160),""))),0)),2)=0,IF(AU53&lt;&gt;"",0,""),ROUND((IFERROR(_xlfn.IFS(TRIM(SUBSTITUTE($AP53,CHAR(160),""))="Devis 1",IFERROR(VALUE(TRIM(SUBSTITUTE(AH53,CHAR(160),""))),0),TRIM(SUBSTITUTE($AP53,CHAR(160),""))="Devis 2",IFERROR(VALUE(TRIM(SUBSTITUTE(AK53,CHAR(160),""))),0),TRIM(SUBSTITUTE($AP53,CHAR(160),""))="Devis 3",IFERROR(VALUE(TRIM(SUBSTITUTE(AN53,CHAR(160),""))),0)),0))*(IFERROR(VALUE(TRIM(SUBSTITUTE($Z53,CHAR(160),""))),0)),2)))</f>
        <v/>
      </c>
      <c r="AW53" s="209" t="str" cm="1">
        <f t="array" ref="AW53">IF($Z53="","",IF((IFERROR(_xlfn.IFS($AP53="Devis 1",(IFERROR(VALUE(TRIM(SUBSTITUTE(AI53,CHAR(160),""))),0)),$AP53="Devis 2",(IFERROR(VALUE(TRIM(SUBSTITUTE(AL53,CHAR(160),""))),0)),$AP53="Devis 3",(IFERROR(VALUE(TRIM(SUBSTITUTE(AO53,CHAR(160),""))),0))),0))*(IFERROR(VALUE(TRIM(SUBSTITUTE($Z53,CHAR(160),""))),0))=0,"",(IFERROR(_xlfn.IFS($AP53="Devis 1",(IFERROR(VALUE(TRIM(SUBSTITUTE(AI53,CHAR(160),""))),0)),$AP53="Devis 2",(IFERROR(VALUE(TRIM(SUBSTITUTE(AL53,CHAR(160),""))),0)),$AP53="Devis 3",(IFERROR(VALUE(TRIM(SUBSTITUTE(AO53,CHAR(160),""))),0))),0))*(IFERROR(VALUE(TRIM(SUBSTITUTE($Z53,CHAR(160),""))),0))))</f>
        <v/>
      </c>
      <c r="AX53" s="280"/>
      <c r="AY53" s="281" t="str" cm="1">
        <f t="array" ref="AY53">IF(OR(AW53="",AT53="",AU53="",AR53="",AV53="",AS53=""),"",_xlfn.IFS((IFERROR(VALUE(TRIM(SUBSTITUTE(AW53,CHAR(160),""))),0))&gt;(IFERROR(VALUE(TRIM(SUBSTITUTE(AT53,CHAR(160),""))),0)),"KO : Le montant retenu TTC est supérieur au montant raisonnable TTC. Merci de revoir la ligne de dépense ou plafonner son montant.",(IFERROR(VALUE(TRIM(SUBSTITUTE(AU53,CHAR(160),""))),0))&gt;(IFERROR(VALUE(TRIM(SUBSTITUTE(AR53,CHAR(160),""))),0)),"Attention : Le montant retenu HT est supérieur au montant HT raisonnable. Merci de revoir la ligne de dépense, plafonner son montant, ou justifier la reventillation HT / TVA.",(IFERROR(VALUE(TRIM(SUBSTITUTE(AV53,CHAR(160),""))),0))&gt;(IFERROR(VALUE(TRIM(SUBSTITUTE(AS53,CHAR(160),""))),0)),"Attention : Le montant TVA retenu est supérieur au montant TVA raisonnable. Merci de revoir la ligne de dépense, plafonner son montant, ou justifier la reventillation HT / TVA.",(IFERROR(VALUE(TRIM(SUBSTITUTE(AW53,CHAR(160),""))),0))=0,"",(IFERROR(VALUE(TRIM(SUBSTITUTE(AT53,CHAR(160),""))),0))=(IFERROR(VALUE(TRIM(SUBSTITUTE(AW53,CHAR(160),""))),0)),"OK",(IFERROR(VALUE(TRIM(SUBSTITUTE(AT53,CHAR(160),""))),0))&gt;(IFERROR(VALUE(TRIM(SUBSTITUTE(AW53,CHAR(160),""))),0))," OK : Montant instruit inférieur au montant raisonnable.",TRUE,""))</f>
        <v/>
      </c>
      <c r="AZ53" s="281" t="str" cm="1">
        <f t="array" ref="AZ53">IF(OR(AW53="",W53="",AU53="",U53="",AV53="",V53=""),"",_xlfn.IFS((IFERROR(VALUE(TRIM(SUBSTITUTE(AW53,CHAR(160),""))),0))&gt;(IFERROR(VALUE(TRIM(SUBSTITUTE(W53,CHAR(160),""))),0)),"KO : Le montant retenu TTC est supérieur au montant présenté TTC. Merci de revoir la ligne de dépense ou plafonner son montant.",(IFERROR(VALUE(TRIM(SUBSTITUTE(AU53,CHAR(160),""))),0))&gt;(IFERROR(VALUE(TRIM(SUBSTITUTE(U53,CHAR(160),""))),0)),"Attention : Le montant retenu HT est supérieur au montant HT présenté. Merci de revoir la ligne de dépense, plafonner son montant, ou justifier la reventillation HT / TVA.",(IFERROR(VALUE(TRIM(SUBSTITUTE(AV53,CHAR(160),""))),0))&gt;(IFERROR(VALUE(TRIM(SUBSTITUTE(V53,CHAR(160),""))),0)),"Attention : Le montant TVA retenu est supérieur au montant TVA présenté. Merci de revoir la ligne de dépense, plafonner son montant, ou justifier la reventillation HT / TVA.",(IFERROR(VALUE(TRIM(SUBSTITUTE(W53,CHAR(160),""))),0))=0,"",(IFERROR(VALUE(TRIM(SUBSTITUTE(AW53,CHAR(160),""))),0))=(IFERROR(VALUE(TRIM(SUBSTITUTE(W53,CHAR(160),""))),0)),"OK",(IFERROR(VALUE(TRIM(SUBSTITUTE(AW53,CHAR(160),""))),0))&lt;(IFERROR(VALUE(TRIM(SUBSTITUTE(W53,CHAR(160),""))),0)),"Montant instruit inférieur au montant présenté.",TRUE,""))</f>
        <v/>
      </c>
      <c r="BA53" s="208" t="str">
        <f t="shared" si="61"/>
        <v/>
      </c>
      <c r="BB53" s="208" t="str">
        <f t="shared" si="62"/>
        <v/>
      </c>
      <c r="BC53" s="208" t="str">
        <f t="shared" si="63"/>
        <v/>
      </c>
    </row>
    <row r="54" spans="1:55" ht="15" customHeight="1">
      <c r="A54" s="473">
        <v>50</v>
      </c>
      <c r="B54" s="11"/>
      <c r="C54" s="13"/>
      <c r="D54" s="11"/>
      <c r="E54" s="11"/>
      <c r="F54" s="63"/>
      <c r="G54" s="71"/>
      <c r="H54" s="69"/>
      <c r="I54" s="70"/>
      <c r="J54" s="41"/>
      <c r="K54" s="29"/>
      <c r="L54" s="15"/>
      <c r="M54" s="193" t="str">
        <f t="shared" si="36"/>
        <v/>
      </c>
      <c r="N54" s="32"/>
      <c r="O54" s="15"/>
      <c r="P54" s="193" t="str">
        <f t="shared" si="37"/>
        <v/>
      </c>
      <c r="Q54" s="35"/>
      <c r="R54" s="15"/>
      <c r="S54" s="194" t="str">
        <f t="shared" si="38"/>
        <v/>
      </c>
      <c r="T54" s="56"/>
      <c r="U54" s="275" t="str" cm="1">
        <f t="array" ref="U54">IF((_xlfn.IFS(TRIM(SUBSTITUTE(T54,CHAR(160),""))="Devis 1",IFERROR(VALUE(TRIM(SUBSTITUTE(K54,CHAR(160),""))),0),TRIM(SUBSTITUTE(T54,CHAR(160),""))="Devis 2",IFERROR(VALUE(TRIM(SUBSTITUTE(N54,CHAR(160),""))),0),TRIM(SUBSTITUTE(T54,CHAR(160),""))="Devis 3",IFERROR(VALUE(TRIM(SUBSTITUTE(Q54,CHAR(160),""))),0),TRUE,0)*IFERROR(VALUE(TRIM(SUBSTITUTE(C54,CHAR(160),""))),0))=0,"",_xlfn.IFS(TRIM(SUBSTITUTE(T54,CHAR(160),""))="Devis 1",IFERROR(VALUE(TRIM(SUBSTITUTE(K54,CHAR(160),""))),0),TRIM(SUBSTITUTE(T54,CHAR(160),""))="Devis 2",IFERROR(VALUE(TRIM(SUBSTITUTE(N54,CHAR(160),""))),0),TRIM(SUBSTITUTE(T54,CHAR(160),""))="Devis 3",IFERROR(VALUE(TRIM(SUBSTITUTE(Q54,CHAR(160),""))),0),TRUE,0)*IFERROR(VALUE(TRIM(SUBSTITUTE(C54,CHAR(160),""))),0))</f>
        <v/>
      </c>
      <c r="V54" s="196" t="str" cm="1">
        <f t="array" ref="V54">IF(ROUND((_xlfn.IFS(TRIM(SUBSTITUTE(T54,CHAR(160),""))="Devis 1",IFERROR(VALUE(TRIM(SUBSTITUTE(L54,CHAR(160),""))),0),TRIM(SUBSTITUTE(T54,CHAR(160),""))="Devis 2",IFERROR(VALUE(TRIM(SUBSTITUTE(O54,CHAR(160),""))),0),TRIM(SUBSTITUTE(T54,CHAR(160),""))="Devis 3",IFERROR(VALUE(TRIM(SUBSTITUTE(R54,CHAR(160),""))),0),TRUE,0)*IFERROR(VALUE(TRIM(SUBSTITUTE(C54,CHAR(160),""))),0)),2)=0,IF(U54&lt;&gt;"",0,""),ROUND((_xlfn.IFS(TRIM(SUBSTITUTE(T54,CHAR(160),""))="Devis 1",IFERROR(VALUE(TRIM(SUBSTITUTE(L54,CHAR(160),""))),0),TRIM(SUBSTITUTE(T54,CHAR(160),""))="Devis 2",IFERROR(VALUE(TRIM(SUBSTITUTE(O54,CHAR(160),""))),0),TRIM(SUBSTITUTE(T54,CHAR(160),""))="Devis 3",IFERROR(VALUE(TRIM(SUBSTITUTE(R54,CHAR(160),""))),0),TRUE,0)*IFERROR(VALUE(TRIM(SUBSTITUTE(C54,CHAR(160),""))),0)),2))</f>
        <v/>
      </c>
      <c r="W54" s="197" t="str">
        <f t="shared" si="39"/>
        <v/>
      </c>
      <c r="X54" s="489"/>
      <c r="Y54" s="277" t="str">
        <f t="shared" si="46"/>
        <v/>
      </c>
      <c r="Z54" s="282" t="str">
        <f t="shared" si="47"/>
        <v/>
      </c>
      <c r="AA54" s="277" t="str">
        <f t="shared" si="48"/>
        <v/>
      </c>
      <c r="AB54" s="200" t="str">
        <f t="shared" si="49"/>
        <v/>
      </c>
      <c r="AC54" s="200" t="str">
        <f t="shared" si="50"/>
        <v/>
      </c>
      <c r="AD54" s="200" t="str">
        <f t="shared" si="51"/>
        <v/>
      </c>
      <c r="AE54" s="200" t="str">
        <f t="shared" si="52"/>
        <v/>
      </c>
      <c r="AF54" s="278" t="str">
        <f t="shared" si="53"/>
        <v/>
      </c>
      <c r="AG54" s="203" t="str">
        <f t="shared" si="54"/>
        <v/>
      </c>
      <c r="AH54" s="204" t="str">
        <f t="shared" si="55"/>
        <v/>
      </c>
      <c r="AI54" s="193" t="str">
        <f t="shared" si="40"/>
        <v/>
      </c>
      <c r="AJ54" s="205" t="str">
        <f t="shared" si="56"/>
        <v/>
      </c>
      <c r="AK54" s="204" t="str">
        <f t="shared" si="57"/>
        <v/>
      </c>
      <c r="AL54" s="193" t="str">
        <f t="shared" si="41"/>
        <v/>
      </c>
      <c r="AM54" s="206" t="str">
        <f t="shared" si="58"/>
        <v/>
      </c>
      <c r="AN54" s="204" t="str">
        <f t="shared" si="59"/>
        <v/>
      </c>
      <c r="AO54" s="207" t="str">
        <f t="shared" si="42"/>
        <v/>
      </c>
      <c r="AP54" s="198" t="str">
        <f t="shared" si="60"/>
        <v/>
      </c>
      <c r="AQ54" s="279"/>
      <c r="AR54" s="208" t="str">
        <f t="shared" si="43"/>
        <v/>
      </c>
      <c r="AS54" s="208" t="str">
        <f t="shared" si="44"/>
        <v/>
      </c>
      <c r="AT54" s="208" t="str">
        <f t="shared" si="45"/>
        <v/>
      </c>
      <c r="AU54" s="209" t="str" cm="1">
        <f t="array" ref="AU54">IF($Z54="","",IF((IFERROR(_xlfn.IFS($AP54="Devis 1",(IFERROR(VALUE(TRIM(SUBSTITUTE(AG54,CHAR(160),""))),0)),$AP54="Devis 2",(IFERROR(VALUE(TRIM(SUBSTITUTE(AJ54,CHAR(160),""))),0)),$AP54="Devis 3",(IFERROR(VALUE(TRIM(SUBSTITUTE(AM54,CHAR(160),""))),0))),0))*(IFERROR(VALUE(TRIM(SUBSTITUTE($Z54,CHAR(160),""))),0))=0,"",(IFERROR(_xlfn.IFS($AP54="Devis 1",(IFERROR(VALUE(TRIM(SUBSTITUTE(AG54,CHAR(160),""))),0)),$AP54="Devis 2",(IFERROR(VALUE(TRIM(SUBSTITUTE(AJ54,CHAR(160),""))),0)),$AP54="Devis 3",(IFERROR(VALUE(TRIM(SUBSTITUTE(AM54,CHAR(160),""))),0))),0))*(IFERROR(VALUE(TRIM(SUBSTITUTE($Z54,CHAR(160),""))),0))))</f>
        <v/>
      </c>
      <c r="AV54" s="209" t="str" cm="1">
        <f t="array" ref="AV54">IF($Z54="","",IF(ROUND((IFERROR(_xlfn.IFS(TRIM(SUBSTITUTE($AP54,CHAR(160),""))="Devis 1",IFERROR(VALUE(TRIM(SUBSTITUTE(AH54,CHAR(160),""))),0),TRIM(SUBSTITUTE($AP54,CHAR(160),""))="Devis 2",IFERROR(VALUE(TRIM(SUBSTITUTE(AK54,CHAR(160),""))),0),TRIM(SUBSTITUTE($AP54,CHAR(160),""))="Devis 3",IFERROR(VALUE(TRIM(SUBSTITUTE(AN54,CHAR(160),""))),0)),0))*(IFERROR(VALUE(TRIM(SUBSTITUTE($Z54,CHAR(160),""))),0)),2)=0,IF(AU54&lt;&gt;"",0,""),ROUND((IFERROR(_xlfn.IFS(TRIM(SUBSTITUTE($AP54,CHAR(160),""))="Devis 1",IFERROR(VALUE(TRIM(SUBSTITUTE(AH54,CHAR(160),""))),0),TRIM(SUBSTITUTE($AP54,CHAR(160),""))="Devis 2",IFERROR(VALUE(TRIM(SUBSTITUTE(AK54,CHAR(160),""))),0),TRIM(SUBSTITUTE($AP54,CHAR(160),""))="Devis 3",IFERROR(VALUE(TRIM(SUBSTITUTE(AN54,CHAR(160),""))),0)),0))*(IFERROR(VALUE(TRIM(SUBSTITUTE($Z54,CHAR(160),""))),0)),2)))</f>
        <v/>
      </c>
      <c r="AW54" s="209" t="str" cm="1">
        <f t="array" ref="AW54">IF($Z54="","",IF((IFERROR(_xlfn.IFS($AP54="Devis 1",(IFERROR(VALUE(TRIM(SUBSTITUTE(AI54,CHAR(160),""))),0)),$AP54="Devis 2",(IFERROR(VALUE(TRIM(SUBSTITUTE(AL54,CHAR(160),""))),0)),$AP54="Devis 3",(IFERROR(VALUE(TRIM(SUBSTITUTE(AO54,CHAR(160),""))),0))),0))*(IFERROR(VALUE(TRIM(SUBSTITUTE($Z54,CHAR(160),""))),0))=0,"",(IFERROR(_xlfn.IFS($AP54="Devis 1",(IFERROR(VALUE(TRIM(SUBSTITUTE(AI54,CHAR(160),""))),0)),$AP54="Devis 2",(IFERROR(VALUE(TRIM(SUBSTITUTE(AL54,CHAR(160),""))),0)),$AP54="Devis 3",(IFERROR(VALUE(TRIM(SUBSTITUTE(AO54,CHAR(160),""))),0))),0))*(IFERROR(VALUE(TRIM(SUBSTITUTE($Z54,CHAR(160),""))),0))))</f>
        <v/>
      </c>
      <c r="AX54" s="280"/>
      <c r="AY54" s="281" t="str" cm="1">
        <f t="array" ref="AY54">IF(OR(AW54="",AT54="",AU54="",AR54="",AV54="",AS54=""),"",_xlfn.IFS((IFERROR(VALUE(TRIM(SUBSTITUTE(AW54,CHAR(160),""))),0))&gt;(IFERROR(VALUE(TRIM(SUBSTITUTE(AT54,CHAR(160),""))),0)),"KO : Le montant retenu TTC est supérieur au montant raisonnable TTC. Merci de revoir la ligne de dépense ou plafonner son montant.",(IFERROR(VALUE(TRIM(SUBSTITUTE(AU54,CHAR(160),""))),0))&gt;(IFERROR(VALUE(TRIM(SUBSTITUTE(AR54,CHAR(160),""))),0)),"Attention : Le montant retenu HT est supérieur au montant HT raisonnable. Merci de revoir la ligne de dépense, plafonner son montant, ou justifier la reventillation HT / TVA.",(IFERROR(VALUE(TRIM(SUBSTITUTE(AV54,CHAR(160),""))),0))&gt;(IFERROR(VALUE(TRIM(SUBSTITUTE(AS54,CHAR(160),""))),0)),"Attention : Le montant TVA retenu est supérieur au montant TVA raisonnable. Merci de revoir la ligne de dépense, plafonner son montant, ou justifier la reventillation HT / TVA.",(IFERROR(VALUE(TRIM(SUBSTITUTE(AW54,CHAR(160),""))),0))=0,"",(IFERROR(VALUE(TRIM(SUBSTITUTE(AT54,CHAR(160),""))),0))=(IFERROR(VALUE(TRIM(SUBSTITUTE(AW54,CHAR(160),""))),0)),"OK",(IFERROR(VALUE(TRIM(SUBSTITUTE(AT54,CHAR(160),""))),0))&gt;(IFERROR(VALUE(TRIM(SUBSTITUTE(AW54,CHAR(160),""))),0))," OK : Montant instruit inférieur au montant raisonnable.",TRUE,""))</f>
        <v/>
      </c>
      <c r="AZ54" s="281" t="str" cm="1">
        <f t="array" ref="AZ54">IF(OR(AW54="",W54="",AU54="",U54="",AV54="",V54=""),"",_xlfn.IFS((IFERROR(VALUE(TRIM(SUBSTITUTE(AW54,CHAR(160),""))),0))&gt;(IFERROR(VALUE(TRIM(SUBSTITUTE(W54,CHAR(160),""))),0)),"KO : Le montant retenu TTC est supérieur au montant présenté TTC. Merci de revoir la ligne de dépense ou plafonner son montant.",(IFERROR(VALUE(TRIM(SUBSTITUTE(AU54,CHAR(160),""))),0))&gt;(IFERROR(VALUE(TRIM(SUBSTITUTE(U54,CHAR(160),""))),0)),"Attention : Le montant retenu HT est supérieur au montant HT présenté. Merci de revoir la ligne de dépense, plafonner son montant, ou justifier la reventillation HT / TVA.",(IFERROR(VALUE(TRIM(SUBSTITUTE(AV54,CHAR(160),""))),0))&gt;(IFERROR(VALUE(TRIM(SUBSTITUTE(V54,CHAR(160),""))),0)),"Attention : Le montant TVA retenu est supérieur au montant TVA présenté. Merci de revoir la ligne de dépense, plafonner son montant, ou justifier la reventillation HT / TVA.",(IFERROR(VALUE(TRIM(SUBSTITUTE(W54,CHAR(160),""))),0))=0,"",(IFERROR(VALUE(TRIM(SUBSTITUTE(AW54,CHAR(160),""))),0))=(IFERROR(VALUE(TRIM(SUBSTITUTE(W54,CHAR(160),""))),0)),"OK",(IFERROR(VALUE(TRIM(SUBSTITUTE(AW54,CHAR(160),""))),0))&lt;(IFERROR(VALUE(TRIM(SUBSTITUTE(W54,CHAR(160),""))),0)),"Montant instruit inférieur au montant présenté.",TRUE,""))</f>
        <v/>
      </c>
      <c r="BA54" s="208" t="str">
        <f t="shared" si="61"/>
        <v/>
      </c>
      <c r="BB54" s="208" t="str">
        <f t="shared" si="62"/>
        <v/>
      </c>
      <c r="BC54" s="208" t="str">
        <f t="shared" si="63"/>
        <v/>
      </c>
    </row>
    <row r="55" spans="1:55" ht="15" customHeight="1">
      <c r="A55" s="473">
        <v>51</v>
      </c>
      <c r="B55" s="11"/>
      <c r="C55" s="13"/>
      <c r="D55" s="11"/>
      <c r="E55" s="11"/>
      <c r="F55" s="63"/>
      <c r="G55" s="71"/>
      <c r="H55" s="69"/>
      <c r="I55" s="70"/>
      <c r="J55" s="41"/>
      <c r="K55" s="29"/>
      <c r="L55" s="15"/>
      <c r="M55" s="193" t="str">
        <f t="shared" si="36"/>
        <v/>
      </c>
      <c r="N55" s="32"/>
      <c r="O55" s="15"/>
      <c r="P55" s="193" t="str">
        <f t="shared" si="37"/>
        <v/>
      </c>
      <c r="Q55" s="35"/>
      <c r="R55" s="15"/>
      <c r="S55" s="194" t="str">
        <f t="shared" si="38"/>
        <v/>
      </c>
      <c r="T55" s="56"/>
      <c r="U55" s="275" t="str" cm="1">
        <f t="array" ref="U55">IF((_xlfn.IFS(TRIM(SUBSTITUTE(T55,CHAR(160),""))="Devis 1",IFERROR(VALUE(TRIM(SUBSTITUTE(K55,CHAR(160),""))),0),TRIM(SUBSTITUTE(T55,CHAR(160),""))="Devis 2",IFERROR(VALUE(TRIM(SUBSTITUTE(N55,CHAR(160),""))),0),TRIM(SUBSTITUTE(T55,CHAR(160),""))="Devis 3",IFERROR(VALUE(TRIM(SUBSTITUTE(Q55,CHAR(160),""))),0),TRUE,0)*IFERROR(VALUE(TRIM(SUBSTITUTE(C55,CHAR(160),""))),0))=0,"",_xlfn.IFS(TRIM(SUBSTITUTE(T55,CHAR(160),""))="Devis 1",IFERROR(VALUE(TRIM(SUBSTITUTE(K55,CHAR(160),""))),0),TRIM(SUBSTITUTE(T55,CHAR(160),""))="Devis 2",IFERROR(VALUE(TRIM(SUBSTITUTE(N55,CHAR(160),""))),0),TRIM(SUBSTITUTE(T55,CHAR(160),""))="Devis 3",IFERROR(VALUE(TRIM(SUBSTITUTE(Q55,CHAR(160),""))),0),TRUE,0)*IFERROR(VALUE(TRIM(SUBSTITUTE(C55,CHAR(160),""))),0))</f>
        <v/>
      </c>
      <c r="V55" s="196" t="str" cm="1">
        <f t="array" ref="V55">IF(ROUND((_xlfn.IFS(TRIM(SUBSTITUTE(T55,CHAR(160),""))="Devis 1",IFERROR(VALUE(TRIM(SUBSTITUTE(L55,CHAR(160),""))),0),TRIM(SUBSTITUTE(T55,CHAR(160),""))="Devis 2",IFERROR(VALUE(TRIM(SUBSTITUTE(O55,CHAR(160),""))),0),TRIM(SUBSTITUTE(T55,CHAR(160),""))="Devis 3",IFERROR(VALUE(TRIM(SUBSTITUTE(R55,CHAR(160),""))),0),TRUE,0)*IFERROR(VALUE(TRIM(SUBSTITUTE(C55,CHAR(160),""))),0)),2)=0,IF(U55&lt;&gt;"",0,""),ROUND((_xlfn.IFS(TRIM(SUBSTITUTE(T55,CHAR(160),""))="Devis 1",IFERROR(VALUE(TRIM(SUBSTITUTE(L55,CHAR(160),""))),0),TRIM(SUBSTITUTE(T55,CHAR(160),""))="Devis 2",IFERROR(VALUE(TRIM(SUBSTITUTE(O55,CHAR(160),""))),0),TRIM(SUBSTITUTE(T55,CHAR(160),""))="Devis 3",IFERROR(VALUE(TRIM(SUBSTITUTE(R55,CHAR(160),""))),0),TRUE,0)*IFERROR(VALUE(TRIM(SUBSTITUTE(C55,CHAR(160),""))),0)),2))</f>
        <v/>
      </c>
      <c r="W55" s="197" t="str">
        <f t="shared" si="39"/>
        <v/>
      </c>
      <c r="X55" s="489"/>
      <c r="Y55" s="277" t="str">
        <f t="shared" si="46"/>
        <v/>
      </c>
      <c r="Z55" s="282" t="str">
        <f t="shared" si="47"/>
        <v/>
      </c>
      <c r="AA55" s="277" t="str">
        <f t="shared" si="48"/>
        <v/>
      </c>
      <c r="AB55" s="200" t="str">
        <f t="shared" si="49"/>
        <v/>
      </c>
      <c r="AC55" s="200" t="str">
        <f t="shared" si="50"/>
        <v/>
      </c>
      <c r="AD55" s="200" t="str">
        <f t="shared" si="51"/>
        <v/>
      </c>
      <c r="AE55" s="200" t="str">
        <f t="shared" si="52"/>
        <v/>
      </c>
      <c r="AF55" s="278" t="str">
        <f t="shared" si="53"/>
        <v/>
      </c>
      <c r="AG55" s="203" t="str">
        <f t="shared" si="54"/>
        <v/>
      </c>
      <c r="AH55" s="204" t="str">
        <f t="shared" si="55"/>
        <v/>
      </c>
      <c r="AI55" s="193" t="str">
        <f t="shared" si="40"/>
        <v/>
      </c>
      <c r="AJ55" s="205" t="str">
        <f t="shared" si="56"/>
        <v/>
      </c>
      <c r="AK55" s="204" t="str">
        <f t="shared" si="57"/>
        <v/>
      </c>
      <c r="AL55" s="193" t="str">
        <f t="shared" si="41"/>
        <v/>
      </c>
      <c r="AM55" s="206" t="str">
        <f t="shared" si="58"/>
        <v/>
      </c>
      <c r="AN55" s="204" t="str">
        <f t="shared" si="59"/>
        <v/>
      </c>
      <c r="AO55" s="207" t="str">
        <f t="shared" si="42"/>
        <v/>
      </c>
      <c r="AP55" s="198" t="str">
        <f t="shared" si="60"/>
        <v/>
      </c>
      <c r="AQ55" s="279"/>
      <c r="AR55" s="208" t="str">
        <f t="shared" si="43"/>
        <v/>
      </c>
      <c r="AS55" s="208" t="str">
        <f t="shared" si="44"/>
        <v/>
      </c>
      <c r="AT55" s="208" t="str">
        <f t="shared" si="45"/>
        <v/>
      </c>
      <c r="AU55" s="209" t="str" cm="1">
        <f t="array" ref="AU55">IF($Z55="","",IF((IFERROR(_xlfn.IFS($AP55="Devis 1",(IFERROR(VALUE(TRIM(SUBSTITUTE(AG55,CHAR(160),""))),0)),$AP55="Devis 2",(IFERROR(VALUE(TRIM(SUBSTITUTE(AJ55,CHAR(160),""))),0)),$AP55="Devis 3",(IFERROR(VALUE(TRIM(SUBSTITUTE(AM55,CHAR(160),""))),0))),0))*(IFERROR(VALUE(TRIM(SUBSTITUTE($Z55,CHAR(160),""))),0))=0,"",(IFERROR(_xlfn.IFS($AP55="Devis 1",(IFERROR(VALUE(TRIM(SUBSTITUTE(AG55,CHAR(160),""))),0)),$AP55="Devis 2",(IFERROR(VALUE(TRIM(SUBSTITUTE(AJ55,CHAR(160),""))),0)),$AP55="Devis 3",(IFERROR(VALUE(TRIM(SUBSTITUTE(AM55,CHAR(160),""))),0))),0))*(IFERROR(VALUE(TRIM(SUBSTITUTE($Z55,CHAR(160),""))),0))))</f>
        <v/>
      </c>
      <c r="AV55" s="209" t="str" cm="1">
        <f t="array" ref="AV55">IF($Z55="","",IF(ROUND((IFERROR(_xlfn.IFS(TRIM(SUBSTITUTE($AP55,CHAR(160),""))="Devis 1",IFERROR(VALUE(TRIM(SUBSTITUTE(AH55,CHAR(160),""))),0),TRIM(SUBSTITUTE($AP55,CHAR(160),""))="Devis 2",IFERROR(VALUE(TRIM(SUBSTITUTE(AK55,CHAR(160),""))),0),TRIM(SUBSTITUTE($AP55,CHAR(160),""))="Devis 3",IFERROR(VALUE(TRIM(SUBSTITUTE(AN55,CHAR(160),""))),0)),0))*(IFERROR(VALUE(TRIM(SUBSTITUTE($Z55,CHAR(160),""))),0)),2)=0,IF(AU55&lt;&gt;"",0,""),ROUND((IFERROR(_xlfn.IFS(TRIM(SUBSTITUTE($AP55,CHAR(160),""))="Devis 1",IFERROR(VALUE(TRIM(SUBSTITUTE(AH55,CHAR(160),""))),0),TRIM(SUBSTITUTE($AP55,CHAR(160),""))="Devis 2",IFERROR(VALUE(TRIM(SUBSTITUTE(AK55,CHAR(160),""))),0),TRIM(SUBSTITUTE($AP55,CHAR(160),""))="Devis 3",IFERROR(VALUE(TRIM(SUBSTITUTE(AN55,CHAR(160),""))),0)),0))*(IFERROR(VALUE(TRIM(SUBSTITUTE($Z55,CHAR(160),""))),0)),2)))</f>
        <v/>
      </c>
      <c r="AW55" s="209" t="str" cm="1">
        <f t="array" ref="AW55">IF($Z55="","",IF((IFERROR(_xlfn.IFS($AP55="Devis 1",(IFERROR(VALUE(TRIM(SUBSTITUTE(AI55,CHAR(160),""))),0)),$AP55="Devis 2",(IFERROR(VALUE(TRIM(SUBSTITUTE(AL55,CHAR(160),""))),0)),$AP55="Devis 3",(IFERROR(VALUE(TRIM(SUBSTITUTE(AO55,CHAR(160),""))),0))),0))*(IFERROR(VALUE(TRIM(SUBSTITUTE($Z55,CHAR(160),""))),0))=0,"",(IFERROR(_xlfn.IFS($AP55="Devis 1",(IFERROR(VALUE(TRIM(SUBSTITUTE(AI55,CHAR(160),""))),0)),$AP55="Devis 2",(IFERROR(VALUE(TRIM(SUBSTITUTE(AL55,CHAR(160),""))),0)),$AP55="Devis 3",(IFERROR(VALUE(TRIM(SUBSTITUTE(AO55,CHAR(160),""))),0))),0))*(IFERROR(VALUE(TRIM(SUBSTITUTE($Z55,CHAR(160),""))),0))))</f>
        <v/>
      </c>
      <c r="AX55" s="280"/>
      <c r="AY55" s="281" t="str" cm="1">
        <f t="array" ref="AY55">IF(OR(AW55="",AT55="",AU55="",AR55="",AV55="",AS55=""),"",_xlfn.IFS((IFERROR(VALUE(TRIM(SUBSTITUTE(AW55,CHAR(160),""))),0))&gt;(IFERROR(VALUE(TRIM(SUBSTITUTE(AT55,CHAR(160),""))),0)),"KO : Le montant retenu TTC est supérieur au montant raisonnable TTC. Merci de revoir la ligne de dépense ou plafonner son montant.",(IFERROR(VALUE(TRIM(SUBSTITUTE(AU55,CHAR(160),""))),0))&gt;(IFERROR(VALUE(TRIM(SUBSTITUTE(AR55,CHAR(160),""))),0)),"Attention : Le montant retenu HT est supérieur au montant HT raisonnable. Merci de revoir la ligne de dépense, plafonner son montant, ou justifier la reventillation HT / TVA.",(IFERROR(VALUE(TRIM(SUBSTITUTE(AV55,CHAR(160),""))),0))&gt;(IFERROR(VALUE(TRIM(SUBSTITUTE(AS55,CHAR(160),""))),0)),"Attention : Le montant TVA retenu est supérieur au montant TVA raisonnable. Merci de revoir la ligne de dépense, plafonner son montant, ou justifier la reventillation HT / TVA.",(IFERROR(VALUE(TRIM(SUBSTITUTE(AW55,CHAR(160),""))),0))=0,"",(IFERROR(VALUE(TRIM(SUBSTITUTE(AT55,CHAR(160),""))),0))=(IFERROR(VALUE(TRIM(SUBSTITUTE(AW55,CHAR(160),""))),0)),"OK",(IFERROR(VALUE(TRIM(SUBSTITUTE(AT55,CHAR(160),""))),0))&gt;(IFERROR(VALUE(TRIM(SUBSTITUTE(AW55,CHAR(160),""))),0))," OK : Montant instruit inférieur au montant raisonnable.",TRUE,""))</f>
        <v/>
      </c>
      <c r="AZ55" s="281" t="str" cm="1">
        <f t="array" ref="AZ55">IF(OR(AW55="",W55="",AU55="",U55="",AV55="",V55=""),"",_xlfn.IFS((IFERROR(VALUE(TRIM(SUBSTITUTE(AW55,CHAR(160),""))),0))&gt;(IFERROR(VALUE(TRIM(SUBSTITUTE(W55,CHAR(160),""))),0)),"KO : Le montant retenu TTC est supérieur au montant présenté TTC. Merci de revoir la ligne de dépense ou plafonner son montant.",(IFERROR(VALUE(TRIM(SUBSTITUTE(AU55,CHAR(160),""))),0))&gt;(IFERROR(VALUE(TRIM(SUBSTITUTE(U55,CHAR(160),""))),0)),"Attention : Le montant retenu HT est supérieur au montant HT présenté. Merci de revoir la ligne de dépense, plafonner son montant, ou justifier la reventillation HT / TVA.",(IFERROR(VALUE(TRIM(SUBSTITUTE(AV55,CHAR(160),""))),0))&gt;(IFERROR(VALUE(TRIM(SUBSTITUTE(V55,CHAR(160),""))),0)),"Attention : Le montant TVA retenu est supérieur au montant TVA présenté. Merci de revoir la ligne de dépense, plafonner son montant, ou justifier la reventillation HT / TVA.",(IFERROR(VALUE(TRIM(SUBSTITUTE(W55,CHAR(160),""))),0))=0,"",(IFERROR(VALUE(TRIM(SUBSTITUTE(AW55,CHAR(160),""))),0))=(IFERROR(VALUE(TRIM(SUBSTITUTE(W55,CHAR(160),""))),0)),"OK",(IFERROR(VALUE(TRIM(SUBSTITUTE(AW55,CHAR(160),""))),0))&lt;(IFERROR(VALUE(TRIM(SUBSTITUTE(W55,CHAR(160),""))),0)),"Montant instruit inférieur au montant présenté.",TRUE,""))</f>
        <v/>
      </c>
      <c r="BA55" s="208" t="str">
        <f t="shared" si="61"/>
        <v/>
      </c>
      <c r="BB55" s="208" t="str">
        <f t="shared" si="62"/>
        <v/>
      </c>
      <c r="BC55" s="208" t="str">
        <f t="shared" si="63"/>
        <v/>
      </c>
    </row>
    <row r="56" spans="1:55" ht="15" customHeight="1">
      <c r="A56" s="473">
        <v>52</v>
      </c>
      <c r="B56" s="11"/>
      <c r="C56" s="13"/>
      <c r="D56" s="11"/>
      <c r="E56" s="11"/>
      <c r="F56" s="63"/>
      <c r="G56" s="71"/>
      <c r="H56" s="69"/>
      <c r="I56" s="70"/>
      <c r="J56" s="41"/>
      <c r="K56" s="29"/>
      <c r="L56" s="15"/>
      <c r="M56" s="193" t="str">
        <f t="shared" si="36"/>
        <v/>
      </c>
      <c r="N56" s="32"/>
      <c r="O56" s="15"/>
      <c r="P56" s="193" t="str">
        <f t="shared" si="37"/>
        <v/>
      </c>
      <c r="Q56" s="35"/>
      <c r="R56" s="15"/>
      <c r="S56" s="194" t="str">
        <f t="shared" si="38"/>
        <v/>
      </c>
      <c r="T56" s="56"/>
      <c r="U56" s="275" t="str" cm="1">
        <f t="array" ref="U56">IF((_xlfn.IFS(TRIM(SUBSTITUTE(T56,CHAR(160),""))="Devis 1",IFERROR(VALUE(TRIM(SUBSTITUTE(K56,CHAR(160),""))),0),TRIM(SUBSTITUTE(T56,CHAR(160),""))="Devis 2",IFERROR(VALUE(TRIM(SUBSTITUTE(N56,CHAR(160),""))),0),TRIM(SUBSTITUTE(T56,CHAR(160),""))="Devis 3",IFERROR(VALUE(TRIM(SUBSTITUTE(Q56,CHAR(160),""))),0),TRUE,0)*IFERROR(VALUE(TRIM(SUBSTITUTE(C56,CHAR(160),""))),0))=0,"",_xlfn.IFS(TRIM(SUBSTITUTE(T56,CHAR(160),""))="Devis 1",IFERROR(VALUE(TRIM(SUBSTITUTE(K56,CHAR(160),""))),0),TRIM(SUBSTITUTE(T56,CHAR(160),""))="Devis 2",IFERROR(VALUE(TRIM(SUBSTITUTE(N56,CHAR(160),""))),0),TRIM(SUBSTITUTE(T56,CHAR(160),""))="Devis 3",IFERROR(VALUE(TRIM(SUBSTITUTE(Q56,CHAR(160),""))),0),TRUE,0)*IFERROR(VALUE(TRIM(SUBSTITUTE(C56,CHAR(160),""))),0))</f>
        <v/>
      </c>
      <c r="V56" s="196" t="str" cm="1">
        <f t="array" ref="V56">IF(ROUND((_xlfn.IFS(TRIM(SUBSTITUTE(T56,CHAR(160),""))="Devis 1",IFERROR(VALUE(TRIM(SUBSTITUTE(L56,CHAR(160),""))),0),TRIM(SUBSTITUTE(T56,CHAR(160),""))="Devis 2",IFERROR(VALUE(TRIM(SUBSTITUTE(O56,CHAR(160),""))),0),TRIM(SUBSTITUTE(T56,CHAR(160),""))="Devis 3",IFERROR(VALUE(TRIM(SUBSTITUTE(R56,CHAR(160),""))),0),TRUE,0)*IFERROR(VALUE(TRIM(SUBSTITUTE(C56,CHAR(160),""))),0)),2)=0,IF(U56&lt;&gt;"",0,""),ROUND((_xlfn.IFS(TRIM(SUBSTITUTE(T56,CHAR(160),""))="Devis 1",IFERROR(VALUE(TRIM(SUBSTITUTE(L56,CHAR(160),""))),0),TRIM(SUBSTITUTE(T56,CHAR(160),""))="Devis 2",IFERROR(VALUE(TRIM(SUBSTITUTE(O56,CHAR(160),""))),0),TRIM(SUBSTITUTE(T56,CHAR(160),""))="Devis 3",IFERROR(VALUE(TRIM(SUBSTITUTE(R56,CHAR(160),""))),0),TRUE,0)*IFERROR(VALUE(TRIM(SUBSTITUTE(C56,CHAR(160),""))),0)),2))</f>
        <v/>
      </c>
      <c r="W56" s="197" t="str">
        <f t="shared" si="39"/>
        <v/>
      </c>
      <c r="X56" s="489"/>
      <c r="Y56" s="277" t="str">
        <f t="shared" si="46"/>
        <v/>
      </c>
      <c r="Z56" s="282" t="str">
        <f t="shared" si="47"/>
        <v/>
      </c>
      <c r="AA56" s="277" t="str">
        <f t="shared" si="48"/>
        <v/>
      </c>
      <c r="AB56" s="200" t="str">
        <f t="shared" si="49"/>
        <v/>
      </c>
      <c r="AC56" s="200" t="str">
        <f t="shared" si="50"/>
        <v/>
      </c>
      <c r="AD56" s="200" t="str">
        <f t="shared" si="51"/>
        <v/>
      </c>
      <c r="AE56" s="200" t="str">
        <f t="shared" si="52"/>
        <v/>
      </c>
      <c r="AF56" s="278" t="str">
        <f t="shared" si="53"/>
        <v/>
      </c>
      <c r="AG56" s="203" t="str">
        <f t="shared" si="54"/>
        <v/>
      </c>
      <c r="AH56" s="204" t="str">
        <f t="shared" si="55"/>
        <v/>
      </c>
      <c r="AI56" s="193" t="str">
        <f t="shared" si="40"/>
        <v/>
      </c>
      <c r="AJ56" s="205" t="str">
        <f t="shared" si="56"/>
        <v/>
      </c>
      <c r="AK56" s="204" t="str">
        <f t="shared" si="57"/>
        <v/>
      </c>
      <c r="AL56" s="193" t="str">
        <f t="shared" si="41"/>
        <v/>
      </c>
      <c r="AM56" s="206" t="str">
        <f t="shared" si="58"/>
        <v/>
      </c>
      <c r="AN56" s="204" t="str">
        <f t="shared" si="59"/>
        <v/>
      </c>
      <c r="AO56" s="207" t="str">
        <f t="shared" si="42"/>
        <v/>
      </c>
      <c r="AP56" s="198" t="str">
        <f t="shared" si="60"/>
        <v/>
      </c>
      <c r="AQ56" s="279"/>
      <c r="AR56" s="208" t="str">
        <f t="shared" si="43"/>
        <v/>
      </c>
      <c r="AS56" s="208" t="str">
        <f t="shared" si="44"/>
        <v/>
      </c>
      <c r="AT56" s="208" t="str">
        <f t="shared" si="45"/>
        <v/>
      </c>
      <c r="AU56" s="209" t="str" cm="1">
        <f t="array" ref="AU56">IF($Z56="","",IF((IFERROR(_xlfn.IFS($AP56="Devis 1",(IFERROR(VALUE(TRIM(SUBSTITUTE(AG56,CHAR(160),""))),0)),$AP56="Devis 2",(IFERROR(VALUE(TRIM(SUBSTITUTE(AJ56,CHAR(160),""))),0)),$AP56="Devis 3",(IFERROR(VALUE(TRIM(SUBSTITUTE(AM56,CHAR(160),""))),0))),0))*(IFERROR(VALUE(TRIM(SUBSTITUTE($Z56,CHAR(160),""))),0))=0,"",(IFERROR(_xlfn.IFS($AP56="Devis 1",(IFERROR(VALUE(TRIM(SUBSTITUTE(AG56,CHAR(160),""))),0)),$AP56="Devis 2",(IFERROR(VALUE(TRIM(SUBSTITUTE(AJ56,CHAR(160),""))),0)),$AP56="Devis 3",(IFERROR(VALUE(TRIM(SUBSTITUTE(AM56,CHAR(160),""))),0))),0))*(IFERROR(VALUE(TRIM(SUBSTITUTE($Z56,CHAR(160),""))),0))))</f>
        <v/>
      </c>
      <c r="AV56" s="209" t="str" cm="1">
        <f t="array" ref="AV56">IF($Z56="","",IF(ROUND((IFERROR(_xlfn.IFS(TRIM(SUBSTITUTE($AP56,CHAR(160),""))="Devis 1",IFERROR(VALUE(TRIM(SUBSTITUTE(AH56,CHAR(160),""))),0),TRIM(SUBSTITUTE($AP56,CHAR(160),""))="Devis 2",IFERROR(VALUE(TRIM(SUBSTITUTE(AK56,CHAR(160),""))),0),TRIM(SUBSTITUTE($AP56,CHAR(160),""))="Devis 3",IFERROR(VALUE(TRIM(SUBSTITUTE(AN56,CHAR(160),""))),0)),0))*(IFERROR(VALUE(TRIM(SUBSTITUTE($Z56,CHAR(160),""))),0)),2)=0,IF(AU56&lt;&gt;"",0,""),ROUND((IFERROR(_xlfn.IFS(TRIM(SUBSTITUTE($AP56,CHAR(160),""))="Devis 1",IFERROR(VALUE(TRIM(SUBSTITUTE(AH56,CHAR(160),""))),0),TRIM(SUBSTITUTE($AP56,CHAR(160),""))="Devis 2",IFERROR(VALUE(TRIM(SUBSTITUTE(AK56,CHAR(160),""))),0),TRIM(SUBSTITUTE($AP56,CHAR(160),""))="Devis 3",IFERROR(VALUE(TRIM(SUBSTITUTE(AN56,CHAR(160),""))),0)),0))*(IFERROR(VALUE(TRIM(SUBSTITUTE($Z56,CHAR(160),""))),0)),2)))</f>
        <v/>
      </c>
      <c r="AW56" s="209" t="str" cm="1">
        <f t="array" ref="AW56">IF($Z56="","",IF((IFERROR(_xlfn.IFS($AP56="Devis 1",(IFERROR(VALUE(TRIM(SUBSTITUTE(AI56,CHAR(160),""))),0)),$AP56="Devis 2",(IFERROR(VALUE(TRIM(SUBSTITUTE(AL56,CHAR(160),""))),0)),$AP56="Devis 3",(IFERROR(VALUE(TRIM(SUBSTITUTE(AO56,CHAR(160),""))),0))),0))*(IFERROR(VALUE(TRIM(SUBSTITUTE($Z56,CHAR(160),""))),0))=0,"",(IFERROR(_xlfn.IFS($AP56="Devis 1",(IFERROR(VALUE(TRIM(SUBSTITUTE(AI56,CHAR(160),""))),0)),$AP56="Devis 2",(IFERROR(VALUE(TRIM(SUBSTITUTE(AL56,CHAR(160),""))),0)),$AP56="Devis 3",(IFERROR(VALUE(TRIM(SUBSTITUTE(AO56,CHAR(160),""))),0))),0))*(IFERROR(VALUE(TRIM(SUBSTITUTE($Z56,CHAR(160),""))),0))))</f>
        <v/>
      </c>
      <c r="AX56" s="280"/>
      <c r="AY56" s="281" t="str" cm="1">
        <f t="array" ref="AY56">IF(OR(AW56="",AT56="",AU56="",AR56="",AV56="",AS56=""),"",_xlfn.IFS((IFERROR(VALUE(TRIM(SUBSTITUTE(AW56,CHAR(160),""))),0))&gt;(IFERROR(VALUE(TRIM(SUBSTITUTE(AT56,CHAR(160),""))),0)),"KO : Le montant retenu TTC est supérieur au montant raisonnable TTC. Merci de revoir la ligne de dépense ou plafonner son montant.",(IFERROR(VALUE(TRIM(SUBSTITUTE(AU56,CHAR(160),""))),0))&gt;(IFERROR(VALUE(TRIM(SUBSTITUTE(AR56,CHAR(160),""))),0)),"Attention : Le montant retenu HT est supérieur au montant HT raisonnable. Merci de revoir la ligne de dépense, plafonner son montant, ou justifier la reventillation HT / TVA.",(IFERROR(VALUE(TRIM(SUBSTITUTE(AV56,CHAR(160),""))),0))&gt;(IFERROR(VALUE(TRIM(SUBSTITUTE(AS56,CHAR(160),""))),0)),"Attention : Le montant TVA retenu est supérieur au montant TVA raisonnable. Merci de revoir la ligne de dépense, plafonner son montant, ou justifier la reventillation HT / TVA.",(IFERROR(VALUE(TRIM(SUBSTITUTE(AW56,CHAR(160),""))),0))=0,"",(IFERROR(VALUE(TRIM(SUBSTITUTE(AT56,CHAR(160),""))),0))=(IFERROR(VALUE(TRIM(SUBSTITUTE(AW56,CHAR(160),""))),0)),"OK",(IFERROR(VALUE(TRIM(SUBSTITUTE(AT56,CHAR(160),""))),0))&gt;(IFERROR(VALUE(TRIM(SUBSTITUTE(AW56,CHAR(160),""))),0))," OK : Montant instruit inférieur au montant raisonnable.",TRUE,""))</f>
        <v/>
      </c>
      <c r="AZ56" s="281" t="str" cm="1">
        <f t="array" ref="AZ56">IF(OR(AW56="",W56="",AU56="",U56="",AV56="",V56=""),"",_xlfn.IFS((IFERROR(VALUE(TRIM(SUBSTITUTE(AW56,CHAR(160),""))),0))&gt;(IFERROR(VALUE(TRIM(SUBSTITUTE(W56,CHAR(160),""))),0)),"KO : Le montant retenu TTC est supérieur au montant présenté TTC. Merci de revoir la ligne de dépense ou plafonner son montant.",(IFERROR(VALUE(TRIM(SUBSTITUTE(AU56,CHAR(160),""))),0))&gt;(IFERROR(VALUE(TRIM(SUBSTITUTE(U56,CHAR(160),""))),0)),"Attention : Le montant retenu HT est supérieur au montant HT présenté. Merci de revoir la ligne de dépense, plafonner son montant, ou justifier la reventillation HT / TVA.",(IFERROR(VALUE(TRIM(SUBSTITUTE(AV56,CHAR(160),""))),0))&gt;(IFERROR(VALUE(TRIM(SUBSTITUTE(V56,CHAR(160),""))),0)),"Attention : Le montant TVA retenu est supérieur au montant TVA présenté. Merci de revoir la ligne de dépense, plafonner son montant, ou justifier la reventillation HT / TVA.",(IFERROR(VALUE(TRIM(SUBSTITUTE(W56,CHAR(160),""))),0))=0,"",(IFERROR(VALUE(TRIM(SUBSTITUTE(AW56,CHAR(160),""))),0))=(IFERROR(VALUE(TRIM(SUBSTITUTE(W56,CHAR(160),""))),0)),"OK",(IFERROR(VALUE(TRIM(SUBSTITUTE(AW56,CHAR(160),""))),0))&lt;(IFERROR(VALUE(TRIM(SUBSTITUTE(W56,CHAR(160),""))),0)),"Montant instruit inférieur au montant présenté.",TRUE,""))</f>
        <v/>
      </c>
      <c r="BA56" s="208" t="str">
        <f t="shared" si="61"/>
        <v/>
      </c>
      <c r="BB56" s="208" t="str">
        <f t="shared" si="62"/>
        <v/>
      </c>
      <c r="BC56" s="208" t="str">
        <f t="shared" si="63"/>
        <v/>
      </c>
    </row>
    <row r="57" spans="1:55" ht="15" customHeight="1">
      <c r="A57" s="473">
        <v>53</v>
      </c>
      <c r="B57" s="11"/>
      <c r="C57" s="13"/>
      <c r="D57" s="11"/>
      <c r="E57" s="11"/>
      <c r="F57" s="63"/>
      <c r="G57" s="71"/>
      <c r="H57" s="69"/>
      <c r="I57" s="70"/>
      <c r="J57" s="41"/>
      <c r="K57" s="29"/>
      <c r="L57" s="15"/>
      <c r="M57" s="193" t="str">
        <f t="shared" si="36"/>
        <v/>
      </c>
      <c r="N57" s="32"/>
      <c r="O57" s="15"/>
      <c r="P57" s="193" t="str">
        <f t="shared" si="37"/>
        <v/>
      </c>
      <c r="Q57" s="35"/>
      <c r="R57" s="15"/>
      <c r="S57" s="194" t="str">
        <f t="shared" si="38"/>
        <v/>
      </c>
      <c r="T57" s="56"/>
      <c r="U57" s="275" t="str" cm="1">
        <f t="array" ref="U57">IF((_xlfn.IFS(TRIM(SUBSTITUTE(T57,CHAR(160),""))="Devis 1",IFERROR(VALUE(TRIM(SUBSTITUTE(K57,CHAR(160),""))),0),TRIM(SUBSTITUTE(T57,CHAR(160),""))="Devis 2",IFERROR(VALUE(TRIM(SUBSTITUTE(N57,CHAR(160),""))),0),TRIM(SUBSTITUTE(T57,CHAR(160),""))="Devis 3",IFERROR(VALUE(TRIM(SUBSTITUTE(Q57,CHAR(160),""))),0),TRUE,0)*IFERROR(VALUE(TRIM(SUBSTITUTE(C57,CHAR(160),""))),0))=0,"",_xlfn.IFS(TRIM(SUBSTITUTE(T57,CHAR(160),""))="Devis 1",IFERROR(VALUE(TRIM(SUBSTITUTE(K57,CHAR(160),""))),0),TRIM(SUBSTITUTE(T57,CHAR(160),""))="Devis 2",IFERROR(VALUE(TRIM(SUBSTITUTE(N57,CHAR(160),""))),0),TRIM(SUBSTITUTE(T57,CHAR(160),""))="Devis 3",IFERROR(VALUE(TRIM(SUBSTITUTE(Q57,CHAR(160),""))),0),TRUE,0)*IFERROR(VALUE(TRIM(SUBSTITUTE(C57,CHAR(160),""))),0))</f>
        <v/>
      </c>
      <c r="V57" s="196" t="str" cm="1">
        <f t="array" ref="V57">IF(ROUND((_xlfn.IFS(TRIM(SUBSTITUTE(T57,CHAR(160),""))="Devis 1",IFERROR(VALUE(TRIM(SUBSTITUTE(L57,CHAR(160),""))),0),TRIM(SUBSTITUTE(T57,CHAR(160),""))="Devis 2",IFERROR(VALUE(TRIM(SUBSTITUTE(O57,CHAR(160),""))),0),TRIM(SUBSTITUTE(T57,CHAR(160),""))="Devis 3",IFERROR(VALUE(TRIM(SUBSTITUTE(R57,CHAR(160),""))),0),TRUE,0)*IFERROR(VALUE(TRIM(SUBSTITUTE(C57,CHAR(160),""))),0)),2)=0,IF(U57&lt;&gt;"",0,""),ROUND((_xlfn.IFS(TRIM(SUBSTITUTE(T57,CHAR(160),""))="Devis 1",IFERROR(VALUE(TRIM(SUBSTITUTE(L57,CHAR(160),""))),0),TRIM(SUBSTITUTE(T57,CHAR(160),""))="Devis 2",IFERROR(VALUE(TRIM(SUBSTITUTE(O57,CHAR(160),""))),0),TRIM(SUBSTITUTE(T57,CHAR(160),""))="Devis 3",IFERROR(VALUE(TRIM(SUBSTITUTE(R57,CHAR(160),""))),0),TRUE,0)*IFERROR(VALUE(TRIM(SUBSTITUTE(C57,CHAR(160),""))),0)),2))</f>
        <v/>
      </c>
      <c r="W57" s="197" t="str">
        <f t="shared" si="39"/>
        <v/>
      </c>
      <c r="X57" s="489"/>
      <c r="Y57" s="277" t="str">
        <f t="shared" si="46"/>
        <v/>
      </c>
      <c r="Z57" s="282" t="str">
        <f t="shared" si="47"/>
        <v/>
      </c>
      <c r="AA57" s="277" t="str">
        <f t="shared" si="48"/>
        <v/>
      </c>
      <c r="AB57" s="200" t="str">
        <f t="shared" si="49"/>
        <v/>
      </c>
      <c r="AC57" s="200" t="str">
        <f t="shared" si="50"/>
        <v/>
      </c>
      <c r="AD57" s="200" t="str">
        <f t="shared" si="51"/>
        <v/>
      </c>
      <c r="AE57" s="200" t="str">
        <f t="shared" si="52"/>
        <v/>
      </c>
      <c r="AF57" s="278" t="str">
        <f t="shared" si="53"/>
        <v/>
      </c>
      <c r="AG57" s="203" t="str">
        <f t="shared" si="54"/>
        <v/>
      </c>
      <c r="AH57" s="204" t="str">
        <f t="shared" si="55"/>
        <v/>
      </c>
      <c r="AI57" s="193" t="str">
        <f t="shared" si="40"/>
        <v/>
      </c>
      <c r="AJ57" s="205" t="str">
        <f t="shared" si="56"/>
        <v/>
      </c>
      <c r="AK57" s="204" t="str">
        <f t="shared" si="57"/>
        <v/>
      </c>
      <c r="AL57" s="193" t="str">
        <f t="shared" si="41"/>
        <v/>
      </c>
      <c r="AM57" s="206" t="str">
        <f t="shared" si="58"/>
        <v/>
      </c>
      <c r="AN57" s="204" t="str">
        <f t="shared" si="59"/>
        <v/>
      </c>
      <c r="AO57" s="207" t="str">
        <f t="shared" si="42"/>
        <v/>
      </c>
      <c r="AP57" s="198" t="str">
        <f t="shared" si="60"/>
        <v/>
      </c>
      <c r="AQ57" s="279"/>
      <c r="AR57" s="208" t="str">
        <f t="shared" si="43"/>
        <v/>
      </c>
      <c r="AS57" s="208" t="str">
        <f t="shared" si="44"/>
        <v/>
      </c>
      <c r="AT57" s="208" t="str">
        <f t="shared" si="45"/>
        <v/>
      </c>
      <c r="AU57" s="209" t="str" cm="1">
        <f t="array" ref="AU57">IF($Z57="","",IF((IFERROR(_xlfn.IFS($AP57="Devis 1",(IFERROR(VALUE(TRIM(SUBSTITUTE(AG57,CHAR(160),""))),0)),$AP57="Devis 2",(IFERROR(VALUE(TRIM(SUBSTITUTE(AJ57,CHAR(160),""))),0)),$AP57="Devis 3",(IFERROR(VALUE(TRIM(SUBSTITUTE(AM57,CHAR(160),""))),0))),0))*(IFERROR(VALUE(TRIM(SUBSTITUTE($Z57,CHAR(160),""))),0))=0,"",(IFERROR(_xlfn.IFS($AP57="Devis 1",(IFERROR(VALUE(TRIM(SUBSTITUTE(AG57,CHAR(160),""))),0)),$AP57="Devis 2",(IFERROR(VALUE(TRIM(SUBSTITUTE(AJ57,CHAR(160),""))),0)),$AP57="Devis 3",(IFERROR(VALUE(TRIM(SUBSTITUTE(AM57,CHAR(160),""))),0))),0))*(IFERROR(VALUE(TRIM(SUBSTITUTE($Z57,CHAR(160),""))),0))))</f>
        <v/>
      </c>
      <c r="AV57" s="209" t="str" cm="1">
        <f t="array" ref="AV57">IF($Z57="","",IF(ROUND((IFERROR(_xlfn.IFS(TRIM(SUBSTITUTE($AP57,CHAR(160),""))="Devis 1",IFERROR(VALUE(TRIM(SUBSTITUTE(AH57,CHAR(160),""))),0),TRIM(SUBSTITUTE($AP57,CHAR(160),""))="Devis 2",IFERROR(VALUE(TRIM(SUBSTITUTE(AK57,CHAR(160),""))),0),TRIM(SUBSTITUTE($AP57,CHAR(160),""))="Devis 3",IFERROR(VALUE(TRIM(SUBSTITUTE(AN57,CHAR(160),""))),0)),0))*(IFERROR(VALUE(TRIM(SUBSTITUTE($Z57,CHAR(160),""))),0)),2)=0,IF(AU57&lt;&gt;"",0,""),ROUND((IFERROR(_xlfn.IFS(TRIM(SUBSTITUTE($AP57,CHAR(160),""))="Devis 1",IFERROR(VALUE(TRIM(SUBSTITUTE(AH57,CHAR(160),""))),0),TRIM(SUBSTITUTE($AP57,CHAR(160),""))="Devis 2",IFERROR(VALUE(TRIM(SUBSTITUTE(AK57,CHAR(160),""))),0),TRIM(SUBSTITUTE($AP57,CHAR(160),""))="Devis 3",IFERROR(VALUE(TRIM(SUBSTITUTE(AN57,CHAR(160),""))),0)),0))*(IFERROR(VALUE(TRIM(SUBSTITUTE($Z57,CHAR(160),""))),0)),2)))</f>
        <v/>
      </c>
      <c r="AW57" s="209" t="str" cm="1">
        <f t="array" ref="AW57">IF($Z57="","",IF((IFERROR(_xlfn.IFS($AP57="Devis 1",(IFERROR(VALUE(TRIM(SUBSTITUTE(AI57,CHAR(160),""))),0)),$AP57="Devis 2",(IFERROR(VALUE(TRIM(SUBSTITUTE(AL57,CHAR(160),""))),0)),$AP57="Devis 3",(IFERROR(VALUE(TRIM(SUBSTITUTE(AO57,CHAR(160),""))),0))),0))*(IFERROR(VALUE(TRIM(SUBSTITUTE($Z57,CHAR(160),""))),0))=0,"",(IFERROR(_xlfn.IFS($AP57="Devis 1",(IFERROR(VALUE(TRIM(SUBSTITUTE(AI57,CHAR(160),""))),0)),$AP57="Devis 2",(IFERROR(VALUE(TRIM(SUBSTITUTE(AL57,CHAR(160),""))),0)),$AP57="Devis 3",(IFERROR(VALUE(TRIM(SUBSTITUTE(AO57,CHAR(160),""))),0))),0))*(IFERROR(VALUE(TRIM(SUBSTITUTE($Z57,CHAR(160),""))),0))))</f>
        <v/>
      </c>
      <c r="AX57" s="280"/>
      <c r="AY57" s="281" t="str" cm="1">
        <f t="array" ref="AY57">IF(OR(AW57="",AT57="",AU57="",AR57="",AV57="",AS57=""),"",_xlfn.IFS((IFERROR(VALUE(TRIM(SUBSTITUTE(AW57,CHAR(160),""))),0))&gt;(IFERROR(VALUE(TRIM(SUBSTITUTE(AT57,CHAR(160),""))),0)),"KO : Le montant retenu TTC est supérieur au montant raisonnable TTC. Merci de revoir la ligne de dépense ou plafonner son montant.",(IFERROR(VALUE(TRIM(SUBSTITUTE(AU57,CHAR(160),""))),0))&gt;(IFERROR(VALUE(TRIM(SUBSTITUTE(AR57,CHAR(160),""))),0)),"Attention : Le montant retenu HT est supérieur au montant HT raisonnable. Merci de revoir la ligne de dépense, plafonner son montant, ou justifier la reventillation HT / TVA.",(IFERROR(VALUE(TRIM(SUBSTITUTE(AV57,CHAR(160),""))),0))&gt;(IFERROR(VALUE(TRIM(SUBSTITUTE(AS57,CHAR(160),""))),0)),"Attention : Le montant TVA retenu est supérieur au montant TVA raisonnable. Merci de revoir la ligne de dépense, plafonner son montant, ou justifier la reventillation HT / TVA.",(IFERROR(VALUE(TRIM(SUBSTITUTE(AW57,CHAR(160),""))),0))=0,"",(IFERROR(VALUE(TRIM(SUBSTITUTE(AT57,CHAR(160),""))),0))=(IFERROR(VALUE(TRIM(SUBSTITUTE(AW57,CHAR(160),""))),0)),"OK",(IFERROR(VALUE(TRIM(SUBSTITUTE(AT57,CHAR(160),""))),0))&gt;(IFERROR(VALUE(TRIM(SUBSTITUTE(AW57,CHAR(160),""))),0))," OK : Montant instruit inférieur au montant raisonnable.",TRUE,""))</f>
        <v/>
      </c>
      <c r="AZ57" s="281" t="str" cm="1">
        <f t="array" ref="AZ57">IF(OR(AW57="",W57="",AU57="",U57="",AV57="",V57=""),"",_xlfn.IFS((IFERROR(VALUE(TRIM(SUBSTITUTE(AW57,CHAR(160),""))),0))&gt;(IFERROR(VALUE(TRIM(SUBSTITUTE(W57,CHAR(160),""))),0)),"KO : Le montant retenu TTC est supérieur au montant présenté TTC. Merci de revoir la ligne de dépense ou plafonner son montant.",(IFERROR(VALUE(TRIM(SUBSTITUTE(AU57,CHAR(160),""))),0))&gt;(IFERROR(VALUE(TRIM(SUBSTITUTE(U57,CHAR(160),""))),0)),"Attention : Le montant retenu HT est supérieur au montant HT présenté. Merci de revoir la ligne de dépense, plafonner son montant, ou justifier la reventillation HT / TVA.",(IFERROR(VALUE(TRIM(SUBSTITUTE(AV57,CHAR(160),""))),0))&gt;(IFERROR(VALUE(TRIM(SUBSTITUTE(V57,CHAR(160),""))),0)),"Attention : Le montant TVA retenu est supérieur au montant TVA présenté. Merci de revoir la ligne de dépense, plafonner son montant, ou justifier la reventillation HT / TVA.",(IFERROR(VALUE(TRIM(SUBSTITUTE(W57,CHAR(160),""))),0))=0,"",(IFERROR(VALUE(TRIM(SUBSTITUTE(AW57,CHAR(160),""))),0))=(IFERROR(VALUE(TRIM(SUBSTITUTE(W57,CHAR(160),""))),0)),"OK",(IFERROR(VALUE(TRIM(SUBSTITUTE(AW57,CHAR(160),""))),0))&lt;(IFERROR(VALUE(TRIM(SUBSTITUTE(W57,CHAR(160),""))),0)),"Montant instruit inférieur au montant présenté.",TRUE,""))</f>
        <v/>
      </c>
      <c r="BA57" s="208" t="str">
        <f t="shared" si="61"/>
        <v/>
      </c>
      <c r="BB57" s="208" t="str">
        <f t="shared" si="62"/>
        <v/>
      </c>
      <c r="BC57" s="208" t="str">
        <f t="shared" si="63"/>
        <v/>
      </c>
    </row>
    <row r="58" spans="1:55" ht="15" customHeight="1">
      <c r="A58" s="473">
        <v>54</v>
      </c>
      <c r="B58" s="11"/>
      <c r="C58" s="13"/>
      <c r="D58" s="11"/>
      <c r="E58" s="11"/>
      <c r="F58" s="63"/>
      <c r="G58" s="71"/>
      <c r="H58" s="69"/>
      <c r="I58" s="70"/>
      <c r="J58" s="41"/>
      <c r="K58" s="29"/>
      <c r="L58" s="15"/>
      <c r="M58" s="193" t="str">
        <f t="shared" si="36"/>
        <v/>
      </c>
      <c r="N58" s="32"/>
      <c r="O58" s="15"/>
      <c r="P58" s="193" t="str">
        <f t="shared" si="37"/>
        <v/>
      </c>
      <c r="Q58" s="35"/>
      <c r="R58" s="15"/>
      <c r="S58" s="194" t="str">
        <f t="shared" si="38"/>
        <v/>
      </c>
      <c r="T58" s="56"/>
      <c r="U58" s="275" t="str" cm="1">
        <f t="array" ref="U58">IF((_xlfn.IFS(TRIM(SUBSTITUTE(T58,CHAR(160),""))="Devis 1",IFERROR(VALUE(TRIM(SUBSTITUTE(K58,CHAR(160),""))),0),TRIM(SUBSTITUTE(T58,CHAR(160),""))="Devis 2",IFERROR(VALUE(TRIM(SUBSTITUTE(N58,CHAR(160),""))),0),TRIM(SUBSTITUTE(T58,CHAR(160),""))="Devis 3",IFERROR(VALUE(TRIM(SUBSTITUTE(Q58,CHAR(160),""))),0),TRUE,0)*IFERROR(VALUE(TRIM(SUBSTITUTE(C58,CHAR(160),""))),0))=0,"",_xlfn.IFS(TRIM(SUBSTITUTE(T58,CHAR(160),""))="Devis 1",IFERROR(VALUE(TRIM(SUBSTITUTE(K58,CHAR(160),""))),0),TRIM(SUBSTITUTE(T58,CHAR(160),""))="Devis 2",IFERROR(VALUE(TRIM(SUBSTITUTE(N58,CHAR(160),""))),0),TRIM(SUBSTITUTE(T58,CHAR(160),""))="Devis 3",IFERROR(VALUE(TRIM(SUBSTITUTE(Q58,CHAR(160),""))),0),TRUE,0)*IFERROR(VALUE(TRIM(SUBSTITUTE(C58,CHAR(160),""))),0))</f>
        <v/>
      </c>
      <c r="V58" s="196" t="str" cm="1">
        <f t="array" ref="V58">IF(ROUND((_xlfn.IFS(TRIM(SUBSTITUTE(T58,CHAR(160),""))="Devis 1",IFERROR(VALUE(TRIM(SUBSTITUTE(L58,CHAR(160),""))),0),TRIM(SUBSTITUTE(T58,CHAR(160),""))="Devis 2",IFERROR(VALUE(TRIM(SUBSTITUTE(O58,CHAR(160),""))),0),TRIM(SUBSTITUTE(T58,CHAR(160),""))="Devis 3",IFERROR(VALUE(TRIM(SUBSTITUTE(R58,CHAR(160),""))),0),TRUE,0)*IFERROR(VALUE(TRIM(SUBSTITUTE(C58,CHAR(160),""))),0)),2)=0,IF(U58&lt;&gt;"",0,""),ROUND((_xlfn.IFS(TRIM(SUBSTITUTE(T58,CHAR(160),""))="Devis 1",IFERROR(VALUE(TRIM(SUBSTITUTE(L58,CHAR(160),""))),0),TRIM(SUBSTITUTE(T58,CHAR(160),""))="Devis 2",IFERROR(VALUE(TRIM(SUBSTITUTE(O58,CHAR(160),""))),0),TRIM(SUBSTITUTE(T58,CHAR(160),""))="Devis 3",IFERROR(VALUE(TRIM(SUBSTITUTE(R58,CHAR(160),""))),0),TRUE,0)*IFERROR(VALUE(TRIM(SUBSTITUTE(C58,CHAR(160),""))),0)),2))</f>
        <v/>
      </c>
      <c r="W58" s="197" t="str">
        <f t="shared" si="39"/>
        <v/>
      </c>
      <c r="X58" s="489"/>
      <c r="Y58" s="277" t="str">
        <f t="shared" si="46"/>
        <v/>
      </c>
      <c r="Z58" s="282" t="str">
        <f t="shared" si="47"/>
        <v/>
      </c>
      <c r="AA58" s="277" t="str">
        <f t="shared" si="48"/>
        <v/>
      </c>
      <c r="AB58" s="200" t="str">
        <f t="shared" si="49"/>
        <v/>
      </c>
      <c r="AC58" s="200" t="str">
        <f t="shared" si="50"/>
        <v/>
      </c>
      <c r="AD58" s="200" t="str">
        <f t="shared" si="51"/>
        <v/>
      </c>
      <c r="AE58" s="200" t="str">
        <f t="shared" si="52"/>
        <v/>
      </c>
      <c r="AF58" s="278" t="str">
        <f t="shared" si="53"/>
        <v/>
      </c>
      <c r="AG58" s="203" t="str">
        <f t="shared" si="54"/>
        <v/>
      </c>
      <c r="AH58" s="204" t="str">
        <f t="shared" si="55"/>
        <v/>
      </c>
      <c r="AI58" s="193" t="str">
        <f t="shared" si="40"/>
        <v/>
      </c>
      <c r="AJ58" s="205" t="str">
        <f t="shared" si="56"/>
        <v/>
      </c>
      <c r="AK58" s="204" t="str">
        <f t="shared" si="57"/>
        <v/>
      </c>
      <c r="AL58" s="193" t="str">
        <f t="shared" si="41"/>
        <v/>
      </c>
      <c r="AM58" s="206" t="str">
        <f t="shared" si="58"/>
        <v/>
      </c>
      <c r="AN58" s="204" t="str">
        <f t="shared" si="59"/>
        <v/>
      </c>
      <c r="AO58" s="207" t="str">
        <f t="shared" si="42"/>
        <v/>
      </c>
      <c r="AP58" s="198" t="str">
        <f t="shared" si="60"/>
        <v/>
      </c>
      <c r="AQ58" s="279"/>
      <c r="AR58" s="208" t="str">
        <f t="shared" si="43"/>
        <v/>
      </c>
      <c r="AS58" s="208" t="str">
        <f t="shared" si="44"/>
        <v/>
      </c>
      <c r="AT58" s="208" t="str">
        <f t="shared" si="45"/>
        <v/>
      </c>
      <c r="AU58" s="209" t="str" cm="1">
        <f t="array" ref="AU58">IF($Z58="","",IF((IFERROR(_xlfn.IFS($AP58="Devis 1",(IFERROR(VALUE(TRIM(SUBSTITUTE(AG58,CHAR(160),""))),0)),$AP58="Devis 2",(IFERROR(VALUE(TRIM(SUBSTITUTE(AJ58,CHAR(160),""))),0)),$AP58="Devis 3",(IFERROR(VALUE(TRIM(SUBSTITUTE(AM58,CHAR(160),""))),0))),0))*(IFERROR(VALUE(TRIM(SUBSTITUTE($Z58,CHAR(160),""))),0))=0,"",(IFERROR(_xlfn.IFS($AP58="Devis 1",(IFERROR(VALUE(TRIM(SUBSTITUTE(AG58,CHAR(160),""))),0)),$AP58="Devis 2",(IFERROR(VALUE(TRIM(SUBSTITUTE(AJ58,CHAR(160),""))),0)),$AP58="Devis 3",(IFERROR(VALUE(TRIM(SUBSTITUTE(AM58,CHAR(160),""))),0))),0))*(IFERROR(VALUE(TRIM(SUBSTITUTE($Z58,CHAR(160),""))),0))))</f>
        <v/>
      </c>
      <c r="AV58" s="209" t="str" cm="1">
        <f t="array" ref="AV58">IF($Z58="","",IF(ROUND((IFERROR(_xlfn.IFS(TRIM(SUBSTITUTE($AP58,CHAR(160),""))="Devis 1",IFERROR(VALUE(TRIM(SUBSTITUTE(AH58,CHAR(160),""))),0),TRIM(SUBSTITUTE($AP58,CHAR(160),""))="Devis 2",IFERROR(VALUE(TRIM(SUBSTITUTE(AK58,CHAR(160),""))),0),TRIM(SUBSTITUTE($AP58,CHAR(160),""))="Devis 3",IFERROR(VALUE(TRIM(SUBSTITUTE(AN58,CHAR(160),""))),0)),0))*(IFERROR(VALUE(TRIM(SUBSTITUTE($Z58,CHAR(160),""))),0)),2)=0,IF(AU58&lt;&gt;"",0,""),ROUND((IFERROR(_xlfn.IFS(TRIM(SUBSTITUTE($AP58,CHAR(160),""))="Devis 1",IFERROR(VALUE(TRIM(SUBSTITUTE(AH58,CHAR(160),""))),0),TRIM(SUBSTITUTE($AP58,CHAR(160),""))="Devis 2",IFERROR(VALUE(TRIM(SUBSTITUTE(AK58,CHAR(160),""))),0),TRIM(SUBSTITUTE($AP58,CHAR(160),""))="Devis 3",IFERROR(VALUE(TRIM(SUBSTITUTE(AN58,CHAR(160),""))),0)),0))*(IFERROR(VALUE(TRIM(SUBSTITUTE($Z58,CHAR(160),""))),0)),2)))</f>
        <v/>
      </c>
      <c r="AW58" s="209" t="str" cm="1">
        <f t="array" ref="AW58">IF($Z58="","",IF((IFERROR(_xlfn.IFS($AP58="Devis 1",(IFERROR(VALUE(TRIM(SUBSTITUTE(AI58,CHAR(160),""))),0)),$AP58="Devis 2",(IFERROR(VALUE(TRIM(SUBSTITUTE(AL58,CHAR(160),""))),0)),$AP58="Devis 3",(IFERROR(VALUE(TRIM(SUBSTITUTE(AO58,CHAR(160),""))),0))),0))*(IFERROR(VALUE(TRIM(SUBSTITUTE($Z58,CHAR(160),""))),0))=0,"",(IFERROR(_xlfn.IFS($AP58="Devis 1",(IFERROR(VALUE(TRIM(SUBSTITUTE(AI58,CHAR(160),""))),0)),$AP58="Devis 2",(IFERROR(VALUE(TRIM(SUBSTITUTE(AL58,CHAR(160),""))),0)),$AP58="Devis 3",(IFERROR(VALUE(TRIM(SUBSTITUTE(AO58,CHAR(160),""))),0))),0))*(IFERROR(VALUE(TRIM(SUBSTITUTE($Z58,CHAR(160),""))),0))))</f>
        <v/>
      </c>
      <c r="AX58" s="280"/>
      <c r="AY58" s="281" t="str" cm="1">
        <f t="array" ref="AY58">IF(OR(AW58="",AT58="",AU58="",AR58="",AV58="",AS58=""),"",_xlfn.IFS((IFERROR(VALUE(TRIM(SUBSTITUTE(AW58,CHAR(160),""))),0))&gt;(IFERROR(VALUE(TRIM(SUBSTITUTE(AT58,CHAR(160),""))),0)),"KO : Le montant retenu TTC est supérieur au montant raisonnable TTC. Merci de revoir la ligne de dépense ou plafonner son montant.",(IFERROR(VALUE(TRIM(SUBSTITUTE(AU58,CHAR(160),""))),0))&gt;(IFERROR(VALUE(TRIM(SUBSTITUTE(AR58,CHAR(160),""))),0)),"Attention : Le montant retenu HT est supérieur au montant HT raisonnable. Merci de revoir la ligne de dépense, plafonner son montant, ou justifier la reventillation HT / TVA.",(IFERROR(VALUE(TRIM(SUBSTITUTE(AV58,CHAR(160),""))),0))&gt;(IFERROR(VALUE(TRIM(SUBSTITUTE(AS58,CHAR(160),""))),0)),"Attention : Le montant TVA retenu est supérieur au montant TVA raisonnable. Merci de revoir la ligne de dépense, plafonner son montant, ou justifier la reventillation HT / TVA.",(IFERROR(VALUE(TRIM(SUBSTITUTE(AW58,CHAR(160),""))),0))=0,"",(IFERROR(VALUE(TRIM(SUBSTITUTE(AT58,CHAR(160),""))),0))=(IFERROR(VALUE(TRIM(SUBSTITUTE(AW58,CHAR(160),""))),0)),"OK",(IFERROR(VALUE(TRIM(SUBSTITUTE(AT58,CHAR(160),""))),0))&gt;(IFERROR(VALUE(TRIM(SUBSTITUTE(AW58,CHAR(160),""))),0))," OK : Montant instruit inférieur au montant raisonnable.",TRUE,""))</f>
        <v/>
      </c>
      <c r="AZ58" s="281" t="str" cm="1">
        <f t="array" ref="AZ58">IF(OR(AW58="",W58="",AU58="",U58="",AV58="",V58=""),"",_xlfn.IFS((IFERROR(VALUE(TRIM(SUBSTITUTE(AW58,CHAR(160),""))),0))&gt;(IFERROR(VALUE(TRIM(SUBSTITUTE(W58,CHAR(160),""))),0)),"KO : Le montant retenu TTC est supérieur au montant présenté TTC. Merci de revoir la ligne de dépense ou plafonner son montant.",(IFERROR(VALUE(TRIM(SUBSTITUTE(AU58,CHAR(160),""))),0))&gt;(IFERROR(VALUE(TRIM(SUBSTITUTE(U58,CHAR(160),""))),0)),"Attention : Le montant retenu HT est supérieur au montant HT présenté. Merci de revoir la ligne de dépense, plafonner son montant, ou justifier la reventillation HT / TVA.",(IFERROR(VALUE(TRIM(SUBSTITUTE(AV58,CHAR(160),""))),0))&gt;(IFERROR(VALUE(TRIM(SUBSTITUTE(V58,CHAR(160),""))),0)),"Attention : Le montant TVA retenu est supérieur au montant TVA présenté. Merci de revoir la ligne de dépense, plafonner son montant, ou justifier la reventillation HT / TVA.",(IFERROR(VALUE(TRIM(SUBSTITUTE(W58,CHAR(160),""))),0))=0,"",(IFERROR(VALUE(TRIM(SUBSTITUTE(AW58,CHAR(160),""))),0))=(IFERROR(VALUE(TRIM(SUBSTITUTE(W58,CHAR(160),""))),0)),"OK",(IFERROR(VALUE(TRIM(SUBSTITUTE(AW58,CHAR(160),""))),0))&lt;(IFERROR(VALUE(TRIM(SUBSTITUTE(W58,CHAR(160),""))),0)),"Montant instruit inférieur au montant présenté.",TRUE,""))</f>
        <v/>
      </c>
      <c r="BA58" s="208" t="str">
        <f t="shared" si="61"/>
        <v/>
      </c>
      <c r="BB58" s="208" t="str">
        <f t="shared" si="62"/>
        <v/>
      </c>
      <c r="BC58" s="208" t="str">
        <f t="shared" si="63"/>
        <v/>
      </c>
    </row>
    <row r="59" spans="1:55" ht="15" customHeight="1">
      <c r="A59" s="473">
        <v>55</v>
      </c>
      <c r="B59" s="11"/>
      <c r="C59" s="13"/>
      <c r="D59" s="11"/>
      <c r="E59" s="11"/>
      <c r="F59" s="63"/>
      <c r="G59" s="71"/>
      <c r="H59" s="69"/>
      <c r="I59" s="70"/>
      <c r="J59" s="41"/>
      <c r="K59" s="29"/>
      <c r="L59" s="15"/>
      <c r="M59" s="193" t="str">
        <f t="shared" si="36"/>
        <v/>
      </c>
      <c r="N59" s="32"/>
      <c r="O59" s="15"/>
      <c r="P59" s="193" t="str">
        <f t="shared" si="37"/>
        <v/>
      </c>
      <c r="Q59" s="35"/>
      <c r="R59" s="15"/>
      <c r="S59" s="194" t="str">
        <f t="shared" si="38"/>
        <v/>
      </c>
      <c r="T59" s="56"/>
      <c r="U59" s="275" t="str" cm="1">
        <f t="array" ref="U59">IF((_xlfn.IFS(TRIM(SUBSTITUTE(T59,CHAR(160),""))="Devis 1",IFERROR(VALUE(TRIM(SUBSTITUTE(K59,CHAR(160),""))),0),TRIM(SUBSTITUTE(T59,CHAR(160),""))="Devis 2",IFERROR(VALUE(TRIM(SUBSTITUTE(N59,CHAR(160),""))),0),TRIM(SUBSTITUTE(T59,CHAR(160),""))="Devis 3",IFERROR(VALUE(TRIM(SUBSTITUTE(Q59,CHAR(160),""))),0),TRUE,0)*IFERROR(VALUE(TRIM(SUBSTITUTE(C59,CHAR(160),""))),0))=0,"",_xlfn.IFS(TRIM(SUBSTITUTE(T59,CHAR(160),""))="Devis 1",IFERROR(VALUE(TRIM(SUBSTITUTE(K59,CHAR(160),""))),0),TRIM(SUBSTITUTE(T59,CHAR(160),""))="Devis 2",IFERROR(VALUE(TRIM(SUBSTITUTE(N59,CHAR(160),""))),0),TRIM(SUBSTITUTE(T59,CHAR(160),""))="Devis 3",IFERROR(VALUE(TRIM(SUBSTITUTE(Q59,CHAR(160),""))),0),TRUE,0)*IFERROR(VALUE(TRIM(SUBSTITUTE(C59,CHAR(160),""))),0))</f>
        <v/>
      </c>
      <c r="V59" s="196" t="str" cm="1">
        <f t="array" ref="V59">IF(ROUND((_xlfn.IFS(TRIM(SUBSTITUTE(T59,CHAR(160),""))="Devis 1",IFERROR(VALUE(TRIM(SUBSTITUTE(L59,CHAR(160),""))),0),TRIM(SUBSTITUTE(T59,CHAR(160),""))="Devis 2",IFERROR(VALUE(TRIM(SUBSTITUTE(O59,CHAR(160),""))),0),TRIM(SUBSTITUTE(T59,CHAR(160),""))="Devis 3",IFERROR(VALUE(TRIM(SUBSTITUTE(R59,CHAR(160),""))),0),TRUE,0)*IFERROR(VALUE(TRIM(SUBSTITUTE(C59,CHAR(160),""))),0)),2)=0,IF(U59&lt;&gt;"",0,""),ROUND((_xlfn.IFS(TRIM(SUBSTITUTE(T59,CHAR(160),""))="Devis 1",IFERROR(VALUE(TRIM(SUBSTITUTE(L59,CHAR(160),""))),0),TRIM(SUBSTITUTE(T59,CHAR(160),""))="Devis 2",IFERROR(VALUE(TRIM(SUBSTITUTE(O59,CHAR(160),""))),0),TRIM(SUBSTITUTE(T59,CHAR(160),""))="Devis 3",IFERROR(VALUE(TRIM(SUBSTITUTE(R59,CHAR(160),""))),0),TRUE,0)*IFERROR(VALUE(TRIM(SUBSTITUTE(C59,CHAR(160),""))),0)),2))</f>
        <v/>
      </c>
      <c r="W59" s="197" t="str">
        <f t="shared" si="39"/>
        <v/>
      </c>
      <c r="X59" s="489"/>
      <c r="Y59" s="277" t="str">
        <f t="shared" si="46"/>
        <v/>
      </c>
      <c r="Z59" s="282" t="str">
        <f t="shared" si="47"/>
        <v/>
      </c>
      <c r="AA59" s="277" t="str">
        <f t="shared" si="48"/>
        <v/>
      </c>
      <c r="AB59" s="200" t="str">
        <f t="shared" si="49"/>
        <v/>
      </c>
      <c r="AC59" s="200" t="str">
        <f t="shared" si="50"/>
        <v/>
      </c>
      <c r="AD59" s="200" t="str">
        <f t="shared" si="51"/>
        <v/>
      </c>
      <c r="AE59" s="200" t="str">
        <f t="shared" si="52"/>
        <v/>
      </c>
      <c r="AF59" s="278" t="str">
        <f t="shared" si="53"/>
        <v/>
      </c>
      <c r="AG59" s="203" t="str">
        <f t="shared" si="54"/>
        <v/>
      </c>
      <c r="AH59" s="204" t="str">
        <f t="shared" si="55"/>
        <v/>
      </c>
      <c r="AI59" s="193" t="str">
        <f t="shared" si="40"/>
        <v/>
      </c>
      <c r="AJ59" s="205" t="str">
        <f t="shared" si="56"/>
        <v/>
      </c>
      <c r="AK59" s="204" t="str">
        <f t="shared" si="57"/>
        <v/>
      </c>
      <c r="AL59" s="193" t="str">
        <f t="shared" si="41"/>
        <v/>
      </c>
      <c r="AM59" s="206" t="str">
        <f t="shared" si="58"/>
        <v/>
      </c>
      <c r="AN59" s="204" t="str">
        <f t="shared" si="59"/>
        <v/>
      </c>
      <c r="AO59" s="207" t="str">
        <f t="shared" si="42"/>
        <v/>
      </c>
      <c r="AP59" s="198" t="str">
        <f t="shared" si="60"/>
        <v/>
      </c>
      <c r="AQ59" s="279"/>
      <c r="AR59" s="208" t="str">
        <f t="shared" si="43"/>
        <v/>
      </c>
      <c r="AS59" s="208" t="str">
        <f t="shared" si="44"/>
        <v/>
      </c>
      <c r="AT59" s="208" t="str">
        <f t="shared" si="45"/>
        <v/>
      </c>
      <c r="AU59" s="209" t="str" cm="1">
        <f t="array" ref="AU59">IF($Z59="","",IF((IFERROR(_xlfn.IFS($AP59="Devis 1",(IFERROR(VALUE(TRIM(SUBSTITUTE(AG59,CHAR(160),""))),0)),$AP59="Devis 2",(IFERROR(VALUE(TRIM(SUBSTITUTE(AJ59,CHAR(160),""))),0)),$AP59="Devis 3",(IFERROR(VALUE(TRIM(SUBSTITUTE(AM59,CHAR(160),""))),0))),0))*(IFERROR(VALUE(TRIM(SUBSTITUTE($Z59,CHAR(160),""))),0))=0,"",(IFERROR(_xlfn.IFS($AP59="Devis 1",(IFERROR(VALUE(TRIM(SUBSTITUTE(AG59,CHAR(160),""))),0)),$AP59="Devis 2",(IFERROR(VALUE(TRIM(SUBSTITUTE(AJ59,CHAR(160),""))),0)),$AP59="Devis 3",(IFERROR(VALUE(TRIM(SUBSTITUTE(AM59,CHAR(160),""))),0))),0))*(IFERROR(VALUE(TRIM(SUBSTITUTE($Z59,CHAR(160),""))),0))))</f>
        <v/>
      </c>
      <c r="AV59" s="209" t="str" cm="1">
        <f t="array" ref="AV59">IF($Z59="","",IF(ROUND((IFERROR(_xlfn.IFS(TRIM(SUBSTITUTE($AP59,CHAR(160),""))="Devis 1",IFERROR(VALUE(TRIM(SUBSTITUTE(AH59,CHAR(160),""))),0),TRIM(SUBSTITUTE($AP59,CHAR(160),""))="Devis 2",IFERROR(VALUE(TRIM(SUBSTITUTE(AK59,CHAR(160),""))),0),TRIM(SUBSTITUTE($AP59,CHAR(160),""))="Devis 3",IFERROR(VALUE(TRIM(SUBSTITUTE(AN59,CHAR(160),""))),0)),0))*(IFERROR(VALUE(TRIM(SUBSTITUTE($Z59,CHAR(160),""))),0)),2)=0,IF(AU59&lt;&gt;"",0,""),ROUND((IFERROR(_xlfn.IFS(TRIM(SUBSTITUTE($AP59,CHAR(160),""))="Devis 1",IFERROR(VALUE(TRIM(SUBSTITUTE(AH59,CHAR(160),""))),0),TRIM(SUBSTITUTE($AP59,CHAR(160),""))="Devis 2",IFERROR(VALUE(TRIM(SUBSTITUTE(AK59,CHAR(160),""))),0),TRIM(SUBSTITUTE($AP59,CHAR(160),""))="Devis 3",IFERROR(VALUE(TRIM(SUBSTITUTE(AN59,CHAR(160),""))),0)),0))*(IFERROR(VALUE(TRIM(SUBSTITUTE($Z59,CHAR(160),""))),0)),2)))</f>
        <v/>
      </c>
      <c r="AW59" s="209" t="str" cm="1">
        <f t="array" ref="AW59">IF($Z59="","",IF((IFERROR(_xlfn.IFS($AP59="Devis 1",(IFERROR(VALUE(TRIM(SUBSTITUTE(AI59,CHAR(160),""))),0)),$AP59="Devis 2",(IFERROR(VALUE(TRIM(SUBSTITUTE(AL59,CHAR(160),""))),0)),$AP59="Devis 3",(IFERROR(VALUE(TRIM(SUBSTITUTE(AO59,CHAR(160),""))),0))),0))*(IFERROR(VALUE(TRIM(SUBSTITUTE($Z59,CHAR(160),""))),0))=0,"",(IFERROR(_xlfn.IFS($AP59="Devis 1",(IFERROR(VALUE(TRIM(SUBSTITUTE(AI59,CHAR(160),""))),0)),$AP59="Devis 2",(IFERROR(VALUE(TRIM(SUBSTITUTE(AL59,CHAR(160),""))),0)),$AP59="Devis 3",(IFERROR(VALUE(TRIM(SUBSTITUTE(AO59,CHAR(160),""))),0))),0))*(IFERROR(VALUE(TRIM(SUBSTITUTE($Z59,CHAR(160),""))),0))))</f>
        <v/>
      </c>
      <c r="AX59" s="280"/>
      <c r="AY59" s="281" t="str" cm="1">
        <f t="array" ref="AY59">IF(OR(AW59="",AT59="",AU59="",AR59="",AV59="",AS59=""),"",_xlfn.IFS((IFERROR(VALUE(TRIM(SUBSTITUTE(AW59,CHAR(160),""))),0))&gt;(IFERROR(VALUE(TRIM(SUBSTITUTE(AT59,CHAR(160),""))),0)),"KO : Le montant retenu TTC est supérieur au montant raisonnable TTC. Merci de revoir la ligne de dépense ou plafonner son montant.",(IFERROR(VALUE(TRIM(SUBSTITUTE(AU59,CHAR(160),""))),0))&gt;(IFERROR(VALUE(TRIM(SUBSTITUTE(AR59,CHAR(160),""))),0)),"Attention : Le montant retenu HT est supérieur au montant HT raisonnable. Merci de revoir la ligne de dépense, plafonner son montant, ou justifier la reventillation HT / TVA.",(IFERROR(VALUE(TRIM(SUBSTITUTE(AV59,CHAR(160),""))),0))&gt;(IFERROR(VALUE(TRIM(SUBSTITUTE(AS59,CHAR(160),""))),0)),"Attention : Le montant TVA retenu est supérieur au montant TVA raisonnable. Merci de revoir la ligne de dépense, plafonner son montant, ou justifier la reventillation HT / TVA.",(IFERROR(VALUE(TRIM(SUBSTITUTE(AW59,CHAR(160),""))),0))=0,"",(IFERROR(VALUE(TRIM(SUBSTITUTE(AT59,CHAR(160),""))),0))=(IFERROR(VALUE(TRIM(SUBSTITUTE(AW59,CHAR(160),""))),0)),"OK",(IFERROR(VALUE(TRIM(SUBSTITUTE(AT59,CHAR(160),""))),0))&gt;(IFERROR(VALUE(TRIM(SUBSTITUTE(AW59,CHAR(160),""))),0))," OK : Montant instruit inférieur au montant raisonnable.",TRUE,""))</f>
        <v/>
      </c>
      <c r="AZ59" s="281" t="str" cm="1">
        <f t="array" ref="AZ59">IF(OR(AW59="",W59="",AU59="",U59="",AV59="",V59=""),"",_xlfn.IFS((IFERROR(VALUE(TRIM(SUBSTITUTE(AW59,CHAR(160),""))),0))&gt;(IFERROR(VALUE(TRIM(SUBSTITUTE(W59,CHAR(160),""))),0)),"KO : Le montant retenu TTC est supérieur au montant présenté TTC. Merci de revoir la ligne de dépense ou plafonner son montant.",(IFERROR(VALUE(TRIM(SUBSTITUTE(AU59,CHAR(160),""))),0))&gt;(IFERROR(VALUE(TRIM(SUBSTITUTE(U59,CHAR(160),""))),0)),"Attention : Le montant retenu HT est supérieur au montant HT présenté. Merci de revoir la ligne de dépense, plafonner son montant, ou justifier la reventillation HT / TVA.",(IFERROR(VALUE(TRIM(SUBSTITUTE(AV59,CHAR(160),""))),0))&gt;(IFERROR(VALUE(TRIM(SUBSTITUTE(V59,CHAR(160),""))),0)),"Attention : Le montant TVA retenu est supérieur au montant TVA présenté. Merci de revoir la ligne de dépense, plafonner son montant, ou justifier la reventillation HT / TVA.",(IFERROR(VALUE(TRIM(SUBSTITUTE(W59,CHAR(160),""))),0))=0,"",(IFERROR(VALUE(TRIM(SUBSTITUTE(AW59,CHAR(160),""))),0))=(IFERROR(VALUE(TRIM(SUBSTITUTE(W59,CHAR(160),""))),0)),"OK",(IFERROR(VALUE(TRIM(SUBSTITUTE(AW59,CHAR(160),""))),0))&lt;(IFERROR(VALUE(TRIM(SUBSTITUTE(W59,CHAR(160),""))),0)),"Montant instruit inférieur au montant présenté.",TRUE,""))</f>
        <v/>
      </c>
      <c r="BA59" s="208" t="str">
        <f t="shared" si="61"/>
        <v/>
      </c>
      <c r="BB59" s="208" t="str">
        <f t="shared" si="62"/>
        <v/>
      </c>
      <c r="BC59" s="208" t="str">
        <f t="shared" si="63"/>
        <v/>
      </c>
    </row>
    <row r="60" spans="1:55" ht="15" customHeight="1">
      <c r="A60" s="473">
        <v>56</v>
      </c>
      <c r="B60" s="11"/>
      <c r="C60" s="13"/>
      <c r="D60" s="11"/>
      <c r="E60" s="11"/>
      <c r="F60" s="63"/>
      <c r="G60" s="71"/>
      <c r="H60" s="69"/>
      <c r="I60" s="70"/>
      <c r="J60" s="41"/>
      <c r="K60" s="29"/>
      <c r="L60" s="15"/>
      <c r="M60" s="193" t="str">
        <f t="shared" si="36"/>
        <v/>
      </c>
      <c r="N60" s="32"/>
      <c r="O60" s="15"/>
      <c r="P60" s="193" t="str">
        <f t="shared" si="37"/>
        <v/>
      </c>
      <c r="Q60" s="35"/>
      <c r="R60" s="15"/>
      <c r="S60" s="194" t="str">
        <f t="shared" si="38"/>
        <v/>
      </c>
      <c r="T60" s="56"/>
      <c r="U60" s="275" t="str" cm="1">
        <f t="array" ref="U60">IF((_xlfn.IFS(TRIM(SUBSTITUTE(T60,CHAR(160),""))="Devis 1",IFERROR(VALUE(TRIM(SUBSTITUTE(K60,CHAR(160),""))),0),TRIM(SUBSTITUTE(T60,CHAR(160),""))="Devis 2",IFERROR(VALUE(TRIM(SUBSTITUTE(N60,CHAR(160),""))),0),TRIM(SUBSTITUTE(T60,CHAR(160),""))="Devis 3",IFERROR(VALUE(TRIM(SUBSTITUTE(Q60,CHAR(160),""))),0),TRUE,0)*IFERROR(VALUE(TRIM(SUBSTITUTE(C60,CHAR(160),""))),0))=0,"",_xlfn.IFS(TRIM(SUBSTITUTE(T60,CHAR(160),""))="Devis 1",IFERROR(VALUE(TRIM(SUBSTITUTE(K60,CHAR(160),""))),0),TRIM(SUBSTITUTE(T60,CHAR(160),""))="Devis 2",IFERROR(VALUE(TRIM(SUBSTITUTE(N60,CHAR(160),""))),0),TRIM(SUBSTITUTE(T60,CHAR(160),""))="Devis 3",IFERROR(VALUE(TRIM(SUBSTITUTE(Q60,CHAR(160),""))),0),TRUE,0)*IFERROR(VALUE(TRIM(SUBSTITUTE(C60,CHAR(160),""))),0))</f>
        <v/>
      </c>
      <c r="V60" s="196" t="str" cm="1">
        <f t="array" ref="V60">IF(ROUND((_xlfn.IFS(TRIM(SUBSTITUTE(T60,CHAR(160),""))="Devis 1",IFERROR(VALUE(TRIM(SUBSTITUTE(L60,CHAR(160),""))),0),TRIM(SUBSTITUTE(T60,CHAR(160),""))="Devis 2",IFERROR(VALUE(TRIM(SUBSTITUTE(O60,CHAR(160),""))),0),TRIM(SUBSTITUTE(T60,CHAR(160),""))="Devis 3",IFERROR(VALUE(TRIM(SUBSTITUTE(R60,CHAR(160),""))),0),TRUE,0)*IFERROR(VALUE(TRIM(SUBSTITUTE(C60,CHAR(160),""))),0)),2)=0,IF(U60&lt;&gt;"",0,""),ROUND((_xlfn.IFS(TRIM(SUBSTITUTE(T60,CHAR(160),""))="Devis 1",IFERROR(VALUE(TRIM(SUBSTITUTE(L60,CHAR(160),""))),0),TRIM(SUBSTITUTE(T60,CHAR(160),""))="Devis 2",IFERROR(VALUE(TRIM(SUBSTITUTE(O60,CHAR(160),""))),0),TRIM(SUBSTITUTE(T60,CHAR(160),""))="Devis 3",IFERROR(VALUE(TRIM(SUBSTITUTE(R60,CHAR(160),""))),0),TRUE,0)*IFERROR(VALUE(TRIM(SUBSTITUTE(C60,CHAR(160),""))),0)),2))</f>
        <v/>
      </c>
      <c r="W60" s="197" t="str">
        <f t="shared" si="39"/>
        <v/>
      </c>
      <c r="X60" s="489"/>
      <c r="Y60" s="277" t="str">
        <f t="shared" si="46"/>
        <v/>
      </c>
      <c r="Z60" s="282" t="str">
        <f t="shared" si="47"/>
        <v/>
      </c>
      <c r="AA60" s="277" t="str">
        <f t="shared" si="48"/>
        <v/>
      </c>
      <c r="AB60" s="200" t="str">
        <f t="shared" si="49"/>
        <v/>
      </c>
      <c r="AC60" s="200" t="str">
        <f t="shared" si="50"/>
        <v/>
      </c>
      <c r="AD60" s="200" t="str">
        <f t="shared" si="51"/>
        <v/>
      </c>
      <c r="AE60" s="200" t="str">
        <f t="shared" si="52"/>
        <v/>
      </c>
      <c r="AF60" s="278" t="str">
        <f t="shared" si="53"/>
        <v/>
      </c>
      <c r="AG60" s="203" t="str">
        <f t="shared" si="54"/>
        <v/>
      </c>
      <c r="AH60" s="204" t="str">
        <f t="shared" si="55"/>
        <v/>
      </c>
      <c r="AI60" s="193" t="str">
        <f t="shared" si="40"/>
        <v/>
      </c>
      <c r="AJ60" s="205" t="str">
        <f t="shared" si="56"/>
        <v/>
      </c>
      <c r="AK60" s="204" t="str">
        <f t="shared" si="57"/>
        <v/>
      </c>
      <c r="AL60" s="193" t="str">
        <f t="shared" si="41"/>
        <v/>
      </c>
      <c r="AM60" s="206" t="str">
        <f t="shared" si="58"/>
        <v/>
      </c>
      <c r="AN60" s="204" t="str">
        <f t="shared" si="59"/>
        <v/>
      </c>
      <c r="AO60" s="207" t="str">
        <f t="shared" si="42"/>
        <v/>
      </c>
      <c r="AP60" s="198" t="str">
        <f t="shared" si="60"/>
        <v/>
      </c>
      <c r="AQ60" s="279"/>
      <c r="AR60" s="208" t="str">
        <f t="shared" si="43"/>
        <v/>
      </c>
      <c r="AS60" s="208" t="str">
        <f t="shared" si="44"/>
        <v/>
      </c>
      <c r="AT60" s="208" t="str">
        <f t="shared" si="45"/>
        <v/>
      </c>
      <c r="AU60" s="209" t="str" cm="1">
        <f t="array" ref="AU60">IF($Z60="","",IF((IFERROR(_xlfn.IFS($AP60="Devis 1",(IFERROR(VALUE(TRIM(SUBSTITUTE(AG60,CHAR(160),""))),0)),$AP60="Devis 2",(IFERROR(VALUE(TRIM(SUBSTITUTE(AJ60,CHAR(160),""))),0)),$AP60="Devis 3",(IFERROR(VALUE(TRIM(SUBSTITUTE(AM60,CHAR(160),""))),0))),0))*(IFERROR(VALUE(TRIM(SUBSTITUTE($Z60,CHAR(160),""))),0))=0,"",(IFERROR(_xlfn.IFS($AP60="Devis 1",(IFERROR(VALUE(TRIM(SUBSTITUTE(AG60,CHAR(160),""))),0)),$AP60="Devis 2",(IFERROR(VALUE(TRIM(SUBSTITUTE(AJ60,CHAR(160),""))),0)),$AP60="Devis 3",(IFERROR(VALUE(TRIM(SUBSTITUTE(AM60,CHAR(160),""))),0))),0))*(IFERROR(VALUE(TRIM(SUBSTITUTE($Z60,CHAR(160),""))),0))))</f>
        <v/>
      </c>
      <c r="AV60" s="209" t="str" cm="1">
        <f t="array" ref="AV60">IF($Z60="","",IF(ROUND((IFERROR(_xlfn.IFS(TRIM(SUBSTITUTE($AP60,CHAR(160),""))="Devis 1",IFERROR(VALUE(TRIM(SUBSTITUTE(AH60,CHAR(160),""))),0),TRIM(SUBSTITUTE($AP60,CHAR(160),""))="Devis 2",IFERROR(VALUE(TRIM(SUBSTITUTE(AK60,CHAR(160),""))),0),TRIM(SUBSTITUTE($AP60,CHAR(160),""))="Devis 3",IFERROR(VALUE(TRIM(SUBSTITUTE(AN60,CHAR(160),""))),0)),0))*(IFERROR(VALUE(TRIM(SUBSTITUTE($Z60,CHAR(160),""))),0)),2)=0,IF(AU60&lt;&gt;"",0,""),ROUND((IFERROR(_xlfn.IFS(TRIM(SUBSTITUTE($AP60,CHAR(160),""))="Devis 1",IFERROR(VALUE(TRIM(SUBSTITUTE(AH60,CHAR(160),""))),0),TRIM(SUBSTITUTE($AP60,CHAR(160),""))="Devis 2",IFERROR(VALUE(TRIM(SUBSTITUTE(AK60,CHAR(160),""))),0),TRIM(SUBSTITUTE($AP60,CHAR(160),""))="Devis 3",IFERROR(VALUE(TRIM(SUBSTITUTE(AN60,CHAR(160),""))),0)),0))*(IFERROR(VALUE(TRIM(SUBSTITUTE($Z60,CHAR(160),""))),0)),2)))</f>
        <v/>
      </c>
      <c r="AW60" s="209" t="str" cm="1">
        <f t="array" ref="AW60">IF($Z60="","",IF((IFERROR(_xlfn.IFS($AP60="Devis 1",(IFERROR(VALUE(TRIM(SUBSTITUTE(AI60,CHAR(160),""))),0)),$AP60="Devis 2",(IFERROR(VALUE(TRIM(SUBSTITUTE(AL60,CHAR(160),""))),0)),$AP60="Devis 3",(IFERROR(VALUE(TRIM(SUBSTITUTE(AO60,CHAR(160),""))),0))),0))*(IFERROR(VALUE(TRIM(SUBSTITUTE($Z60,CHAR(160),""))),0))=0,"",(IFERROR(_xlfn.IFS($AP60="Devis 1",(IFERROR(VALUE(TRIM(SUBSTITUTE(AI60,CHAR(160),""))),0)),$AP60="Devis 2",(IFERROR(VALUE(TRIM(SUBSTITUTE(AL60,CHAR(160),""))),0)),$AP60="Devis 3",(IFERROR(VALUE(TRIM(SUBSTITUTE(AO60,CHAR(160),""))),0))),0))*(IFERROR(VALUE(TRIM(SUBSTITUTE($Z60,CHAR(160),""))),0))))</f>
        <v/>
      </c>
      <c r="AX60" s="280"/>
      <c r="AY60" s="281" t="str" cm="1">
        <f t="array" ref="AY60">IF(OR(AW60="",AT60="",AU60="",AR60="",AV60="",AS60=""),"",_xlfn.IFS((IFERROR(VALUE(TRIM(SUBSTITUTE(AW60,CHAR(160),""))),0))&gt;(IFERROR(VALUE(TRIM(SUBSTITUTE(AT60,CHAR(160),""))),0)),"KO : Le montant retenu TTC est supérieur au montant raisonnable TTC. Merci de revoir la ligne de dépense ou plafonner son montant.",(IFERROR(VALUE(TRIM(SUBSTITUTE(AU60,CHAR(160),""))),0))&gt;(IFERROR(VALUE(TRIM(SUBSTITUTE(AR60,CHAR(160),""))),0)),"Attention : Le montant retenu HT est supérieur au montant HT raisonnable. Merci de revoir la ligne de dépense, plafonner son montant, ou justifier la reventillation HT / TVA.",(IFERROR(VALUE(TRIM(SUBSTITUTE(AV60,CHAR(160),""))),0))&gt;(IFERROR(VALUE(TRIM(SUBSTITUTE(AS60,CHAR(160),""))),0)),"Attention : Le montant TVA retenu est supérieur au montant TVA raisonnable. Merci de revoir la ligne de dépense, plafonner son montant, ou justifier la reventillation HT / TVA.",(IFERROR(VALUE(TRIM(SUBSTITUTE(AW60,CHAR(160),""))),0))=0,"",(IFERROR(VALUE(TRIM(SUBSTITUTE(AT60,CHAR(160),""))),0))=(IFERROR(VALUE(TRIM(SUBSTITUTE(AW60,CHAR(160),""))),0)),"OK",(IFERROR(VALUE(TRIM(SUBSTITUTE(AT60,CHAR(160),""))),0))&gt;(IFERROR(VALUE(TRIM(SUBSTITUTE(AW60,CHAR(160),""))),0))," OK : Montant instruit inférieur au montant raisonnable.",TRUE,""))</f>
        <v/>
      </c>
      <c r="AZ60" s="281" t="str" cm="1">
        <f t="array" ref="AZ60">IF(OR(AW60="",W60="",AU60="",U60="",AV60="",V60=""),"",_xlfn.IFS((IFERROR(VALUE(TRIM(SUBSTITUTE(AW60,CHAR(160),""))),0))&gt;(IFERROR(VALUE(TRIM(SUBSTITUTE(W60,CHAR(160),""))),0)),"KO : Le montant retenu TTC est supérieur au montant présenté TTC. Merci de revoir la ligne de dépense ou plafonner son montant.",(IFERROR(VALUE(TRIM(SUBSTITUTE(AU60,CHAR(160),""))),0))&gt;(IFERROR(VALUE(TRIM(SUBSTITUTE(U60,CHAR(160),""))),0)),"Attention : Le montant retenu HT est supérieur au montant HT présenté. Merci de revoir la ligne de dépense, plafonner son montant, ou justifier la reventillation HT / TVA.",(IFERROR(VALUE(TRIM(SUBSTITUTE(AV60,CHAR(160),""))),0))&gt;(IFERROR(VALUE(TRIM(SUBSTITUTE(V60,CHAR(160),""))),0)),"Attention : Le montant TVA retenu est supérieur au montant TVA présenté. Merci de revoir la ligne de dépense, plafonner son montant, ou justifier la reventillation HT / TVA.",(IFERROR(VALUE(TRIM(SUBSTITUTE(W60,CHAR(160),""))),0))=0,"",(IFERROR(VALUE(TRIM(SUBSTITUTE(AW60,CHAR(160),""))),0))=(IFERROR(VALUE(TRIM(SUBSTITUTE(W60,CHAR(160),""))),0)),"OK",(IFERROR(VALUE(TRIM(SUBSTITUTE(AW60,CHAR(160),""))),0))&lt;(IFERROR(VALUE(TRIM(SUBSTITUTE(W60,CHAR(160),""))),0)),"Montant instruit inférieur au montant présenté.",TRUE,""))</f>
        <v/>
      </c>
      <c r="BA60" s="208" t="str">
        <f t="shared" si="61"/>
        <v/>
      </c>
      <c r="BB60" s="208" t="str">
        <f t="shared" si="62"/>
        <v/>
      </c>
      <c r="BC60" s="208" t="str">
        <f t="shared" si="63"/>
        <v/>
      </c>
    </row>
    <row r="61" spans="1:55" ht="15" customHeight="1">
      <c r="A61" s="473">
        <v>57</v>
      </c>
      <c r="B61" s="11"/>
      <c r="C61" s="13"/>
      <c r="D61" s="11"/>
      <c r="E61" s="11"/>
      <c r="F61" s="63"/>
      <c r="G61" s="71"/>
      <c r="H61" s="69"/>
      <c r="I61" s="70"/>
      <c r="J61" s="41"/>
      <c r="K61" s="29"/>
      <c r="L61" s="15"/>
      <c r="M61" s="193" t="str">
        <f t="shared" si="36"/>
        <v/>
      </c>
      <c r="N61" s="32"/>
      <c r="O61" s="15"/>
      <c r="P61" s="193" t="str">
        <f t="shared" si="37"/>
        <v/>
      </c>
      <c r="Q61" s="35"/>
      <c r="R61" s="15"/>
      <c r="S61" s="194" t="str">
        <f t="shared" si="38"/>
        <v/>
      </c>
      <c r="T61" s="56"/>
      <c r="U61" s="275" t="str" cm="1">
        <f t="array" ref="U61">IF((_xlfn.IFS(TRIM(SUBSTITUTE(T61,CHAR(160),""))="Devis 1",IFERROR(VALUE(TRIM(SUBSTITUTE(K61,CHAR(160),""))),0),TRIM(SUBSTITUTE(T61,CHAR(160),""))="Devis 2",IFERROR(VALUE(TRIM(SUBSTITUTE(N61,CHAR(160),""))),0),TRIM(SUBSTITUTE(T61,CHAR(160),""))="Devis 3",IFERROR(VALUE(TRIM(SUBSTITUTE(Q61,CHAR(160),""))),0),TRUE,0)*IFERROR(VALUE(TRIM(SUBSTITUTE(C61,CHAR(160),""))),0))=0,"",_xlfn.IFS(TRIM(SUBSTITUTE(T61,CHAR(160),""))="Devis 1",IFERROR(VALUE(TRIM(SUBSTITUTE(K61,CHAR(160),""))),0),TRIM(SUBSTITUTE(T61,CHAR(160),""))="Devis 2",IFERROR(VALUE(TRIM(SUBSTITUTE(N61,CHAR(160),""))),0),TRIM(SUBSTITUTE(T61,CHAR(160),""))="Devis 3",IFERROR(VALUE(TRIM(SUBSTITUTE(Q61,CHAR(160),""))),0),TRUE,0)*IFERROR(VALUE(TRIM(SUBSTITUTE(C61,CHAR(160),""))),0))</f>
        <v/>
      </c>
      <c r="V61" s="196" t="str" cm="1">
        <f t="array" ref="V61">IF(ROUND((_xlfn.IFS(TRIM(SUBSTITUTE(T61,CHAR(160),""))="Devis 1",IFERROR(VALUE(TRIM(SUBSTITUTE(L61,CHAR(160),""))),0),TRIM(SUBSTITUTE(T61,CHAR(160),""))="Devis 2",IFERROR(VALUE(TRIM(SUBSTITUTE(O61,CHAR(160),""))),0),TRIM(SUBSTITUTE(T61,CHAR(160),""))="Devis 3",IFERROR(VALUE(TRIM(SUBSTITUTE(R61,CHAR(160),""))),0),TRUE,0)*IFERROR(VALUE(TRIM(SUBSTITUTE(C61,CHAR(160),""))),0)),2)=0,IF(U61&lt;&gt;"",0,""),ROUND((_xlfn.IFS(TRIM(SUBSTITUTE(T61,CHAR(160),""))="Devis 1",IFERROR(VALUE(TRIM(SUBSTITUTE(L61,CHAR(160),""))),0),TRIM(SUBSTITUTE(T61,CHAR(160),""))="Devis 2",IFERROR(VALUE(TRIM(SUBSTITUTE(O61,CHAR(160),""))),0),TRIM(SUBSTITUTE(T61,CHAR(160),""))="Devis 3",IFERROR(VALUE(TRIM(SUBSTITUTE(R61,CHAR(160),""))),0),TRUE,0)*IFERROR(VALUE(TRIM(SUBSTITUTE(C61,CHAR(160),""))),0)),2))</f>
        <v/>
      </c>
      <c r="W61" s="197" t="str">
        <f t="shared" si="39"/>
        <v/>
      </c>
      <c r="X61" s="489"/>
      <c r="Y61" s="277" t="str">
        <f t="shared" si="46"/>
        <v/>
      </c>
      <c r="Z61" s="282" t="str">
        <f t="shared" si="47"/>
        <v/>
      </c>
      <c r="AA61" s="277" t="str">
        <f t="shared" si="48"/>
        <v/>
      </c>
      <c r="AB61" s="200" t="str">
        <f t="shared" si="49"/>
        <v/>
      </c>
      <c r="AC61" s="200" t="str">
        <f t="shared" si="50"/>
        <v/>
      </c>
      <c r="AD61" s="200" t="str">
        <f t="shared" si="51"/>
        <v/>
      </c>
      <c r="AE61" s="200" t="str">
        <f t="shared" si="52"/>
        <v/>
      </c>
      <c r="AF61" s="278" t="str">
        <f t="shared" si="53"/>
        <v/>
      </c>
      <c r="AG61" s="203" t="str">
        <f t="shared" si="54"/>
        <v/>
      </c>
      <c r="AH61" s="204" t="str">
        <f t="shared" si="55"/>
        <v/>
      </c>
      <c r="AI61" s="193" t="str">
        <f t="shared" si="40"/>
        <v/>
      </c>
      <c r="AJ61" s="205" t="str">
        <f t="shared" si="56"/>
        <v/>
      </c>
      <c r="AK61" s="204" t="str">
        <f t="shared" si="57"/>
        <v/>
      </c>
      <c r="AL61" s="193" t="str">
        <f t="shared" si="41"/>
        <v/>
      </c>
      <c r="AM61" s="206" t="str">
        <f t="shared" si="58"/>
        <v/>
      </c>
      <c r="AN61" s="204" t="str">
        <f t="shared" si="59"/>
        <v/>
      </c>
      <c r="AO61" s="207" t="str">
        <f t="shared" si="42"/>
        <v/>
      </c>
      <c r="AP61" s="198" t="str">
        <f t="shared" si="60"/>
        <v/>
      </c>
      <c r="AQ61" s="279"/>
      <c r="AR61" s="208" t="str">
        <f t="shared" si="43"/>
        <v/>
      </c>
      <c r="AS61" s="208" t="str">
        <f t="shared" si="44"/>
        <v/>
      </c>
      <c r="AT61" s="208" t="str">
        <f t="shared" si="45"/>
        <v/>
      </c>
      <c r="AU61" s="209" t="str" cm="1">
        <f t="array" ref="AU61">IF($Z61="","",IF((IFERROR(_xlfn.IFS($AP61="Devis 1",(IFERROR(VALUE(TRIM(SUBSTITUTE(AG61,CHAR(160),""))),0)),$AP61="Devis 2",(IFERROR(VALUE(TRIM(SUBSTITUTE(AJ61,CHAR(160),""))),0)),$AP61="Devis 3",(IFERROR(VALUE(TRIM(SUBSTITUTE(AM61,CHAR(160),""))),0))),0))*(IFERROR(VALUE(TRIM(SUBSTITUTE($Z61,CHAR(160),""))),0))=0,"",(IFERROR(_xlfn.IFS($AP61="Devis 1",(IFERROR(VALUE(TRIM(SUBSTITUTE(AG61,CHAR(160),""))),0)),$AP61="Devis 2",(IFERROR(VALUE(TRIM(SUBSTITUTE(AJ61,CHAR(160),""))),0)),$AP61="Devis 3",(IFERROR(VALUE(TRIM(SUBSTITUTE(AM61,CHAR(160),""))),0))),0))*(IFERROR(VALUE(TRIM(SUBSTITUTE($Z61,CHAR(160),""))),0))))</f>
        <v/>
      </c>
      <c r="AV61" s="209" t="str" cm="1">
        <f t="array" ref="AV61">IF($Z61="","",IF(ROUND((IFERROR(_xlfn.IFS(TRIM(SUBSTITUTE($AP61,CHAR(160),""))="Devis 1",IFERROR(VALUE(TRIM(SUBSTITUTE(AH61,CHAR(160),""))),0),TRIM(SUBSTITUTE($AP61,CHAR(160),""))="Devis 2",IFERROR(VALUE(TRIM(SUBSTITUTE(AK61,CHAR(160),""))),0),TRIM(SUBSTITUTE($AP61,CHAR(160),""))="Devis 3",IFERROR(VALUE(TRIM(SUBSTITUTE(AN61,CHAR(160),""))),0)),0))*(IFERROR(VALUE(TRIM(SUBSTITUTE($Z61,CHAR(160),""))),0)),2)=0,IF(AU61&lt;&gt;"",0,""),ROUND((IFERROR(_xlfn.IFS(TRIM(SUBSTITUTE($AP61,CHAR(160),""))="Devis 1",IFERROR(VALUE(TRIM(SUBSTITUTE(AH61,CHAR(160),""))),0),TRIM(SUBSTITUTE($AP61,CHAR(160),""))="Devis 2",IFERROR(VALUE(TRIM(SUBSTITUTE(AK61,CHAR(160),""))),0),TRIM(SUBSTITUTE($AP61,CHAR(160),""))="Devis 3",IFERROR(VALUE(TRIM(SUBSTITUTE(AN61,CHAR(160),""))),0)),0))*(IFERROR(VALUE(TRIM(SUBSTITUTE($Z61,CHAR(160),""))),0)),2)))</f>
        <v/>
      </c>
      <c r="AW61" s="209" t="str" cm="1">
        <f t="array" ref="AW61">IF($Z61="","",IF((IFERROR(_xlfn.IFS($AP61="Devis 1",(IFERROR(VALUE(TRIM(SUBSTITUTE(AI61,CHAR(160),""))),0)),$AP61="Devis 2",(IFERROR(VALUE(TRIM(SUBSTITUTE(AL61,CHAR(160),""))),0)),$AP61="Devis 3",(IFERROR(VALUE(TRIM(SUBSTITUTE(AO61,CHAR(160),""))),0))),0))*(IFERROR(VALUE(TRIM(SUBSTITUTE($Z61,CHAR(160),""))),0))=0,"",(IFERROR(_xlfn.IFS($AP61="Devis 1",(IFERROR(VALUE(TRIM(SUBSTITUTE(AI61,CHAR(160),""))),0)),$AP61="Devis 2",(IFERROR(VALUE(TRIM(SUBSTITUTE(AL61,CHAR(160),""))),0)),$AP61="Devis 3",(IFERROR(VALUE(TRIM(SUBSTITUTE(AO61,CHAR(160),""))),0))),0))*(IFERROR(VALUE(TRIM(SUBSTITUTE($Z61,CHAR(160),""))),0))))</f>
        <v/>
      </c>
      <c r="AX61" s="280"/>
      <c r="AY61" s="281" t="str" cm="1">
        <f t="array" ref="AY61">IF(OR(AW61="",AT61="",AU61="",AR61="",AV61="",AS61=""),"",_xlfn.IFS((IFERROR(VALUE(TRIM(SUBSTITUTE(AW61,CHAR(160),""))),0))&gt;(IFERROR(VALUE(TRIM(SUBSTITUTE(AT61,CHAR(160),""))),0)),"KO : Le montant retenu TTC est supérieur au montant raisonnable TTC. Merci de revoir la ligne de dépense ou plafonner son montant.",(IFERROR(VALUE(TRIM(SUBSTITUTE(AU61,CHAR(160),""))),0))&gt;(IFERROR(VALUE(TRIM(SUBSTITUTE(AR61,CHAR(160),""))),0)),"Attention : Le montant retenu HT est supérieur au montant HT raisonnable. Merci de revoir la ligne de dépense, plafonner son montant, ou justifier la reventillation HT / TVA.",(IFERROR(VALUE(TRIM(SUBSTITUTE(AV61,CHAR(160),""))),0))&gt;(IFERROR(VALUE(TRIM(SUBSTITUTE(AS61,CHAR(160),""))),0)),"Attention : Le montant TVA retenu est supérieur au montant TVA raisonnable. Merci de revoir la ligne de dépense, plafonner son montant, ou justifier la reventillation HT / TVA.",(IFERROR(VALUE(TRIM(SUBSTITUTE(AW61,CHAR(160),""))),0))=0,"",(IFERROR(VALUE(TRIM(SUBSTITUTE(AT61,CHAR(160),""))),0))=(IFERROR(VALUE(TRIM(SUBSTITUTE(AW61,CHAR(160),""))),0)),"OK",(IFERROR(VALUE(TRIM(SUBSTITUTE(AT61,CHAR(160),""))),0))&gt;(IFERROR(VALUE(TRIM(SUBSTITUTE(AW61,CHAR(160),""))),0))," OK : Montant instruit inférieur au montant raisonnable.",TRUE,""))</f>
        <v/>
      </c>
      <c r="AZ61" s="281" t="str" cm="1">
        <f t="array" ref="AZ61">IF(OR(AW61="",W61="",AU61="",U61="",AV61="",V61=""),"",_xlfn.IFS((IFERROR(VALUE(TRIM(SUBSTITUTE(AW61,CHAR(160),""))),0))&gt;(IFERROR(VALUE(TRIM(SUBSTITUTE(W61,CHAR(160),""))),0)),"KO : Le montant retenu TTC est supérieur au montant présenté TTC. Merci de revoir la ligne de dépense ou plafonner son montant.",(IFERROR(VALUE(TRIM(SUBSTITUTE(AU61,CHAR(160),""))),0))&gt;(IFERROR(VALUE(TRIM(SUBSTITUTE(U61,CHAR(160),""))),0)),"Attention : Le montant retenu HT est supérieur au montant HT présenté. Merci de revoir la ligne de dépense, plafonner son montant, ou justifier la reventillation HT / TVA.",(IFERROR(VALUE(TRIM(SUBSTITUTE(AV61,CHAR(160),""))),0))&gt;(IFERROR(VALUE(TRIM(SUBSTITUTE(V61,CHAR(160),""))),0)),"Attention : Le montant TVA retenu est supérieur au montant TVA présenté. Merci de revoir la ligne de dépense, plafonner son montant, ou justifier la reventillation HT / TVA.",(IFERROR(VALUE(TRIM(SUBSTITUTE(W61,CHAR(160),""))),0))=0,"",(IFERROR(VALUE(TRIM(SUBSTITUTE(AW61,CHAR(160),""))),0))=(IFERROR(VALUE(TRIM(SUBSTITUTE(W61,CHAR(160),""))),0)),"OK",(IFERROR(VALUE(TRIM(SUBSTITUTE(AW61,CHAR(160),""))),0))&lt;(IFERROR(VALUE(TRIM(SUBSTITUTE(W61,CHAR(160),""))),0)),"Montant instruit inférieur au montant présenté.",TRUE,""))</f>
        <v/>
      </c>
      <c r="BA61" s="208" t="str">
        <f t="shared" si="61"/>
        <v/>
      </c>
      <c r="BB61" s="208" t="str">
        <f t="shared" si="62"/>
        <v/>
      </c>
      <c r="BC61" s="208" t="str">
        <f t="shared" si="63"/>
        <v/>
      </c>
    </row>
    <row r="62" spans="1:55" ht="15" customHeight="1">
      <c r="A62" s="473">
        <v>58</v>
      </c>
      <c r="B62" s="11"/>
      <c r="C62" s="13"/>
      <c r="D62" s="11"/>
      <c r="E62" s="11"/>
      <c r="F62" s="63"/>
      <c r="G62" s="71"/>
      <c r="H62" s="69"/>
      <c r="I62" s="70"/>
      <c r="J62" s="41"/>
      <c r="K62" s="29"/>
      <c r="L62" s="15"/>
      <c r="M62" s="193" t="str">
        <f t="shared" si="36"/>
        <v/>
      </c>
      <c r="N62" s="32"/>
      <c r="O62" s="15"/>
      <c r="P62" s="193" t="str">
        <f t="shared" si="37"/>
        <v/>
      </c>
      <c r="Q62" s="35"/>
      <c r="R62" s="15"/>
      <c r="S62" s="194" t="str">
        <f t="shared" si="38"/>
        <v/>
      </c>
      <c r="T62" s="56"/>
      <c r="U62" s="275" t="str" cm="1">
        <f t="array" ref="U62">IF((_xlfn.IFS(TRIM(SUBSTITUTE(T62,CHAR(160),""))="Devis 1",IFERROR(VALUE(TRIM(SUBSTITUTE(K62,CHAR(160),""))),0),TRIM(SUBSTITUTE(T62,CHAR(160),""))="Devis 2",IFERROR(VALUE(TRIM(SUBSTITUTE(N62,CHAR(160),""))),0),TRIM(SUBSTITUTE(T62,CHAR(160),""))="Devis 3",IFERROR(VALUE(TRIM(SUBSTITUTE(Q62,CHAR(160),""))),0),TRUE,0)*IFERROR(VALUE(TRIM(SUBSTITUTE(C62,CHAR(160),""))),0))=0,"",_xlfn.IFS(TRIM(SUBSTITUTE(T62,CHAR(160),""))="Devis 1",IFERROR(VALUE(TRIM(SUBSTITUTE(K62,CHAR(160),""))),0),TRIM(SUBSTITUTE(T62,CHAR(160),""))="Devis 2",IFERROR(VALUE(TRIM(SUBSTITUTE(N62,CHAR(160),""))),0),TRIM(SUBSTITUTE(T62,CHAR(160),""))="Devis 3",IFERROR(VALUE(TRIM(SUBSTITUTE(Q62,CHAR(160),""))),0),TRUE,0)*IFERROR(VALUE(TRIM(SUBSTITUTE(C62,CHAR(160),""))),0))</f>
        <v/>
      </c>
      <c r="V62" s="196" t="str" cm="1">
        <f t="array" ref="V62">IF(ROUND((_xlfn.IFS(TRIM(SUBSTITUTE(T62,CHAR(160),""))="Devis 1",IFERROR(VALUE(TRIM(SUBSTITUTE(L62,CHAR(160),""))),0),TRIM(SUBSTITUTE(T62,CHAR(160),""))="Devis 2",IFERROR(VALUE(TRIM(SUBSTITUTE(O62,CHAR(160),""))),0),TRIM(SUBSTITUTE(T62,CHAR(160),""))="Devis 3",IFERROR(VALUE(TRIM(SUBSTITUTE(R62,CHAR(160),""))),0),TRUE,0)*IFERROR(VALUE(TRIM(SUBSTITUTE(C62,CHAR(160),""))),0)),2)=0,IF(U62&lt;&gt;"",0,""),ROUND((_xlfn.IFS(TRIM(SUBSTITUTE(T62,CHAR(160),""))="Devis 1",IFERROR(VALUE(TRIM(SUBSTITUTE(L62,CHAR(160),""))),0),TRIM(SUBSTITUTE(T62,CHAR(160),""))="Devis 2",IFERROR(VALUE(TRIM(SUBSTITUTE(O62,CHAR(160),""))),0),TRIM(SUBSTITUTE(T62,CHAR(160),""))="Devis 3",IFERROR(VALUE(TRIM(SUBSTITUTE(R62,CHAR(160),""))),0),TRUE,0)*IFERROR(VALUE(TRIM(SUBSTITUTE(C62,CHAR(160),""))),0)),2))</f>
        <v/>
      </c>
      <c r="W62" s="197" t="str">
        <f t="shared" si="39"/>
        <v/>
      </c>
      <c r="X62" s="489"/>
      <c r="Y62" s="277" t="str">
        <f t="shared" si="46"/>
        <v/>
      </c>
      <c r="Z62" s="282" t="str">
        <f t="shared" si="47"/>
        <v/>
      </c>
      <c r="AA62" s="277" t="str">
        <f t="shared" si="48"/>
        <v/>
      </c>
      <c r="AB62" s="200" t="str">
        <f t="shared" si="49"/>
        <v/>
      </c>
      <c r="AC62" s="200" t="str">
        <f t="shared" si="50"/>
        <v/>
      </c>
      <c r="AD62" s="200" t="str">
        <f t="shared" si="51"/>
        <v/>
      </c>
      <c r="AE62" s="200" t="str">
        <f t="shared" si="52"/>
        <v/>
      </c>
      <c r="AF62" s="278" t="str">
        <f t="shared" si="53"/>
        <v/>
      </c>
      <c r="AG62" s="203" t="str">
        <f t="shared" si="54"/>
        <v/>
      </c>
      <c r="AH62" s="204" t="str">
        <f t="shared" si="55"/>
        <v/>
      </c>
      <c r="AI62" s="193" t="str">
        <f t="shared" si="40"/>
        <v/>
      </c>
      <c r="AJ62" s="205" t="str">
        <f t="shared" si="56"/>
        <v/>
      </c>
      <c r="AK62" s="204" t="str">
        <f t="shared" si="57"/>
        <v/>
      </c>
      <c r="AL62" s="193" t="str">
        <f t="shared" si="41"/>
        <v/>
      </c>
      <c r="AM62" s="206" t="str">
        <f t="shared" si="58"/>
        <v/>
      </c>
      <c r="AN62" s="204" t="str">
        <f t="shared" si="59"/>
        <v/>
      </c>
      <c r="AO62" s="207" t="str">
        <f t="shared" si="42"/>
        <v/>
      </c>
      <c r="AP62" s="198" t="str">
        <f t="shared" si="60"/>
        <v/>
      </c>
      <c r="AQ62" s="279"/>
      <c r="AR62" s="208" t="str">
        <f t="shared" si="43"/>
        <v/>
      </c>
      <c r="AS62" s="208" t="str">
        <f t="shared" si="44"/>
        <v/>
      </c>
      <c r="AT62" s="208" t="str">
        <f t="shared" si="45"/>
        <v/>
      </c>
      <c r="AU62" s="209" t="str" cm="1">
        <f t="array" ref="AU62">IF($Z62="","",IF((IFERROR(_xlfn.IFS($AP62="Devis 1",(IFERROR(VALUE(TRIM(SUBSTITUTE(AG62,CHAR(160),""))),0)),$AP62="Devis 2",(IFERROR(VALUE(TRIM(SUBSTITUTE(AJ62,CHAR(160),""))),0)),$AP62="Devis 3",(IFERROR(VALUE(TRIM(SUBSTITUTE(AM62,CHAR(160),""))),0))),0))*(IFERROR(VALUE(TRIM(SUBSTITUTE($Z62,CHAR(160),""))),0))=0,"",(IFERROR(_xlfn.IFS($AP62="Devis 1",(IFERROR(VALUE(TRIM(SUBSTITUTE(AG62,CHAR(160),""))),0)),$AP62="Devis 2",(IFERROR(VALUE(TRIM(SUBSTITUTE(AJ62,CHAR(160),""))),0)),$AP62="Devis 3",(IFERROR(VALUE(TRIM(SUBSTITUTE(AM62,CHAR(160),""))),0))),0))*(IFERROR(VALUE(TRIM(SUBSTITUTE($Z62,CHAR(160),""))),0))))</f>
        <v/>
      </c>
      <c r="AV62" s="209" t="str" cm="1">
        <f t="array" ref="AV62">IF($Z62="","",IF(ROUND((IFERROR(_xlfn.IFS(TRIM(SUBSTITUTE($AP62,CHAR(160),""))="Devis 1",IFERROR(VALUE(TRIM(SUBSTITUTE(AH62,CHAR(160),""))),0),TRIM(SUBSTITUTE($AP62,CHAR(160),""))="Devis 2",IFERROR(VALUE(TRIM(SUBSTITUTE(AK62,CHAR(160),""))),0),TRIM(SUBSTITUTE($AP62,CHAR(160),""))="Devis 3",IFERROR(VALUE(TRIM(SUBSTITUTE(AN62,CHAR(160),""))),0)),0))*(IFERROR(VALUE(TRIM(SUBSTITUTE($Z62,CHAR(160),""))),0)),2)=0,IF(AU62&lt;&gt;"",0,""),ROUND((IFERROR(_xlfn.IFS(TRIM(SUBSTITUTE($AP62,CHAR(160),""))="Devis 1",IFERROR(VALUE(TRIM(SUBSTITUTE(AH62,CHAR(160),""))),0),TRIM(SUBSTITUTE($AP62,CHAR(160),""))="Devis 2",IFERROR(VALUE(TRIM(SUBSTITUTE(AK62,CHAR(160),""))),0),TRIM(SUBSTITUTE($AP62,CHAR(160),""))="Devis 3",IFERROR(VALUE(TRIM(SUBSTITUTE(AN62,CHAR(160),""))),0)),0))*(IFERROR(VALUE(TRIM(SUBSTITUTE($Z62,CHAR(160),""))),0)),2)))</f>
        <v/>
      </c>
      <c r="AW62" s="209" t="str" cm="1">
        <f t="array" ref="AW62">IF($Z62="","",IF((IFERROR(_xlfn.IFS($AP62="Devis 1",(IFERROR(VALUE(TRIM(SUBSTITUTE(AI62,CHAR(160),""))),0)),$AP62="Devis 2",(IFERROR(VALUE(TRIM(SUBSTITUTE(AL62,CHAR(160),""))),0)),$AP62="Devis 3",(IFERROR(VALUE(TRIM(SUBSTITUTE(AO62,CHAR(160),""))),0))),0))*(IFERROR(VALUE(TRIM(SUBSTITUTE($Z62,CHAR(160),""))),0))=0,"",(IFERROR(_xlfn.IFS($AP62="Devis 1",(IFERROR(VALUE(TRIM(SUBSTITUTE(AI62,CHAR(160),""))),0)),$AP62="Devis 2",(IFERROR(VALUE(TRIM(SUBSTITUTE(AL62,CHAR(160),""))),0)),$AP62="Devis 3",(IFERROR(VALUE(TRIM(SUBSTITUTE(AO62,CHAR(160),""))),0))),0))*(IFERROR(VALUE(TRIM(SUBSTITUTE($Z62,CHAR(160),""))),0))))</f>
        <v/>
      </c>
      <c r="AX62" s="280"/>
      <c r="AY62" s="281" t="str" cm="1">
        <f t="array" ref="AY62">IF(OR(AW62="",AT62="",AU62="",AR62="",AV62="",AS62=""),"",_xlfn.IFS((IFERROR(VALUE(TRIM(SUBSTITUTE(AW62,CHAR(160),""))),0))&gt;(IFERROR(VALUE(TRIM(SUBSTITUTE(AT62,CHAR(160),""))),0)),"KO : Le montant retenu TTC est supérieur au montant raisonnable TTC. Merci de revoir la ligne de dépense ou plafonner son montant.",(IFERROR(VALUE(TRIM(SUBSTITUTE(AU62,CHAR(160),""))),0))&gt;(IFERROR(VALUE(TRIM(SUBSTITUTE(AR62,CHAR(160),""))),0)),"Attention : Le montant retenu HT est supérieur au montant HT raisonnable. Merci de revoir la ligne de dépense, plafonner son montant, ou justifier la reventillation HT / TVA.",(IFERROR(VALUE(TRIM(SUBSTITUTE(AV62,CHAR(160),""))),0))&gt;(IFERROR(VALUE(TRIM(SUBSTITUTE(AS62,CHAR(160),""))),0)),"Attention : Le montant TVA retenu est supérieur au montant TVA raisonnable. Merci de revoir la ligne de dépense, plafonner son montant, ou justifier la reventillation HT / TVA.",(IFERROR(VALUE(TRIM(SUBSTITUTE(AW62,CHAR(160),""))),0))=0,"",(IFERROR(VALUE(TRIM(SUBSTITUTE(AT62,CHAR(160),""))),0))=(IFERROR(VALUE(TRIM(SUBSTITUTE(AW62,CHAR(160),""))),0)),"OK",(IFERROR(VALUE(TRIM(SUBSTITUTE(AT62,CHAR(160),""))),0))&gt;(IFERROR(VALUE(TRIM(SUBSTITUTE(AW62,CHAR(160),""))),0))," OK : Montant instruit inférieur au montant raisonnable.",TRUE,""))</f>
        <v/>
      </c>
      <c r="AZ62" s="281" t="str" cm="1">
        <f t="array" ref="AZ62">IF(OR(AW62="",W62="",AU62="",U62="",AV62="",V62=""),"",_xlfn.IFS((IFERROR(VALUE(TRIM(SUBSTITUTE(AW62,CHAR(160),""))),0))&gt;(IFERROR(VALUE(TRIM(SUBSTITUTE(W62,CHAR(160),""))),0)),"KO : Le montant retenu TTC est supérieur au montant présenté TTC. Merci de revoir la ligne de dépense ou plafonner son montant.",(IFERROR(VALUE(TRIM(SUBSTITUTE(AU62,CHAR(160),""))),0))&gt;(IFERROR(VALUE(TRIM(SUBSTITUTE(U62,CHAR(160),""))),0)),"Attention : Le montant retenu HT est supérieur au montant HT présenté. Merci de revoir la ligne de dépense, plafonner son montant, ou justifier la reventillation HT / TVA.",(IFERROR(VALUE(TRIM(SUBSTITUTE(AV62,CHAR(160),""))),0))&gt;(IFERROR(VALUE(TRIM(SUBSTITUTE(V62,CHAR(160),""))),0)),"Attention : Le montant TVA retenu est supérieur au montant TVA présenté. Merci de revoir la ligne de dépense, plafonner son montant, ou justifier la reventillation HT / TVA.",(IFERROR(VALUE(TRIM(SUBSTITUTE(W62,CHAR(160),""))),0))=0,"",(IFERROR(VALUE(TRIM(SUBSTITUTE(AW62,CHAR(160),""))),0))=(IFERROR(VALUE(TRIM(SUBSTITUTE(W62,CHAR(160),""))),0)),"OK",(IFERROR(VALUE(TRIM(SUBSTITUTE(AW62,CHAR(160),""))),0))&lt;(IFERROR(VALUE(TRIM(SUBSTITUTE(W62,CHAR(160),""))),0)),"Montant instruit inférieur au montant présenté.",TRUE,""))</f>
        <v/>
      </c>
      <c r="BA62" s="208" t="str">
        <f t="shared" si="61"/>
        <v/>
      </c>
      <c r="BB62" s="208" t="str">
        <f t="shared" si="62"/>
        <v/>
      </c>
      <c r="BC62" s="208" t="str">
        <f t="shared" si="63"/>
        <v/>
      </c>
    </row>
    <row r="63" spans="1:55" ht="15" customHeight="1">
      <c r="A63" s="473">
        <v>59</v>
      </c>
      <c r="B63" s="11"/>
      <c r="C63" s="13"/>
      <c r="D63" s="11"/>
      <c r="E63" s="11"/>
      <c r="F63" s="63"/>
      <c r="G63" s="71"/>
      <c r="H63" s="69"/>
      <c r="I63" s="70"/>
      <c r="J63" s="41"/>
      <c r="K63" s="29"/>
      <c r="L63" s="15"/>
      <c r="M63" s="193" t="str">
        <f t="shared" si="36"/>
        <v/>
      </c>
      <c r="N63" s="32"/>
      <c r="O63" s="15"/>
      <c r="P63" s="193" t="str">
        <f t="shared" si="37"/>
        <v/>
      </c>
      <c r="Q63" s="35"/>
      <c r="R63" s="15"/>
      <c r="S63" s="194" t="str">
        <f t="shared" si="38"/>
        <v/>
      </c>
      <c r="T63" s="56"/>
      <c r="U63" s="275" t="str" cm="1">
        <f t="array" ref="U63">IF((_xlfn.IFS(TRIM(SUBSTITUTE(T63,CHAR(160),""))="Devis 1",IFERROR(VALUE(TRIM(SUBSTITUTE(K63,CHAR(160),""))),0),TRIM(SUBSTITUTE(T63,CHAR(160),""))="Devis 2",IFERROR(VALUE(TRIM(SUBSTITUTE(N63,CHAR(160),""))),0),TRIM(SUBSTITUTE(T63,CHAR(160),""))="Devis 3",IFERROR(VALUE(TRIM(SUBSTITUTE(Q63,CHAR(160),""))),0),TRUE,0)*IFERROR(VALUE(TRIM(SUBSTITUTE(C63,CHAR(160),""))),0))=0,"",_xlfn.IFS(TRIM(SUBSTITUTE(T63,CHAR(160),""))="Devis 1",IFERROR(VALUE(TRIM(SUBSTITUTE(K63,CHAR(160),""))),0),TRIM(SUBSTITUTE(T63,CHAR(160),""))="Devis 2",IFERROR(VALUE(TRIM(SUBSTITUTE(N63,CHAR(160),""))),0),TRIM(SUBSTITUTE(T63,CHAR(160),""))="Devis 3",IFERROR(VALUE(TRIM(SUBSTITUTE(Q63,CHAR(160),""))),0),TRUE,0)*IFERROR(VALUE(TRIM(SUBSTITUTE(C63,CHAR(160),""))),0))</f>
        <v/>
      </c>
      <c r="V63" s="196" t="str" cm="1">
        <f t="array" ref="V63">IF(ROUND((_xlfn.IFS(TRIM(SUBSTITUTE(T63,CHAR(160),""))="Devis 1",IFERROR(VALUE(TRIM(SUBSTITUTE(L63,CHAR(160),""))),0),TRIM(SUBSTITUTE(T63,CHAR(160),""))="Devis 2",IFERROR(VALUE(TRIM(SUBSTITUTE(O63,CHAR(160),""))),0),TRIM(SUBSTITUTE(T63,CHAR(160),""))="Devis 3",IFERROR(VALUE(TRIM(SUBSTITUTE(R63,CHAR(160),""))),0),TRUE,0)*IFERROR(VALUE(TRIM(SUBSTITUTE(C63,CHAR(160),""))),0)),2)=0,IF(U63&lt;&gt;"",0,""),ROUND((_xlfn.IFS(TRIM(SUBSTITUTE(T63,CHAR(160),""))="Devis 1",IFERROR(VALUE(TRIM(SUBSTITUTE(L63,CHAR(160),""))),0),TRIM(SUBSTITUTE(T63,CHAR(160),""))="Devis 2",IFERROR(VALUE(TRIM(SUBSTITUTE(O63,CHAR(160),""))),0),TRIM(SUBSTITUTE(T63,CHAR(160),""))="Devis 3",IFERROR(VALUE(TRIM(SUBSTITUTE(R63,CHAR(160),""))),0),TRUE,0)*IFERROR(VALUE(TRIM(SUBSTITUTE(C63,CHAR(160),""))),0)),2))</f>
        <v/>
      </c>
      <c r="W63" s="197" t="str">
        <f t="shared" si="39"/>
        <v/>
      </c>
      <c r="X63" s="489"/>
      <c r="Y63" s="277" t="str">
        <f t="shared" si="46"/>
        <v/>
      </c>
      <c r="Z63" s="282" t="str">
        <f t="shared" si="47"/>
        <v/>
      </c>
      <c r="AA63" s="277" t="str">
        <f t="shared" si="48"/>
        <v/>
      </c>
      <c r="AB63" s="200" t="str">
        <f t="shared" si="49"/>
        <v/>
      </c>
      <c r="AC63" s="200" t="str">
        <f t="shared" si="50"/>
        <v/>
      </c>
      <c r="AD63" s="200" t="str">
        <f t="shared" si="51"/>
        <v/>
      </c>
      <c r="AE63" s="200" t="str">
        <f t="shared" si="52"/>
        <v/>
      </c>
      <c r="AF63" s="278" t="str">
        <f t="shared" si="53"/>
        <v/>
      </c>
      <c r="AG63" s="203" t="str">
        <f t="shared" si="54"/>
        <v/>
      </c>
      <c r="AH63" s="204" t="str">
        <f t="shared" si="55"/>
        <v/>
      </c>
      <c r="AI63" s="193" t="str">
        <f t="shared" si="40"/>
        <v/>
      </c>
      <c r="AJ63" s="205" t="str">
        <f t="shared" si="56"/>
        <v/>
      </c>
      <c r="AK63" s="204" t="str">
        <f t="shared" si="57"/>
        <v/>
      </c>
      <c r="AL63" s="193" t="str">
        <f t="shared" si="41"/>
        <v/>
      </c>
      <c r="AM63" s="206" t="str">
        <f t="shared" si="58"/>
        <v/>
      </c>
      <c r="AN63" s="204" t="str">
        <f t="shared" si="59"/>
        <v/>
      </c>
      <c r="AO63" s="207" t="str">
        <f t="shared" si="42"/>
        <v/>
      </c>
      <c r="AP63" s="198" t="str">
        <f t="shared" si="60"/>
        <v/>
      </c>
      <c r="AQ63" s="279"/>
      <c r="AR63" s="208" t="str">
        <f t="shared" si="43"/>
        <v/>
      </c>
      <c r="AS63" s="208" t="str">
        <f t="shared" si="44"/>
        <v/>
      </c>
      <c r="AT63" s="208" t="str">
        <f t="shared" si="45"/>
        <v/>
      </c>
      <c r="AU63" s="209" t="str" cm="1">
        <f t="array" ref="AU63">IF($Z63="","",IF((IFERROR(_xlfn.IFS($AP63="Devis 1",(IFERROR(VALUE(TRIM(SUBSTITUTE(AG63,CHAR(160),""))),0)),$AP63="Devis 2",(IFERROR(VALUE(TRIM(SUBSTITUTE(AJ63,CHAR(160),""))),0)),$AP63="Devis 3",(IFERROR(VALUE(TRIM(SUBSTITUTE(AM63,CHAR(160),""))),0))),0))*(IFERROR(VALUE(TRIM(SUBSTITUTE($Z63,CHAR(160),""))),0))=0,"",(IFERROR(_xlfn.IFS($AP63="Devis 1",(IFERROR(VALUE(TRIM(SUBSTITUTE(AG63,CHAR(160),""))),0)),$AP63="Devis 2",(IFERROR(VALUE(TRIM(SUBSTITUTE(AJ63,CHAR(160),""))),0)),$AP63="Devis 3",(IFERROR(VALUE(TRIM(SUBSTITUTE(AM63,CHAR(160),""))),0))),0))*(IFERROR(VALUE(TRIM(SUBSTITUTE($Z63,CHAR(160),""))),0))))</f>
        <v/>
      </c>
      <c r="AV63" s="209" t="str" cm="1">
        <f t="array" ref="AV63">IF($Z63="","",IF(ROUND((IFERROR(_xlfn.IFS(TRIM(SUBSTITUTE($AP63,CHAR(160),""))="Devis 1",IFERROR(VALUE(TRIM(SUBSTITUTE(AH63,CHAR(160),""))),0),TRIM(SUBSTITUTE($AP63,CHAR(160),""))="Devis 2",IFERROR(VALUE(TRIM(SUBSTITUTE(AK63,CHAR(160),""))),0),TRIM(SUBSTITUTE($AP63,CHAR(160),""))="Devis 3",IFERROR(VALUE(TRIM(SUBSTITUTE(AN63,CHAR(160),""))),0)),0))*(IFERROR(VALUE(TRIM(SUBSTITUTE($Z63,CHAR(160),""))),0)),2)=0,IF(AU63&lt;&gt;"",0,""),ROUND((IFERROR(_xlfn.IFS(TRIM(SUBSTITUTE($AP63,CHAR(160),""))="Devis 1",IFERROR(VALUE(TRIM(SUBSTITUTE(AH63,CHAR(160),""))),0),TRIM(SUBSTITUTE($AP63,CHAR(160),""))="Devis 2",IFERROR(VALUE(TRIM(SUBSTITUTE(AK63,CHAR(160),""))),0),TRIM(SUBSTITUTE($AP63,CHAR(160),""))="Devis 3",IFERROR(VALUE(TRIM(SUBSTITUTE(AN63,CHAR(160),""))),0)),0))*(IFERROR(VALUE(TRIM(SUBSTITUTE($Z63,CHAR(160),""))),0)),2)))</f>
        <v/>
      </c>
      <c r="AW63" s="209" t="str" cm="1">
        <f t="array" ref="AW63">IF($Z63="","",IF((IFERROR(_xlfn.IFS($AP63="Devis 1",(IFERROR(VALUE(TRIM(SUBSTITUTE(AI63,CHAR(160),""))),0)),$AP63="Devis 2",(IFERROR(VALUE(TRIM(SUBSTITUTE(AL63,CHAR(160),""))),0)),$AP63="Devis 3",(IFERROR(VALUE(TRIM(SUBSTITUTE(AO63,CHAR(160),""))),0))),0))*(IFERROR(VALUE(TRIM(SUBSTITUTE($Z63,CHAR(160),""))),0))=0,"",(IFERROR(_xlfn.IFS($AP63="Devis 1",(IFERROR(VALUE(TRIM(SUBSTITUTE(AI63,CHAR(160),""))),0)),$AP63="Devis 2",(IFERROR(VALUE(TRIM(SUBSTITUTE(AL63,CHAR(160),""))),0)),$AP63="Devis 3",(IFERROR(VALUE(TRIM(SUBSTITUTE(AO63,CHAR(160),""))),0))),0))*(IFERROR(VALUE(TRIM(SUBSTITUTE($Z63,CHAR(160),""))),0))))</f>
        <v/>
      </c>
      <c r="AX63" s="280"/>
      <c r="AY63" s="281" t="str" cm="1">
        <f t="array" ref="AY63">IF(OR(AW63="",AT63="",AU63="",AR63="",AV63="",AS63=""),"",_xlfn.IFS((IFERROR(VALUE(TRIM(SUBSTITUTE(AW63,CHAR(160),""))),0))&gt;(IFERROR(VALUE(TRIM(SUBSTITUTE(AT63,CHAR(160),""))),0)),"KO : Le montant retenu TTC est supérieur au montant raisonnable TTC. Merci de revoir la ligne de dépense ou plafonner son montant.",(IFERROR(VALUE(TRIM(SUBSTITUTE(AU63,CHAR(160),""))),0))&gt;(IFERROR(VALUE(TRIM(SUBSTITUTE(AR63,CHAR(160),""))),0)),"Attention : Le montant retenu HT est supérieur au montant HT raisonnable. Merci de revoir la ligne de dépense, plafonner son montant, ou justifier la reventillation HT / TVA.",(IFERROR(VALUE(TRIM(SUBSTITUTE(AV63,CHAR(160),""))),0))&gt;(IFERROR(VALUE(TRIM(SUBSTITUTE(AS63,CHAR(160),""))),0)),"Attention : Le montant TVA retenu est supérieur au montant TVA raisonnable. Merci de revoir la ligne de dépense, plafonner son montant, ou justifier la reventillation HT / TVA.",(IFERROR(VALUE(TRIM(SUBSTITUTE(AW63,CHAR(160),""))),0))=0,"",(IFERROR(VALUE(TRIM(SUBSTITUTE(AT63,CHAR(160),""))),0))=(IFERROR(VALUE(TRIM(SUBSTITUTE(AW63,CHAR(160),""))),0)),"OK",(IFERROR(VALUE(TRIM(SUBSTITUTE(AT63,CHAR(160),""))),0))&gt;(IFERROR(VALUE(TRIM(SUBSTITUTE(AW63,CHAR(160),""))),0))," OK : Montant instruit inférieur au montant raisonnable.",TRUE,""))</f>
        <v/>
      </c>
      <c r="AZ63" s="281" t="str" cm="1">
        <f t="array" ref="AZ63">IF(OR(AW63="",W63="",AU63="",U63="",AV63="",V63=""),"",_xlfn.IFS((IFERROR(VALUE(TRIM(SUBSTITUTE(AW63,CHAR(160),""))),0))&gt;(IFERROR(VALUE(TRIM(SUBSTITUTE(W63,CHAR(160),""))),0)),"KO : Le montant retenu TTC est supérieur au montant présenté TTC. Merci de revoir la ligne de dépense ou plafonner son montant.",(IFERROR(VALUE(TRIM(SUBSTITUTE(AU63,CHAR(160),""))),0))&gt;(IFERROR(VALUE(TRIM(SUBSTITUTE(U63,CHAR(160),""))),0)),"Attention : Le montant retenu HT est supérieur au montant HT présenté. Merci de revoir la ligne de dépense, plafonner son montant, ou justifier la reventillation HT / TVA.",(IFERROR(VALUE(TRIM(SUBSTITUTE(AV63,CHAR(160),""))),0))&gt;(IFERROR(VALUE(TRIM(SUBSTITUTE(V63,CHAR(160),""))),0)),"Attention : Le montant TVA retenu est supérieur au montant TVA présenté. Merci de revoir la ligne de dépense, plafonner son montant, ou justifier la reventillation HT / TVA.",(IFERROR(VALUE(TRIM(SUBSTITUTE(W63,CHAR(160),""))),0))=0,"",(IFERROR(VALUE(TRIM(SUBSTITUTE(AW63,CHAR(160),""))),0))=(IFERROR(VALUE(TRIM(SUBSTITUTE(W63,CHAR(160),""))),0)),"OK",(IFERROR(VALUE(TRIM(SUBSTITUTE(AW63,CHAR(160),""))),0))&lt;(IFERROR(VALUE(TRIM(SUBSTITUTE(W63,CHAR(160),""))),0)),"Montant instruit inférieur au montant présenté.",TRUE,""))</f>
        <v/>
      </c>
      <c r="BA63" s="208" t="str">
        <f t="shared" si="61"/>
        <v/>
      </c>
      <c r="BB63" s="208" t="str">
        <f t="shared" si="62"/>
        <v/>
      </c>
      <c r="BC63" s="208" t="str">
        <f t="shared" si="63"/>
        <v/>
      </c>
    </row>
    <row r="64" spans="1:55" ht="15" customHeight="1">
      <c r="A64" s="473">
        <v>60</v>
      </c>
      <c r="B64" s="11"/>
      <c r="C64" s="13"/>
      <c r="D64" s="11"/>
      <c r="E64" s="11"/>
      <c r="F64" s="63"/>
      <c r="G64" s="71"/>
      <c r="H64" s="69"/>
      <c r="I64" s="70"/>
      <c r="J64" s="41"/>
      <c r="K64" s="29"/>
      <c r="L64" s="15"/>
      <c r="M64" s="193" t="str">
        <f t="shared" si="36"/>
        <v/>
      </c>
      <c r="N64" s="32"/>
      <c r="O64" s="15"/>
      <c r="P64" s="193" t="str">
        <f t="shared" si="37"/>
        <v/>
      </c>
      <c r="Q64" s="35"/>
      <c r="R64" s="15"/>
      <c r="S64" s="194" t="str">
        <f t="shared" si="38"/>
        <v/>
      </c>
      <c r="T64" s="56"/>
      <c r="U64" s="275" t="str" cm="1">
        <f t="array" ref="U64">IF((_xlfn.IFS(TRIM(SUBSTITUTE(T64,CHAR(160),""))="Devis 1",IFERROR(VALUE(TRIM(SUBSTITUTE(K64,CHAR(160),""))),0),TRIM(SUBSTITUTE(T64,CHAR(160),""))="Devis 2",IFERROR(VALUE(TRIM(SUBSTITUTE(N64,CHAR(160),""))),0),TRIM(SUBSTITUTE(T64,CHAR(160),""))="Devis 3",IFERROR(VALUE(TRIM(SUBSTITUTE(Q64,CHAR(160),""))),0),TRUE,0)*IFERROR(VALUE(TRIM(SUBSTITUTE(C64,CHAR(160),""))),0))=0,"",_xlfn.IFS(TRIM(SUBSTITUTE(T64,CHAR(160),""))="Devis 1",IFERROR(VALUE(TRIM(SUBSTITUTE(K64,CHAR(160),""))),0),TRIM(SUBSTITUTE(T64,CHAR(160),""))="Devis 2",IFERROR(VALUE(TRIM(SUBSTITUTE(N64,CHAR(160),""))),0),TRIM(SUBSTITUTE(T64,CHAR(160),""))="Devis 3",IFERROR(VALUE(TRIM(SUBSTITUTE(Q64,CHAR(160),""))),0),TRUE,0)*IFERROR(VALUE(TRIM(SUBSTITUTE(C64,CHAR(160),""))),0))</f>
        <v/>
      </c>
      <c r="V64" s="196" t="str" cm="1">
        <f t="array" ref="V64">IF(ROUND((_xlfn.IFS(TRIM(SUBSTITUTE(T64,CHAR(160),""))="Devis 1",IFERROR(VALUE(TRIM(SUBSTITUTE(L64,CHAR(160),""))),0),TRIM(SUBSTITUTE(T64,CHAR(160),""))="Devis 2",IFERROR(VALUE(TRIM(SUBSTITUTE(O64,CHAR(160),""))),0),TRIM(SUBSTITUTE(T64,CHAR(160),""))="Devis 3",IFERROR(VALUE(TRIM(SUBSTITUTE(R64,CHAR(160),""))),0),TRUE,0)*IFERROR(VALUE(TRIM(SUBSTITUTE(C64,CHAR(160),""))),0)),2)=0,IF(U64&lt;&gt;"",0,""),ROUND((_xlfn.IFS(TRIM(SUBSTITUTE(T64,CHAR(160),""))="Devis 1",IFERROR(VALUE(TRIM(SUBSTITUTE(L64,CHAR(160),""))),0),TRIM(SUBSTITUTE(T64,CHAR(160),""))="Devis 2",IFERROR(VALUE(TRIM(SUBSTITUTE(O64,CHAR(160),""))),0),TRIM(SUBSTITUTE(T64,CHAR(160),""))="Devis 3",IFERROR(VALUE(TRIM(SUBSTITUTE(R64,CHAR(160),""))),0),TRUE,0)*IFERROR(VALUE(TRIM(SUBSTITUTE(C64,CHAR(160),""))),0)),2))</f>
        <v/>
      </c>
      <c r="W64" s="197" t="str">
        <f t="shared" si="39"/>
        <v/>
      </c>
      <c r="X64" s="489"/>
      <c r="Y64" s="277" t="str">
        <f t="shared" si="46"/>
        <v/>
      </c>
      <c r="Z64" s="282" t="str">
        <f t="shared" si="47"/>
        <v/>
      </c>
      <c r="AA64" s="277" t="str">
        <f t="shared" si="48"/>
        <v/>
      </c>
      <c r="AB64" s="200" t="str">
        <f t="shared" si="49"/>
        <v/>
      </c>
      <c r="AC64" s="200" t="str">
        <f t="shared" si="50"/>
        <v/>
      </c>
      <c r="AD64" s="200" t="str">
        <f t="shared" si="51"/>
        <v/>
      </c>
      <c r="AE64" s="200" t="str">
        <f t="shared" si="52"/>
        <v/>
      </c>
      <c r="AF64" s="278" t="str">
        <f t="shared" si="53"/>
        <v/>
      </c>
      <c r="AG64" s="203" t="str">
        <f t="shared" si="54"/>
        <v/>
      </c>
      <c r="AH64" s="204" t="str">
        <f t="shared" si="55"/>
        <v/>
      </c>
      <c r="AI64" s="193" t="str">
        <f t="shared" si="40"/>
        <v/>
      </c>
      <c r="AJ64" s="205" t="str">
        <f t="shared" si="56"/>
        <v/>
      </c>
      <c r="AK64" s="204" t="str">
        <f t="shared" si="57"/>
        <v/>
      </c>
      <c r="AL64" s="193" t="str">
        <f t="shared" si="41"/>
        <v/>
      </c>
      <c r="AM64" s="206" t="str">
        <f t="shared" si="58"/>
        <v/>
      </c>
      <c r="AN64" s="204" t="str">
        <f t="shared" si="59"/>
        <v/>
      </c>
      <c r="AO64" s="207" t="str">
        <f t="shared" si="42"/>
        <v/>
      </c>
      <c r="AP64" s="198" t="str">
        <f t="shared" si="60"/>
        <v/>
      </c>
      <c r="AQ64" s="279"/>
      <c r="AR64" s="208" t="str">
        <f t="shared" si="43"/>
        <v/>
      </c>
      <c r="AS64" s="208" t="str">
        <f t="shared" si="44"/>
        <v/>
      </c>
      <c r="AT64" s="208" t="str">
        <f t="shared" si="45"/>
        <v/>
      </c>
      <c r="AU64" s="209" t="str" cm="1">
        <f t="array" ref="AU64">IF($Z64="","",IF((IFERROR(_xlfn.IFS($AP64="Devis 1",(IFERROR(VALUE(TRIM(SUBSTITUTE(AG64,CHAR(160),""))),0)),$AP64="Devis 2",(IFERROR(VALUE(TRIM(SUBSTITUTE(AJ64,CHAR(160),""))),0)),$AP64="Devis 3",(IFERROR(VALUE(TRIM(SUBSTITUTE(AM64,CHAR(160),""))),0))),0))*(IFERROR(VALUE(TRIM(SUBSTITUTE($Z64,CHAR(160),""))),0))=0,"",(IFERROR(_xlfn.IFS($AP64="Devis 1",(IFERROR(VALUE(TRIM(SUBSTITUTE(AG64,CHAR(160),""))),0)),$AP64="Devis 2",(IFERROR(VALUE(TRIM(SUBSTITUTE(AJ64,CHAR(160),""))),0)),$AP64="Devis 3",(IFERROR(VALUE(TRIM(SUBSTITUTE(AM64,CHAR(160),""))),0))),0))*(IFERROR(VALUE(TRIM(SUBSTITUTE($Z64,CHAR(160),""))),0))))</f>
        <v/>
      </c>
      <c r="AV64" s="209" t="str" cm="1">
        <f t="array" ref="AV64">IF($Z64="","",IF(ROUND((IFERROR(_xlfn.IFS(TRIM(SUBSTITUTE($AP64,CHAR(160),""))="Devis 1",IFERROR(VALUE(TRIM(SUBSTITUTE(AH64,CHAR(160),""))),0),TRIM(SUBSTITUTE($AP64,CHAR(160),""))="Devis 2",IFERROR(VALUE(TRIM(SUBSTITUTE(AK64,CHAR(160),""))),0),TRIM(SUBSTITUTE($AP64,CHAR(160),""))="Devis 3",IFERROR(VALUE(TRIM(SUBSTITUTE(AN64,CHAR(160),""))),0)),0))*(IFERROR(VALUE(TRIM(SUBSTITUTE($Z64,CHAR(160),""))),0)),2)=0,IF(AU64&lt;&gt;"",0,""),ROUND((IFERROR(_xlfn.IFS(TRIM(SUBSTITUTE($AP64,CHAR(160),""))="Devis 1",IFERROR(VALUE(TRIM(SUBSTITUTE(AH64,CHAR(160),""))),0),TRIM(SUBSTITUTE($AP64,CHAR(160),""))="Devis 2",IFERROR(VALUE(TRIM(SUBSTITUTE(AK64,CHAR(160),""))),0),TRIM(SUBSTITUTE($AP64,CHAR(160),""))="Devis 3",IFERROR(VALUE(TRIM(SUBSTITUTE(AN64,CHAR(160),""))),0)),0))*(IFERROR(VALUE(TRIM(SUBSTITUTE($Z64,CHAR(160),""))),0)),2)))</f>
        <v/>
      </c>
      <c r="AW64" s="209" t="str" cm="1">
        <f t="array" ref="AW64">IF($Z64="","",IF((IFERROR(_xlfn.IFS($AP64="Devis 1",(IFERROR(VALUE(TRIM(SUBSTITUTE(AI64,CHAR(160),""))),0)),$AP64="Devis 2",(IFERROR(VALUE(TRIM(SUBSTITUTE(AL64,CHAR(160),""))),0)),$AP64="Devis 3",(IFERROR(VALUE(TRIM(SUBSTITUTE(AO64,CHAR(160),""))),0))),0))*(IFERROR(VALUE(TRIM(SUBSTITUTE($Z64,CHAR(160),""))),0))=0,"",(IFERROR(_xlfn.IFS($AP64="Devis 1",(IFERROR(VALUE(TRIM(SUBSTITUTE(AI64,CHAR(160),""))),0)),$AP64="Devis 2",(IFERROR(VALUE(TRIM(SUBSTITUTE(AL64,CHAR(160),""))),0)),$AP64="Devis 3",(IFERROR(VALUE(TRIM(SUBSTITUTE(AO64,CHAR(160),""))),0))),0))*(IFERROR(VALUE(TRIM(SUBSTITUTE($Z64,CHAR(160),""))),0))))</f>
        <v/>
      </c>
      <c r="AX64" s="280"/>
      <c r="AY64" s="281" t="str" cm="1">
        <f t="array" ref="AY64">IF(OR(AW64="",AT64="",AU64="",AR64="",AV64="",AS64=""),"",_xlfn.IFS((IFERROR(VALUE(TRIM(SUBSTITUTE(AW64,CHAR(160),""))),0))&gt;(IFERROR(VALUE(TRIM(SUBSTITUTE(AT64,CHAR(160),""))),0)),"KO : Le montant retenu TTC est supérieur au montant raisonnable TTC. Merci de revoir la ligne de dépense ou plafonner son montant.",(IFERROR(VALUE(TRIM(SUBSTITUTE(AU64,CHAR(160),""))),0))&gt;(IFERROR(VALUE(TRIM(SUBSTITUTE(AR64,CHAR(160),""))),0)),"Attention : Le montant retenu HT est supérieur au montant HT raisonnable. Merci de revoir la ligne de dépense, plafonner son montant, ou justifier la reventillation HT / TVA.",(IFERROR(VALUE(TRIM(SUBSTITUTE(AV64,CHAR(160),""))),0))&gt;(IFERROR(VALUE(TRIM(SUBSTITUTE(AS64,CHAR(160),""))),0)),"Attention : Le montant TVA retenu est supérieur au montant TVA raisonnable. Merci de revoir la ligne de dépense, plafonner son montant, ou justifier la reventillation HT / TVA.",(IFERROR(VALUE(TRIM(SUBSTITUTE(AW64,CHAR(160),""))),0))=0,"",(IFERROR(VALUE(TRIM(SUBSTITUTE(AT64,CHAR(160),""))),0))=(IFERROR(VALUE(TRIM(SUBSTITUTE(AW64,CHAR(160),""))),0)),"OK",(IFERROR(VALUE(TRIM(SUBSTITUTE(AT64,CHAR(160),""))),0))&gt;(IFERROR(VALUE(TRIM(SUBSTITUTE(AW64,CHAR(160),""))),0))," OK : Montant instruit inférieur au montant raisonnable.",TRUE,""))</f>
        <v/>
      </c>
      <c r="AZ64" s="281" t="str" cm="1">
        <f t="array" ref="AZ64">IF(OR(AW64="",W64="",AU64="",U64="",AV64="",V64=""),"",_xlfn.IFS((IFERROR(VALUE(TRIM(SUBSTITUTE(AW64,CHAR(160),""))),0))&gt;(IFERROR(VALUE(TRIM(SUBSTITUTE(W64,CHAR(160),""))),0)),"KO : Le montant retenu TTC est supérieur au montant présenté TTC. Merci de revoir la ligne de dépense ou plafonner son montant.",(IFERROR(VALUE(TRIM(SUBSTITUTE(AU64,CHAR(160),""))),0))&gt;(IFERROR(VALUE(TRIM(SUBSTITUTE(U64,CHAR(160),""))),0)),"Attention : Le montant retenu HT est supérieur au montant HT présenté. Merci de revoir la ligne de dépense, plafonner son montant, ou justifier la reventillation HT / TVA.",(IFERROR(VALUE(TRIM(SUBSTITUTE(AV64,CHAR(160),""))),0))&gt;(IFERROR(VALUE(TRIM(SUBSTITUTE(V64,CHAR(160),""))),0)),"Attention : Le montant TVA retenu est supérieur au montant TVA présenté. Merci de revoir la ligne de dépense, plafonner son montant, ou justifier la reventillation HT / TVA.",(IFERROR(VALUE(TRIM(SUBSTITUTE(W64,CHAR(160),""))),0))=0,"",(IFERROR(VALUE(TRIM(SUBSTITUTE(AW64,CHAR(160),""))),0))=(IFERROR(VALUE(TRIM(SUBSTITUTE(W64,CHAR(160),""))),0)),"OK",(IFERROR(VALUE(TRIM(SUBSTITUTE(AW64,CHAR(160),""))),0))&lt;(IFERROR(VALUE(TRIM(SUBSTITUTE(W64,CHAR(160),""))),0)),"Montant instruit inférieur au montant présenté.",TRUE,""))</f>
        <v/>
      </c>
      <c r="BA64" s="208" t="str">
        <f t="shared" si="61"/>
        <v/>
      </c>
      <c r="BB64" s="208" t="str">
        <f t="shared" si="62"/>
        <v/>
      </c>
      <c r="BC64" s="208" t="str">
        <f t="shared" si="63"/>
        <v/>
      </c>
    </row>
    <row r="65" spans="1:55" ht="15" customHeight="1">
      <c r="A65" s="473">
        <v>61</v>
      </c>
      <c r="B65" s="11"/>
      <c r="C65" s="13"/>
      <c r="D65" s="11"/>
      <c r="E65" s="11"/>
      <c r="F65" s="63"/>
      <c r="G65" s="71"/>
      <c r="H65" s="69"/>
      <c r="I65" s="70"/>
      <c r="J65" s="41"/>
      <c r="K65" s="29"/>
      <c r="L65" s="15"/>
      <c r="M65" s="193" t="str">
        <f t="shared" si="36"/>
        <v/>
      </c>
      <c r="N65" s="32"/>
      <c r="O65" s="15"/>
      <c r="P65" s="193" t="str">
        <f t="shared" si="37"/>
        <v/>
      </c>
      <c r="Q65" s="35"/>
      <c r="R65" s="15"/>
      <c r="S65" s="194" t="str">
        <f t="shared" si="38"/>
        <v/>
      </c>
      <c r="T65" s="56"/>
      <c r="U65" s="275" t="str" cm="1">
        <f t="array" ref="U65">IF((_xlfn.IFS(TRIM(SUBSTITUTE(T65,CHAR(160),""))="Devis 1",IFERROR(VALUE(TRIM(SUBSTITUTE(K65,CHAR(160),""))),0),TRIM(SUBSTITUTE(T65,CHAR(160),""))="Devis 2",IFERROR(VALUE(TRIM(SUBSTITUTE(N65,CHAR(160),""))),0),TRIM(SUBSTITUTE(T65,CHAR(160),""))="Devis 3",IFERROR(VALUE(TRIM(SUBSTITUTE(Q65,CHAR(160),""))),0),TRUE,0)*IFERROR(VALUE(TRIM(SUBSTITUTE(C65,CHAR(160),""))),0))=0,"",_xlfn.IFS(TRIM(SUBSTITUTE(T65,CHAR(160),""))="Devis 1",IFERROR(VALUE(TRIM(SUBSTITUTE(K65,CHAR(160),""))),0),TRIM(SUBSTITUTE(T65,CHAR(160),""))="Devis 2",IFERROR(VALUE(TRIM(SUBSTITUTE(N65,CHAR(160),""))),0),TRIM(SUBSTITUTE(T65,CHAR(160),""))="Devis 3",IFERROR(VALUE(TRIM(SUBSTITUTE(Q65,CHAR(160),""))),0),TRUE,0)*IFERROR(VALUE(TRIM(SUBSTITUTE(C65,CHAR(160),""))),0))</f>
        <v/>
      </c>
      <c r="V65" s="196" t="str" cm="1">
        <f t="array" ref="V65">IF(ROUND((_xlfn.IFS(TRIM(SUBSTITUTE(T65,CHAR(160),""))="Devis 1",IFERROR(VALUE(TRIM(SUBSTITUTE(L65,CHAR(160),""))),0),TRIM(SUBSTITUTE(T65,CHAR(160),""))="Devis 2",IFERROR(VALUE(TRIM(SUBSTITUTE(O65,CHAR(160),""))),0),TRIM(SUBSTITUTE(T65,CHAR(160),""))="Devis 3",IFERROR(VALUE(TRIM(SUBSTITUTE(R65,CHAR(160),""))),0),TRUE,0)*IFERROR(VALUE(TRIM(SUBSTITUTE(C65,CHAR(160),""))),0)),2)=0,IF(U65&lt;&gt;"",0,""),ROUND((_xlfn.IFS(TRIM(SUBSTITUTE(T65,CHAR(160),""))="Devis 1",IFERROR(VALUE(TRIM(SUBSTITUTE(L65,CHAR(160),""))),0),TRIM(SUBSTITUTE(T65,CHAR(160),""))="Devis 2",IFERROR(VALUE(TRIM(SUBSTITUTE(O65,CHAR(160),""))),0),TRIM(SUBSTITUTE(T65,CHAR(160),""))="Devis 3",IFERROR(VALUE(TRIM(SUBSTITUTE(R65,CHAR(160),""))),0),TRUE,0)*IFERROR(VALUE(TRIM(SUBSTITUTE(C65,CHAR(160),""))),0)),2))</f>
        <v/>
      </c>
      <c r="W65" s="197" t="str">
        <f t="shared" si="39"/>
        <v/>
      </c>
      <c r="X65" s="489"/>
      <c r="Y65" s="277" t="str">
        <f t="shared" si="46"/>
        <v/>
      </c>
      <c r="Z65" s="282" t="str">
        <f t="shared" si="47"/>
        <v/>
      </c>
      <c r="AA65" s="277" t="str">
        <f t="shared" si="48"/>
        <v/>
      </c>
      <c r="AB65" s="200" t="str">
        <f t="shared" si="49"/>
        <v/>
      </c>
      <c r="AC65" s="200" t="str">
        <f t="shared" si="50"/>
        <v/>
      </c>
      <c r="AD65" s="200" t="str">
        <f t="shared" si="51"/>
        <v/>
      </c>
      <c r="AE65" s="200" t="str">
        <f t="shared" si="52"/>
        <v/>
      </c>
      <c r="AF65" s="278" t="str">
        <f t="shared" si="53"/>
        <v/>
      </c>
      <c r="AG65" s="203" t="str">
        <f t="shared" si="54"/>
        <v/>
      </c>
      <c r="AH65" s="204" t="str">
        <f t="shared" si="55"/>
        <v/>
      </c>
      <c r="AI65" s="193" t="str">
        <f t="shared" si="40"/>
        <v/>
      </c>
      <c r="AJ65" s="205" t="str">
        <f t="shared" si="56"/>
        <v/>
      </c>
      <c r="AK65" s="204" t="str">
        <f t="shared" si="57"/>
        <v/>
      </c>
      <c r="AL65" s="193" t="str">
        <f t="shared" si="41"/>
        <v/>
      </c>
      <c r="AM65" s="206" t="str">
        <f t="shared" si="58"/>
        <v/>
      </c>
      <c r="AN65" s="204" t="str">
        <f t="shared" si="59"/>
        <v/>
      </c>
      <c r="AO65" s="207" t="str">
        <f t="shared" si="42"/>
        <v/>
      </c>
      <c r="AP65" s="198" t="str">
        <f t="shared" si="60"/>
        <v/>
      </c>
      <c r="AQ65" s="279"/>
      <c r="AR65" s="208" t="str">
        <f t="shared" si="43"/>
        <v/>
      </c>
      <c r="AS65" s="208" t="str">
        <f t="shared" si="44"/>
        <v/>
      </c>
      <c r="AT65" s="208" t="str">
        <f t="shared" si="45"/>
        <v/>
      </c>
      <c r="AU65" s="209" t="str" cm="1">
        <f t="array" ref="AU65">IF($Z65="","",IF((IFERROR(_xlfn.IFS($AP65="Devis 1",(IFERROR(VALUE(TRIM(SUBSTITUTE(AG65,CHAR(160),""))),0)),$AP65="Devis 2",(IFERROR(VALUE(TRIM(SUBSTITUTE(AJ65,CHAR(160),""))),0)),$AP65="Devis 3",(IFERROR(VALUE(TRIM(SUBSTITUTE(AM65,CHAR(160),""))),0))),0))*(IFERROR(VALUE(TRIM(SUBSTITUTE($Z65,CHAR(160),""))),0))=0,"",(IFERROR(_xlfn.IFS($AP65="Devis 1",(IFERROR(VALUE(TRIM(SUBSTITUTE(AG65,CHAR(160),""))),0)),$AP65="Devis 2",(IFERROR(VALUE(TRIM(SUBSTITUTE(AJ65,CHAR(160),""))),0)),$AP65="Devis 3",(IFERROR(VALUE(TRIM(SUBSTITUTE(AM65,CHAR(160),""))),0))),0))*(IFERROR(VALUE(TRIM(SUBSTITUTE($Z65,CHAR(160),""))),0))))</f>
        <v/>
      </c>
      <c r="AV65" s="209" t="str" cm="1">
        <f t="array" ref="AV65">IF($Z65="","",IF(ROUND((IFERROR(_xlfn.IFS(TRIM(SUBSTITUTE($AP65,CHAR(160),""))="Devis 1",IFERROR(VALUE(TRIM(SUBSTITUTE(AH65,CHAR(160),""))),0),TRIM(SUBSTITUTE($AP65,CHAR(160),""))="Devis 2",IFERROR(VALUE(TRIM(SUBSTITUTE(AK65,CHAR(160),""))),0),TRIM(SUBSTITUTE($AP65,CHAR(160),""))="Devis 3",IFERROR(VALUE(TRIM(SUBSTITUTE(AN65,CHAR(160),""))),0)),0))*(IFERROR(VALUE(TRIM(SUBSTITUTE($Z65,CHAR(160),""))),0)),2)=0,IF(AU65&lt;&gt;"",0,""),ROUND((IFERROR(_xlfn.IFS(TRIM(SUBSTITUTE($AP65,CHAR(160),""))="Devis 1",IFERROR(VALUE(TRIM(SUBSTITUTE(AH65,CHAR(160),""))),0),TRIM(SUBSTITUTE($AP65,CHAR(160),""))="Devis 2",IFERROR(VALUE(TRIM(SUBSTITUTE(AK65,CHAR(160),""))),0),TRIM(SUBSTITUTE($AP65,CHAR(160),""))="Devis 3",IFERROR(VALUE(TRIM(SUBSTITUTE(AN65,CHAR(160),""))),0)),0))*(IFERROR(VALUE(TRIM(SUBSTITUTE($Z65,CHAR(160),""))),0)),2)))</f>
        <v/>
      </c>
      <c r="AW65" s="209" t="str" cm="1">
        <f t="array" ref="AW65">IF($Z65="","",IF((IFERROR(_xlfn.IFS($AP65="Devis 1",(IFERROR(VALUE(TRIM(SUBSTITUTE(AI65,CHAR(160),""))),0)),$AP65="Devis 2",(IFERROR(VALUE(TRIM(SUBSTITUTE(AL65,CHAR(160),""))),0)),$AP65="Devis 3",(IFERROR(VALUE(TRIM(SUBSTITUTE(AO65,CHAR(160),""))),0))),0))*(IFERROR(VALUE(TRIM(SUBSTITUTE($Z65,CHAR(160),""))),0))=0,"",(IFERROR(_xlfn.IFS($AP65="Devis 1",(IFERROR(VALUE(TRIM(SUBSTITUTE(AI65,CHAR(160),""))),0)),$AP65="Devis 2",(IFERROR(VALUE(TRIM(SUBSTITUTE(AL65,CHAR(160),""))),0)),$AP65="Devis 3",(IFERROR(VALUE(TRIM(SUBSTITUTE(AO65,CHAR(160),""))),0))),0))*(IFERROR(VALUE(TRIM(SUBSTITUTE($Z65,CHAR(160),""))),0))))</f>
        <v/>
      </c>
      <c r="AX65" s="280"/>
      <c r="AY65" s="281" t="str" cm="1">
        <f t="array" ref="AY65">IF(OR(AW65="",AT65="",AU65="",AR65="",AV65="",AS65=""),"",_xlfn.IFS((IFERROR(VALUE(TRIM(SUBSTITUTE(AW65,CHAR(160),""))),0))&gt;(IFERROR(VALUE(TRIM(SUBSTITUTE(AT65,CHAR(160),""))),0)),"KO : Le montant retenu TTC est supérieur au montant raisonnable TTC. Merci de revoir la ligne de dépense ou plafonner son montant.",(IFERROR(VALUE(TRIM(SUBSTITUTE(AU65,CHAR(160),""))),0))&gt;(IFERROR(VALUE(TRIM(SUBSTITUTE(AR65,CHAR(160),""))),0)),"Attention : Le montant retenu HT est supérieur au montant HT raisonnable. Merci de revoir la ligne de dépense, plafonner son montant, ou justifier la reventillation HT / TVA.",(IFERROR(VALUE(TRIM(SUBSTITUTE(AV65,CHAR(160),""))),0))&gt;(IFERROR(VALUE(TRIM(SUBSTITUTE(AS65,CHAR(160),""))),0)),"Attention : Le montant TVA retenu est supérieur au montant TVA raisonnable. Merci de revoir la ligne de dépense, plafonner son montant, ou justifier la reventillation HT / TVA.",(IFERROR(VALUE(TRIM(SUBSTITUTE(AW65,CHAR(160),""))),0))=0,"",(IFERROR(VALUE(TRIM(SUBSTITUTE(AT65,CHAR(160),""))),0))=(IFERROR(VALUE(TRIM(SUBSTITUTE(AW65,CHAR(160),""))),0)),"OK",(IFERROR(VALUE(TRIM(SUBSTITUTE(AT65,CHAR(160),""))),0))&gt;(IFERROR(VALUE(TRIM(SUBSTITUTE(AW65,CHAR(160),""))),0))," OK : Montant instruit inférieur au montant raisonnable.",TRUE,""))</f>
        <v/>
      </c>
      <c r="AZ65" s="281" t="str" cm="1">
        <f t="array" ref="AZ65">IF(OR(AW65="",W65="",AU65="",U65="",AV65="",V65=""),"",_xlfn.IFS((IFERROR(VALUE(TRIM(SUBSTITUTE(AW65,CHAR(160),""))),0))&gt;(IFERROR(VALUE(TRIM(SUBSTITUTE(W65,CHAR(160),""))),0)),"KO : Le montant retenu TTC est supérieur au montant présenté TTC. Merci de revoir la ligne de dépense ou plafonner son montant.",(IFERROR(VALUE(TRIM(SUBSTITUTE(AU65,CHAR(160),""))),0))&gt;(IFERROR(VALUE(TRIM(SUBSTITUTE(U65,CHAR(160),""))),0)),"Attention : Le montant retenu HT est supérieur au montant HT présenté. Merci de revoir la ligne de dépense, plafonner son montant, ou justifier la reventillation HT / TVA.",(IFERROR(VALUE(TRIM(SUBSTITUTE(AV65,CHAR(160),""))),0))&gt;(IFERROR(VALUE(TRIM(SUBSTITUTE(V65,CHAR(160),""))),0)),"Attention : Le montant TVA retenu est supérieur au montant TVA présenté. Merci de revoir la ligne de dépense, plafonner son montant, ou justifier la reventillation HT / TVA.",(IFERROR(VALUE(TRIM(SUBSTITUTE(W65,CHAR(160),""))),0))=0,"",(IFERROR(VALUE(TRIM(SUBSTITUTE(AW65,CHAR(160),""))),0))=(IFERROR(VALUE(TRIM(SUBSTITUTE(W65,CHAR(160),""))),0)),"OK",(IFERROR(VALUE(TRIM(SUBSTITUTE(AW65,CHAR(160),""))),0))&lt;(IFERROR(VALUE(TRIM(SUBSTITUTE(W65,CHAR(160),""))),0)),"Montant instruit inférieur au montant présenté.",TRUE,""))</f>
        <v/>
      </c>
      <c r="BA65" s="208" t="str">
        <f t="shared" si="61"/>
        <v/>
      </c>
      <c r="BB65" s="208" t="str">
        <f t="shared" si="62"/>
        <v/>
      </c>
      <c r="BC65" s="208" t="str">
        <f t="shared" si="63"/>
        <v/>
      </c>
    </row>
    <row r="66" spans="1:55" ht="15" customHeight="1">
      <c r="A66" s="473">
        <v>62</v>
      </c>
      <c r="B66" s="11"/>
      <c r="C66" s="13"/>
      <c r="D66" s="11"/>
      <c r="E66" s="11"/>
      <c r="F66" s="63"/>
      <c r="G66" s="71"/>
      <c r="H66" s="69"/>
      <c r="I66" s="70"/>
      <c r="J66" s="41"/>
      <c r="K66" s="29"/>
      <c r="L66" s="15"/>
      <c r="M66" s="193" t="str">
        <f t="shared" si="36"/>
        <v/>
      </c>
      <c r="N66" s="32"/>
      <c r="O66" s="15"/>
      <c r="P66" s="193" t="str">
        <f t="shared" si="37"/>
        <v/>
      </c>
      <c r="Q66" s="35"/>
      <c r="R66" s="15"/>
      <c r="S66" s="194" t="str">
        <f t="shared" si="38"/>
        <v/>
      </c>
      <c r="T66" s="56"/>
      <c r="U66" s="275" t="str" cm="1">
        <f t="array" ref="U66">IF((_xlfn.IFS(TRIM(SUBSTITUTE(T66,CHAR(160),""))="Devis 1",IFERROR(VALUE(TRIM(SUBSTITUTE(K66,CHAR(160),""))),0),TRIM(SUBSTITUTE(T66,CHAR(160),""))="Devis 2",IFERROR(VALUE(TRIM(SUBSTITUTE(N66,CHAR(160),""))),0),TRIM(SUBSTITUTE(T66,CHAR(160),""))="Devis 3",IFERROR(VALUE(TRIM(SUBSTITUTE(Q66,CHAR(160),""))),0),TRUE,0)*IFERROR(VALUE(TRIM(SUBSTITUTE(C66,CHAR(160),""))),0))=0,"",_xlfn.IFS(TRIM(SUBSTITUTE(T66,CHAR(160),""))="Devis 1",IFERROR(VALUE(TRIM(SUBSTITUTE(K66,CHAR(160),""))),0),TRIM(SUBSTITUTE(T66,CHAR(160),""))="Devis 2",IFERROR(VALUE(TRIM(SUBSTITUTE(N66,CHAR(160),""))),0),TRIM(SUBSTITUTE(T66,CHAR(160),""))="Devis 3",IFERROR(VALUE(TRIM(SUBSTITUTE(Q66,CHAR(160),""))),0),TRUE,0)*IFERROR(VALUE(TRIM(SUBSTITUTE(C66,CHAR(160),""))),0))</f>
        <v/>
      </c>
      <c r="V66" s="196" t="str" cm="1">
        <f t="array" ref="V66">IF(ROUND((_xlfn.IFS(TRIM(SUBSTITUTE(T66,CHAR(160),""))="Devis 1",IFERROR(VALUE(TRIM(SUBSTITUTE(L66,CHAR(160),""))),0),TRIM(SUBSTITUTE(T66,CHAR(160),""))="Devis 2",IFERROR(VALUE(TRIM(SUBSTITUTE(O66,CHAR(160),""))),0),TRIM(SUBSTITUTE(T66,CHAR(160),""))="Devis 3",IFERROR(VALUE(TRIM(SUBSTITUTE(R66,CHAR(160),""))),0),TRUE,0)*IFERROR(VALUE(TRIM(SUBSTITUTE(C66,CHAR(160),""))),0)),2)=0,IF(U66&lt;&gt;"",0,""),ROUND((_xlfn.IFS(TRIM(SUBSTITUTE(T66,CHAR(160),""))="Devis 1",IFERROR(VALUE(TRIM(SUBSTITUTE(L66,CHAR(160),""))),0),TRIM(SUBSTITUTE(T66,CHAR(160),""))="Devis 2",IFERROR(VALUE(TRIM(SUBSTITUTE(O66,CHAR(160),""))),0),TRIM(SUBSTITUTE(T66,CHAR(160),""))="Devis 3",IFERROR(VALUE(TRIM(SUBSTITUTE(R66,CHAR(160),""))),0),TRUE,0)*IFERROR(VALUE(TRIM(SUBSTITUTE(C66,CHAR(160),""))),0)),2))</f>
        <v/>
      </c>
      <c r="W66" s="197" t="str">
        <f t="shared" si="39"/>
        <v/>
      </c>
      <c r="X66" s="489"/>
      <c r="Y66" s="277" t="str">
        <f t="shared" si="46"/>
        <v/>
      </c>
      <c r="Z66" s="282" t="str">
        <f t="shared" si="47"/>
        <v/>
      </c>
      <c r="AA66" s="277" t="str">
        <f t="shared" si="48"/>
        <v/>
      </c>
      <c r="AB66" s="200" t="str">
        <f t="shared" si="49"/>
        <v/>
      </c>
      <c r="AC66" s="200" t="str">
        <f t="shared" si="50"/>
        <v/>
      </c>
      <c r="AD66" s="200" t="str">
        <f t="shared" si="51"/>
        <v/>
      </c>
      <c r="AE66" s="200" t="str">
        <f t="shared" si="52"/>
        <v/>
      </c>
      <c r="AF66" s="278" t="str">
        <f t="shared" si="53"/>
        <v/>
      </c>
      <c r="AG66" s="203" t="str">
        <f t="shared" si="54"/>
        <v/>
      </c>
      <c r="AH66" s="204" t="str">
        <f t="shared" si="55"/>
        <v/>
      </c>
      <c r="AI66" s="193" t="str">
        <f t="shared" si="40"/>
        <v/>
      </c>
      <c r="AJ66" s="205" t="str">
        <f t="shared" si="56"/>
        <v/>
      </c>
      <c r="AK66" s="204" t="str">
        <f t="shared" si="57"/>
        <v/>
      </c>
      <c r="AL66" s="193" t="str">
        <f t="shared" si="41"/>
        <v/>
      </c>
      <c r="AM66" s="206" t="str">
        <f t="shared" si="58"/>
        <v/>
      </c>
      <c r="AN66" s="204" t="str">
        <f t="shared" si="59"/>
        <v/>
      </c>
      <c r="AO66" s="207" t="str">
        <f t="shared" si="42"/>
        <v/>
      </c>
      <c r="AP66" s="198" t="str">
        <f t="shared" si="60"/>
        <v/>
      </c>
      <c r="AQ66" s="279"/>
      <c r="AR66" s="208" t="str">
        <f t="shared" si="43"/>
        <v/>
      </c>
      <c r="AS66" s="208" t="str">
        <f t="shared" si="44"/>
        <v/>
      </c>
      <c r="AT66" s="208" t="str">
        <f t="shared" si="45"/>
        <v/>
      </c>
      <c r="AU66" s="209" t="str" cm="1">
        <f t="array" ref="AU66">IF($Z66="","",IF((IFERROR(_xlfn.IFS($AP66="Devis 1",(IFERROR(VALUE(TRIM(SUBSTITUTE(AG66,CHAR(160),""))),0)),$AP66="Devis 2",(IFERROR(VALUE(TRIM(SUBSTITUTE(AJ66,CHAR(160),""))),0)),$AP66="Devis 3",(IFERROR(VALUE(TRIM(SUBSTITUTE(AM66,CHAR(160),""))),0))),0))*(IFERROR(VALUE(TRIM(SUBSTITUTE($Z66,CHAR(160),""))),0))=0,"",(IFERROR(_xlfn.IFS($AP66="Devis 1",(IFERROR(VALUE(TRIM(SUBSTITUTE(AG66,CHAR(160),""))),0)),$AP66="Devis 2",(IFERROR(VALUE(TRIM(SUBSTITUTE(AJ66,CHAR(160),""))),0)),$AP66="Devis 3",(IFERROR(VALUE(TRIM(SUBSTITUTE(AM66,CHAR(160),""))),0))),0))*(IFERROR(VALUE(TRIM(SUBSTITUTE($Z66,CHAR(160),""))),0))))</f>
        <v/>
      </c>
      <c r="AV66" s="209" t="str" cm="1">
        <f t="array" ref="AV66">IF($Z66="","",IF(ROUND((IFERROR(_xlfn.IFS(TRIM(SUBSTITUTE($AP66,CHAR(160),""))="Devis 1",IFERROR(VALUE(TRIM(SUBSTITUTE(AH66,CHAR(160),""))),0),TRIM(SUBSTITUTE($AP66,CHAR(160),""))="Devis 2",IFERROR(VALUE(TRIM(SUBSTITUTE(AK66,CHAR(160),""))),0),TRIM(SUBSTITUTE($AP66,CHAR(160),""))="Devis 3",IFERROR(VALUE(TRIM(SUBSTITUTE(AN66,CHAR(160),""))),0)),0))*(IFERROR(VALUE(TRIM(SUBSTITUTE($Z66,CHAR(160),""))),0)),2)=0,IF(AU66&lt;&gt;"",0,""),ROUND((IFERROR(_xlfn.IFS(TRIM(SUBSTITUTE($AP66,CHAR(160),""))="Devis 1",IFERROR(VALUE(TRIM(SUBSTITUTE(AH66,CHAR(160),""))),0),TRIM(SUBSTITUTE($AP66,CHAR(160),""))="Devis 2",IFERROR(VALUE(TRIM(SUBSTITUTE(AK66,CHAR(160),""))),0),TRIM(SUBSTITUTE($AP66,CHAR(160),""))="Devis 3",IFERROR(VALUE(TRIM(SUBSTITUTE(AN66,CHAR(160),""))),0)),0))*(IFERROR(VALUE(TRIM(SUBSTITUTE($Z66,CHAR(160),""))),0)),2)))</f>
        <v/>
      </c>
      <c r="AW66" s="209" t="str" cm="1">
        <f t="array" ref="AW66">IF($Z66="","",IF((IFERROR(_xlfn.IFS($AP66="Devis 1",(IFERROR(VALUE(TRIM(SUBSTITUTE(AI66,CHAR(160),""))),0)),$AP66="Devis 2",(IFERROR(VALUE(TRIM(SUBSTITUTE(AL66,CHAR(160),""))),0)),$AP66="Devis 3",(IFERROR(VALUE(TRIM(SUBSTITUTE(AO66,CHAR(160),""))),0))),0))*(IFERROR(VALUE(TRIM(SUBSTITUTE($Z66,CHAR(160),""))),0))=0,"",(IFERROR(_xlfn.IFS($AP66="Devis 1",(IFERROR(VALUE(TRIM(SUBSTITUTE(AI66,CHAR(160),""))),0)),$AP66="Devis 2",(IFERROR(VALUE(TRIM(SUBSTITUTE(AL66,CHAR(160),""))),0)),$AP66="Devis 3",(IFERROR(VALUE(TRIM(SUBSTITUTE(AO66,CHAR(160),""))),0))),0))*(IFERROR(VALUE(TRIM(SUBSTITUTE($Z66,CHAR(160),""))),0))))</f>
        <v/>
      </c>
      <c r="AX66" s="280"/>
      <c r="AY66" s="281" t="str" cm="1">
        <f t="array" ref="AY66">IF(OR(AW66="",AT66="",AU66="",AR66="",AV66="",AS66=""),"",_xlfn.IFS((IFERROR(VALUE(TRIM(SUBSTITUTE(AW66,CHAR(160),""))),0))&gt;(IFERROR(VALUE(TRIM(SUBSTITUTE(AT66,CHAR(160),""))),0)),"KO : Le montant retenu TTC est supérieur au montant raisonnable TTC. Merci de revoir la ligne de dépense ou plafonner son montant.",(IFERROR(VALUE(TRIM(SUBSTITUTE(AU66,CHAR(160),""))),0))&gt;(IFERROR(VALUE(TRIM(SUBSTITUTE(AR66,CHAR(160),""))),0)),"Attention : Le montant retenu HT est supérieur au montant HT raisonnable. Merci de revoir la ligne de dépense, plafonner son montant, ou justifier la reventillation HT / TVA.",(IFERROR(VALUE(TRIM(SUBSTITUTE(AV66,CHAR(160),""))),0))&gt;(IFERROR(VALUE(TRIM(SUBSTITUTE(AS66,CHAR(160),""))),0)),"Attention : Le montant TVA retenu est supérieur au montant TVA raisonnable. Merci de revoir la ligne de dépense, plafonner son montant, ou justifier la reventillation HT / TVA.",(IFERROR(VALUE(TRIM(SUBSTITUTE(AW66,CHAR(160),""))),0))=0,"",(IFERROR(VALUE(TRIM(SUBSTITUTE(AT66,CHAR(160),""))),0))=(IFERROR(VALUE(TRIM(SUBSTITUTE(AW66,CHAR(160),""))),0)),"OK",(IFERROR(VALUE(TRIM(SUBSTITUTE(AT66,CHAR(160),""))),0))&gt;(IFERROR(VALUE(TRIM(SUBSTITUTE(AW66,CHAR(160),""))),0))," OK : Montant instruit inférieur au montant raisonnable.",TRUE,""))</f>
        <v/>
      </c>
      <c r="AZ66" s="281" t="str" cm="1">
        <f t="array" ref="AZ66">IF(OR(AW66="",W66="",AU66="",U66="",AV66="",V66=""),"",_xlfn.IFS((IFERROR(VALUE(TRIM(SUBSTITUTE(AW66,CHAR(160),""))),0))&gt;(IFERROR(VALUE(TRIM(SUBSTITUTE(W66,CHAR(160),""))),0)),"KO : Le montant retenu TTC est supérieur au montant présenté TTC. Merci de revoir la ligne de dépense ou plafonner son montant.",(IFERROR(VALUE(TRIM(SUBSTITUTE(AU66,CHAR(160),""))),0))&gt;(IFERROR(VALUE(TRIM(SUBSTITUTE(U66,CHAR(160),""))),0)),"Attention : Le montant retenu HT est supérieur au montant HT présenté. Merci de revoir la ligne de dépense, plafonner son montant, ou justifier la reventillation HT / TVA.",(IFERROR(VALUE(TRIM(SUBSTITUTE(AV66,CHAR(160),""))),0))&gt;(IFERROR(VALUE(TRIM(SUBSTITUTE(V66,CHAR(160),""))),0)),"Attention : Le montant TVA retenu est supérieur au montant TVA présenté. Merci de revoir la ligne de dépense, plafonner son montant, ou justifier la reventillation HT / TVA.",(IFERROR(VALUE(TRIM(SUBSTITUTE(W66,CHAR(160),""))),0))=0,"",(IFERROR(VALUE(TRIM(SUBSTITUTE(AW66,CHAR(160),""))),0))=(IFERROR(VALUE(TRIM(SUBSTITUTE(W66,CHAR(160),""))),0)),"OK",(IFERROR(VALUE(TRIM(SUBSTITUTE(AW66,CHAR(160),""))),0))&lt;(IFERROR(VALUE(TRIM(SUBSTITUTE(W66,CHAR(160),""))),0)),"Montant instruit inférieur au montant présenté.",TRUE,""))</f>
        <v/>
      </c>
      <c r="BA66" s="208" t="str">
        <f t="shared" si="61"/>
        <v/>
      </c>
      <c r="BB66" s="208" t="str">
        <f t="shared" si="62"/>
        <v/>
      </c>
      <c r="BC66" s="208" t="str">
        <f t="shared" si="63"/>
        <v/>
      </c>
    </row>
    <row r="67" spans="1:55" ht="15" customHeight="1">
      <c r="A67" s="473">
        <v>63</v>
      </c>
      <c r="B67" s="11"/>
      <c r="C67" s="13"/>
      <c r="D67" s="11"/>
      <c r="E67" s="11"/>
      <c r="F67" s="63"/>
      <c r="G67" s="71"/>
      <c r="H67" s="69"/>
      <c r="I67" s="70"/>
      <c r="J67" s="41"/>
      <c r="K67" s="29"/>
      <c r="L67" s="15"/>
      <c r="M67" s="193" t="str">
        <f t="shared" si="36"/>
        <v/>
      </c>
      <c r="N67" s="32"/>
      <c r="O67" s="15"/>
      <c r="P67" s="193" t="str">
        <f t="shared" si="37"/>
        <v/>
      </c>
      <c r="Q67" s="35"/>
      <c r="R67" s="15"/>
      <c r="S67" s="194" t="str">
        <f t="shared" si="38"/>
        <v/>
      </c>
      <c r="T67" s="56"/>
      <c r="U67" s="275" t="str" cm="1">
        <f t="array" ref="U67">IF((_xlfn.IFS(TRIM(SUBSTITUTE(T67,CHAR(160),""))="Devis 1",IFERROR(VALUE(TRIM(SUBSTITUTE(K67,CHAR(160),""))),0),TRIM(SUBSTITUTE(T67,CHAR(160),""))="Devis 2",IFERROR(VALUE(TRIM(SUBSTITUTE(N67,CHAR(160),""))),0),TRIM(SUBSTITUTE(T67,CHAR(160),""))="Devis 3",IFERROR(VALUE(TRIM(SUBSTITUTE(Q67,CHAR(160),""))),0),TRUE,0)*IFERROR(VALUE(TRIM(SUBSTITUTE(C67,CHAR(160),""))),0))=0,"",_xlfn.IFS(TRIM(SUBSTITUTE(T67,CHAR(160),""))="Devis 1",IFERROR(VALUE(TRIM(SUBSTITUTE(K67,CHAR(160),""))),0),TRIM(SUBSTITUTE(T67,CHAR(160),""))="Devis 2",IFERROR(VALUE(TRIM(SUBSTITUTE(N67,CHAR(160),""))),0),TRIM(SUBSTITUTE(T67,CHAR(160),""))="Devis 3",IFERROR(VALUE(TRIM(SUBSTITUTE(Q67,CHAR(160),""))),0),TRUE,0)*IFERROR(VALUE(TRIM(SUBSTITUTE(C67,CHAR(160),""))),0))</f>
        <v/>
      </c>
      <c r="V67" s="196" t="str" cm="1">
        <f t="array" ref="V67">IF(ROUND((_xlfn.IFS(TRIM(SUBSTITUTE(T67,CHAR(160),""))="Devis 1",IFERROR(VALUE(TRIM(SUBSTITUTE(L67,CHAR(160),""))),0),TRIM(SUBSTITUTE(T67,CHAR(160),""))="Devis 2",IFERROR(VALUE(TRIM(SUBSTITUTE(O67,CHAR(160),""))),0),TRIM(SUBSTITUTE(T67,CHAR(160),""))="Devis 3",IFERROR(VALUE(TRIM(SUBSTITUTE(R67,CHAR(160),""))),0),TRUE,0)*IFERROR(VALUE(TRIM(SUBSTITUTE(C67,CHAR(160),""))),0)),2)=0,IF(U67&lt;&gt;"",0,""),ROUND((_xlfn.IFS(TRIM(SUBSTITUTE(T67,CHAR(160),""))="Devis 1",IFERROR(VALUE(TRIM(SUBSTITUTE(L67,CHAR(160),""))),0),TRIM(SUBSTITUTE(T67,CHAR(160),""))="Devis 2",IFERROR(VALUE(TRIM(SUBSTITUTE(O67,CHAR(160),""))),0),TRIM(SUBSTITUTE(T67,CHAR(160),""))="Devis 3",IFERROR(VALUE(TRIM(SUBSTITUTE(R67,CHAR(160),""))),0),TRUE,0)*IFERROR(VALUE(TRIM(SUBSTITUTE(C67,CHAR(160),""))),0)),2))</f>
        <v/>
      </c>
      <c r="W67" s="197" t="str">
        <f t="shared" si="39"/>
        <v/>
      </c>
      <c r="X67" s="489"/>
      <c r="Y67" s="277" t="str">
        <f t="shared" si="46"/>
        <v/>
      </c>
      <c r="Z67" s="282" t="str">
        <f t="shared" si="47"/>
        <v/>
      </c>
      <c r="AA67" s="277" t="str">
        <f t="shared" si="48"/>
        <v/>
      </c>
      <c r="AB67" s="200" t="str">
        <f t="shared" si="49"/>
        <v/>
      </c>
      <c r="AC67" s="200" t="str">
        <f t="shared" si="50"/>
        <v/>
      </c>
      <c r="AD67" s="200" t="str">
        <f t="shared" si="51"/>
        <v/>
      </c>
      <c r="AE67" s="200" t="str">
        <f t="shared" si="52"/>
        <v/>
      </c>
      <c r="AF67" s="278" t="str">
        <f t="shared" si="53"/>
        <v/>
      </c>
      <c r="AG67" s="203" t="str">
        <f t="shared" si="54"/>
        <v/>
      </c>
      <c r="AH67" s="204" t="str">
        <f t="shared" si="55"/>
        <v/>
      </c>
      <c r="AI67" s="193" t="str">
        <f t="shared" si="40"/>
        <v/>
      </c>
      <c r="AJ67" s="205" t="str">
        <f t="shared" si="56"/>
        <v/>
      </c>
      <c r="AK67" s="204" t="str">
        <f t="shared" si="57"/>
        <v/>
      </c>
      <c r="AL67" s="193" t="str">
        <f t="shared" si="41"/>
        <v/>
      </c>
      <c r="AM67" s="206" t="str">
        <f t="shared" si="58"/>
        <v/>
      </c>
      <c r="AN67" s="204" t="str">
        <f t="shared" si="59"/>
        <v/>
      </c>
      <c r="AO67" s="207" t="str">
        <f t="shared" si="42"/>
        <v/>
      </c>
      <c r="AP67" s="198" t="str">
        <f t="shared" si="60"/>
        <v/>
      </c>
      <c r="AQ67" s="279"/>
      <c r="AR67" s="208" t="str">
        <f t="shared" si="43"/>
        <v/>
      </c>
      <c r="AS67" s="208" t="str">
        <f t="shared" si="44"/>
        <v/>
      </c>
      <c r="AT67" s="208" t="str">
        <f t="shared" si="45"/>
        <v/>
      </c>
      <c r="AU67" s="209" t="str" cm="1">
        <f t="array" ref="AU67">IF($Z67="","",IF((IFERROR(_xlfn.IFS($AP67="Devis 1",(IFERROR(VALUE(TRIM(SUBSTITUTE(AG67,CHAR(160),""))),0)),$AP67="Devis 2",(IFERROR(VALUE(TRIM(SUBSTITUTE(AJ67,CHAR(160),""))),0)),$AP67="Devis 3",(IFERROR(VALUE(TRIM(SUBSTITUTE(AM67,CHAR(160),""))),0))),0))*(IFERROR(VALUE(TRIM(SUBSTITUTE($Z67,CHAR(160),""))),0))=0,"",(IFERROR(_xlfn.IFS($AP67="Devis 1",(IFERROR(VALUE(TRIM(SUBSTITUTE(AG67,CHAR(160),""))),0)),$AP67="Devis 2",(IFERROR(VALUE(TRIM(SUBSTITUTE(AJ67,CHAR(160),""))),0)),$AP67="Devis 3",(IFERROR(VALUE(TRIM(SUBSTITUTE(AM67,CHAR(160),""))),0))),0))*(IFERROR(VALUE(TRIM(SUBSTITUTE($Z67,CHAR(160),""))),0))))</f>
        <v/>
      </c>
      <c r="AV67" s="209" t="str" cm="1">
        <f t="array" ref="AV67">IF($Z67="","",IF(ROUND((IFERROR(_xlfn.IFS(TRIM(SUBSTITUTE($AP67,CHAR(160),""))="Devis 1",IFERROR(VALUE(TRIM(SUBSTITUTE(AH67,CHAR(160),""))),0),TRIM(SUBSTITUTE($AP67,CHAR(160),""))="Devis 2",IFERROR(VALUE(TRIM(SUBSTITUTE(AK67,CHAR(160),""))),0),TRIM(SUBSTITUTE($AP67,CHAR(160),""))="Devis 3",IFERROR(VALUE(TRIM(SUBSTITUTE(AN67,CHAR(160),""))),0)),0))*(IFERROR(VALUE(TRIM(SUBSTITUTE($Z67,CHAR(160),""))),0)),2)=0,IF(AU67&lt;&gt;"",0,""),ROUND((IFERROR(_xlfn.IFS(TRIM(SUBSTITUTE($AP67,CHAR(160),""))="Devis 1",IFERROR(VALUE(TRIM(SUBSTITUTE(AH67,CHAR(160),""))),0),TRIM(SUBSTITUTE($AP67,CHAR(160),""))="Devis 2",IFERROR(VALUE(TRIM(SUBSTITUTE(AK67,CHAR(160),""))),0),TRIM(SUBSTITUTE($AP67,CHAR(160),""))="Devis 3",IFERROR(VALUE(TRIM(SUBSTITUTE(AN67,CHAR(160),""))),0)),0))*(IFERROR(VALUE(TRIM(SUBSTITUTE($Z67,CHAR(160),""))),0)),2)))</f>
        <v/>
      </c>
      <c r="AW67" s="209" t="str" cm="1">
        <f t="array" ref="AW67">IF($Z67="","",IF((IFERROR(_xlfn.IFS($AP67="Devis 1",(IFERROR(VALUE(TRIM(SUBSTITUTE(AI67,CHAR(160),""))),0)),$AP67="Devis 2",(IFERROR(VALUE(TRIM(SUBSTITUTE(AL67,CHAR(160),""))),0)),$AP67="Devis 3",(IFERROR(VALUE(TRIM(SUBSTITUTE(AO67,CHAR(160),""))),0))),0))*(IFERROR(VALUE(TRIM(SUBSTITUTE($Z67,CHAR(160),""))),0))=0,"",(IFERROR(_xlfn.IFS($AP67="Devis 1",(IFERROR(VALUE(TRIM(SUBSTITUTE(AI67,CHAR(160),""))),0)),$AP67="Devis 2",(IFERROR(VALUE(TRIM(SUBSTITUTE(AL67,CHAR(160),""))),0)),$AP67="Devis 3",(IFERROR(VALUE(TRIM(SUBSTITUTE(AO67,CHAR(160),""))),0))),0))*(IFERROR(VALUE(TRIM(SUBSTITUTE($Z67,CHAR(160),""))),0))))</f>
        <v/>
      </c>
      <c r="AX67" s="280"/>
      <c r="AY67" s="281" t="str" cm="1">
        <f t="array" ref="AY67">IF(OR(AW67="",AT67="",AU67="",AR67="",AV67="",AS67=""),"",_xlfn.IFS((IFERROR(VALUE(TRIM(SUBSTITUTE(AW67,CHAR(160),""))),0))&gt;(IFERROR(VALUE(TRIM(SUBSTITUTE(AT67,CHAR(160),""))),0)),"KO : Le montant retenu TTC est supérieur au montant raisonnable TTC. Merci de revoir la ligne de dépense ou plafonner son montant.",(IFERROR(VALUE(TRIM(SUBSTITUTE(AU67,CHAR(160),""))),0))&gt;(IFERROR(VALUE(TRIM(SUBSTITUTE(AR67,CHAR(160),""))),0)),"Attention : Le montant retenu HT est supérieur au montant HT raisonnable. Merci de revoir la ligne de dépense, plafonner son montant, ou justifier la reventillation HT / TVA.",(IFERROR(VALUE(TRIM(SUBSTITUTE(AV67,CHAR(160),""))),0))&gt;(IFERROR(VALUE(TRIM(SUBSTITUTE(AS67,CHAR(160),""))),0)),"Attention : Le montant TVA retenu est supérieur au montant TVA raisonnable. Merci de revoir la ligne de dépense, plafonner son montant, ou justifier la reventillation HT / TVA.",(IFERROR(VALUE(TRIM(SUBSTITUTE(AW67,CHAR(160),""))),0))=0,"",(IFERROR(VALUE(TRIM(SUBSTITUTE(AT67,CHAR(160),""))),0))=(IFERROR(VALUE(TRIM(SUBSTITUTE(AW67,CHAR(160),""))),0)),"OK",(IFERROR(VALUE(TRIM(SUBSTITUTE(AT67,CHAR(160),""))),0))&gt;(IFERROR(VALUE(TRIM(SUBSTITUTE(AW67,CHAR(160),""))),0))," OK : Montant instruit inférieur au montant raisonnable.",TRUE,""))</f>
        <v/>
      </c>
      <c r="AZ67" s="281" t="str" cm="1">
        <f t="array" ref="AZ67">IF(OR(AW67="",W67="",AU67="",U67="",AV67="",V67=""),"",_xlfn.IFS((IFERROR(VALUE(TRIM(SUBSTITUTE(AW67,CHAR(160),""))),0))&gt;(IFERROR(VALUE(TRIM(SUBSTITUTE(W67,CHAR(160),""))),0)),"KO : Le montant retenu TTC est supérieur au montant présenté TTC. Merci de revoir la ligne de dépense ou plafonner son montant.",(IFERROR(VALUE(TRIM(SUBSTITUTE(AU67,CHAR(160),""))),0))&gt;(IFERROR(VALUE(TRIM(SUBSTITUTE(U67,CHAR(160),""))),0)),"Attention : Le montant retenu HT est supérieur au montant HT présenté. Merci de revoir la ligne de dépense, plafonner son montant, ou justifier la reventillation HT / TVA.",(IFERROR(VALUE(TRIM(SUBSTITUTE(AV67,CHAR(160),""))),0))&gt;(IFERROR(VALUE(TRIM(SUBSTITUTE(V67,CHAR(160),""))),0)),"Attention : Le montant TVA retenu est supérieur au montant TVA présenté. Merci de revoir la ligne de dépense, plafonner son montant, ou justifier la reventillation HT / TVA.",(IFERROR(VALUE(TRIM(SUBSTITUTE(W67,CHAR(160),""))),0))=0,"",(IFERROR(VALUE(TRIM(SUBSTITUTE(AW67,CHAR(160),""))),0))=(IFERROR(VALUE(TRIM(SUBSTITUTE(W67,CHAR(160),""))),0)),"OK",(IFERROR(VALUE(TRIM(SUBSTITUTE(AW67,CHAR(160),""))),0))&lt;(IFERROR(VALUE(TRIM(SUBSTITUTE(W67,CHAR(160),""))),0)),"Montant instruit inférieur au montant présenté.",TRUE,""))</f>
        <v/>
      </c>
      <c r="BA67" s="208" t="str">
        <f t="shared" si="61"/>
        <v/>
      </c>
      <c r="BB67" s="208" t="str">
        <f t="shared" si="62"/>
        <v/>
      </c>
      <c r="BC67" s="208" t="str">
        <f t="shared" si="63"/>
        <v/>
      </c>
    </row>
    <row r="68" spans="1:55" ht="15" customHeight="1">
      <c r="A68" s="473">
        <v>64</v>
      </c>
      <c r="B68" s="11"/>
      <c r="C68" s="13"/>
      <c r="D68" s="11"/>
      <c r="E68" s="11"/>
      <c r="F68" s="63"/>
      <c r="G68" s="71"/>
      <c r="H68" s="69"/>
      <c r="I68" s="70"/>
      <c r="J68" s="41"/>
      <c r="K68" s="29"/>
      <c r="L68" s="15"/>
      <c r="M68" s="193" t="str">
        <f t="shared" si="36"/>
        <v/>
      </c>
      <c r="N68" s="32"/>
      <c r="O68" s="15"/>
      <c r="P68" s="193" t="str">
        <f t="shared" si="37"/>
        <v/>
      </c>
      <c r="Q68" s="35"/>
      <c r="R68" s="15"/>
      <c r="S68" s="194" t="str">
        <f t="shared" si="38"/>
        <v/>
      </c>
      <c r="T68" s="56"/>
      <c r="U68" s="275" t="str" cm="1">
        <f t="array" ref="U68">IF((_xlfn.IFS(TRIM(SUBSTITUTE(T68,CHAR(160),""))="Devis 1",IFERROR(VALUE(TRIM(SUBSTITUTE(K68,CHAR(160),""))),0),TRIM(SUBSTITUTE(T68,CHAR(160),""))="Devis 2",IFERROR(VALUE(TRIM(SUBSTITUTE(N68,CHAR(160),""))),0),TRIM(SUBSTITUTE(T68,CHAR(160),""))="Devis 3",IFERROR(VALUE(TRIM(SUBSTITUTE(Q68,CHAR(160),""))),0),TRUE,0)*IFERROR(VALUE(TRIM(SUBSTITUTE(C68,CHAR(160),""))),0))=0,"",_xlfn.IFS(TRIM(SUBSTITUTE(T68,CHAR(160),""))="Devis 1",IFERROR(VALUE(TRIM(SUBSTITUTE(K68,CHAR(160),""))),0),TRIM(SUBSTITUTE(T68,CHAR(160),""))="Devis 2",IFERROR(VALUE(TRIM(SUBSTITUTE(N68,CHAR(160),""))),0),TRIM(SUBSTITUTE(T68,CHAR(160),""))="Devis 3",IFERROR(VALUE(TRIM(SUBSTITUTE(Q68,CHAR(160),""))),0),TRUE,0)*IFERROR(VALUE(TRIM(SUBSTITUTE(C68,CHAR(160),""))),0))</f>
        <v/>
      </c>
      <c r="V68" s="196" t="str" cm="1">
        <f t="array" ref="V68">IF(ROUND((_xlfn.IFS(TRIM(SUBSTITUTE(T68,CHAR(160),""))="Devis 1",IFERROR(VALUE(TRIM(SUBSTITUTE(L68,CHAR(160),""))),0),TRIM(SUBSTITUTE(T68,CHAR(160),""))="Devis 2",IFERROR(VALUE(TRIM(SUBSTITUTE(O68,CHAR(160),""))),0),TRIM(SUBSTITUTE(T68,CHAR(160),""))="Devis 3",IFERROR(VALUE(TRIM(SUBSTITUTE(R68,CHAR(160),""))),0),TRUE,0)*IFERROR(VALUE(TRIM(SUBSTITUTE(C68,CHAR(160),""))),0)),2)=0,IF(U68&lt;&gt;"",0,""),ROUND((_xlfn.IFS(TRIM(SUBSTITUTE(T68,CHAR(160),""))="Devis 1",IFERROR(VALUE(TRIM(SUBSTITUTE(L68,CHAR(160),""))),0),TRIM(SUBSTITUTE(T68,CHAR(160),""))="Devis 2",IFERROR(VALUE(TRIM(SUBSTITUTE(O68,CHAR(160),""))),0),TRIM(SUBSTITUTE(T68,CHAR(160),""))="Devis 3",IFERROR(VALUE(TRIM(SUBSTITUTE(R68,CHAR(160),""))),0),TRUE,0)*IFERROR(VALUE(TRIM(SUBSTITUTE(C68,CHAR(160),""))),0)),2))</f>
        <v/>
      </c>
      <c r="W68" s="197" t="str">
        <f t="shared" si="39"/>
        <v/>
      </c>
      <c r="X68" s="489"/>
      <c r="Y68" s="277" t="str">
        <f t="shared" si="46"/>
        <v/>
      </c>
      <c r="Z68" s="282" t="str">
        <f t="shared" si="47"/>
        <v/>
      </c>
      <c r="AA68" s="277" t="str">
        <f t="shared" si="48"/>
        <v/>
      </c>
      <c r="AB68" s="200" t="str">
        <f t="shared" si="49"/>
        <v/>
      </c>
      <c r="AC68" s="200" t="str">
        <f t="shared" si="50"/>
        <v/>
      </c>
      <c r="AD68" s="200" t="str">
        <f t="shared" si="51"/>
        <v/>
      </c>
      <c r="AE68" s="200" t="str">
        <f t="shared" si="52"/>
        <v/>
      </c>
      <c r="AF68" s="278" t="str">
        <f t="shared" si="53"/>
        <v/>
      </c>
      <c r="AG68" s="203" t="str">
        <f t="shared" si="54"/>
        <v/>
      </c>
      <c r="AH68" s="204" t="str">
        <f t="shared" si="55"/>
        <v/>
      </c>
      <c r="AI68" s="193" t="str">
        <f t="shared" si="40"/>
        <v/>
      </c>
      <c r="AJ68" s="205" t="str">
        <f t="shared" si="56"/>
        <v/>
      </c>
      <c r="AK68" s="204" t="str">
        <f t="shared" si="57"/>
        <v/>
      </c>
      <c r="AL68" s="193" t="str">
        <f t="shared" si="41"/>
        <v/>
      </c>
      <c r="AM68" s="206" t="str">
        <f t="shared" si="58"/>
        <v/>
      </c>
      <c r="AN68" s="204" t="str">
        <f t="shared" si="59"/>
        <v/>
      </c>
      <c r="AO68" s="207" t="str">
        <f t="shared" si="42"/>
        <v/>
      </c>
      <c r="AP68" s="198" t="str">
        <f t="shared" si="60"/>
        <v/>
      </c>
      <c r="AQ68" s="279"/>
      <c r="AR68" s="208" t="str">
        <f t="shared" si="43"/>
        <v/>
      </c>
      <c r="AS68" s="208" t="str">
        <f t="shared" si="44"/>
        <v/>
      </c>
      <c r="AT68" s="208" t="str">
        <f t="shared" si="45"/>
        <v/>
      </c>
      <c r="AU68" s="209" t="str" cm="1">
        <f t="array" ref="AU68">IF($Z68="","",IF((IFERROR(_xlfn.IFS($AP68="Devis 1",(IFERROR(VALUE(TRIM(SUBSTITUTE(AG68,CHAR(160),""))),0)),$AP68="Devis 2",(IFERROR(VALUE(TRIM(SUBSTITUTE(AJ68,CHAR(160),""))),0)),$AP68="Devis 3",(IFERROR(VALUE(TRIM(SUBSTITUTE(AM68,CHAR(160),""))),0))),0))*(IFERROR(VALUE(TRIM(SUBSTITUTE($Z68,CHAR(160),""))),0))=0,"",(IFERROR(_xlfn.IFS($AP68="Devis 1",(IFERROR(VALUE(TRIM(SUBSTITUTE(AG68,CHAR(160),""))),0)),$AP68="Devis 2",(IFERROR(VALUE(TRIM(SUBSTITUTE(AJ68,CHAR(160),""))),0)),$AP68="Devis 3",(IFERROR(VALUE(TRIM(SUBSTITUTE(AM68,CHAR(160),""))),0))),0))*(IFERROR(VALUE(TRIM(SUBSTITUTE($Z68,CHAR(160),""))),0))))</f>
        <v/>
      </c>
      <c r="AV68" s="209" t="str" cm="1">
        <f t="array" ref="AV68">IF($Z68="","",IF(ROUND((IFERROR(_xlfn.IFS(TRIM(SUBSTITUTE($AP68,CHAR(160),""))="Devis 1",IFERROR(VALUE(TRIM(SUBSTITUTE(AH68,CHAR(160),""))),0),TRIM(SUBSTITUTE($AP68,CHAR(160),""))="Devis 2",IFERROR(VALUE(TRIM(SUBSTITUTE(AK68,CHAR(160),""))),0),TRIM(SUBSTITUTE($AP68,CHAR(160),""))="Devis 3",IFERROR(VALUE(TRIM(SUBSTITUTE(AN68,CHAR(160),""))),0)),0))*(IFERROR(VALUE(TRIM(SUBSTITUTE($Z68,CHAR(160),""))),0)),2)=0,IF(AU68&lt;&gt;"",0,""),ROUND((IFERROR(_xlfn.IFS(TRIM(SUBSTITUTE($AP68,CHAR(160),""))="Devis 1",IFERROR(VALUE(TRIM(SUBSTITUTE(AH68,CHAR(160),""))),0),TRIM(SUBSTITUTE($AP68,CHAR(160),""))="Devis 2",IFERROR(VALUE(TRIM(SUBSTITUTE(AK68,CHAR(160),""))),0),TRIM(SUBSTITUTE($AP68,CHAR(160),""))="Devis 3",IFERROR(VALUE(TRIM(SUBSTITUTE(AN68,CHAR(160),""))),0)),0))*(IFERROR(VALUE(TRIM(SUBSTITUTE($Z68,CHAR(160),""))),0)),2)))</f>
        <v/>
      </c>
      <c r="AW68" s="209" t="str" cm="1">
        <f t="array" ref="AW68">IF($Z68="","",IF((IFERROR(_xlfn.IFS($AP68="Devis 1",(IFERROR(VALUE(TRIM(SUBSTITUTE(AI68,CHAR(160),""))),0)),$AP68="Devis 2",(IFERROR(VALUE(TRIM(SUBSTITUTE(AL68,CHAR(160),""))),0)),$AP68="Devis 3",(IFERROR(VALUE(TRIM(SUBSTITUTE(AO68,CHAR(160),""))),0))),0))*(IFERROR(VALUE(TRIM(SUBSTITUTE($Z68,CHAR(160),""))),0))=0,"",(IFERROR(_xlfn.IFS($AP68="Devis 1",(IFERROR(VALUE(TRIM(SUBSTITUTE(AI68,CHAR(160),""))),0)),$AP68="Devis 2",(IFERROR(VALUE(TRIM(SUBSTITUTE(AL68,CHAR(160),""))),0)),$AP68="Devis 3",(IFERROR(VALUE(TRIM(SUBSTITUTE(AO68,CHAR(160),""))),0))),0))*(IFERROR(VALUE(TRIM(SUBSTITUTE($Z68,CHAR(160),""))),0))))</f>
        <v/>
      </c>
      <c r="AX68" s="280"/>
      <c r="AY68" s="281" t="str" cm="1">
        <f t="array" ref="AY68">IF(OR(AW68="",AT68="",AU68="",AR68="",AV68="",AS68=""),"",_xlfn.IFS((IFERROR(VALUE(TRIM(SUBSTITUTE(AW68,CHAR(160),""))),0))&gt;(IFERROR(VALUE(TRIM(SUBSTITUTE(AT68,CHAR(160),""))),0)),"KO : Le montant retenu TTC est supérieur au montant raisonnable TTC. Merci de revoir la ligne de dépense ou plafonner son montant.",(IFERROR(VALUE(TRIM(SUBSTITUTE(AU68,CHAR(160),""))),0))&gt;(IFERROR(VALUE(TRIM(SUBSTITUTE(AR68,CHAR(160),""))),0)),"Attention : Le montant retenu HT est supérieur au montant HT raisonnable. Merci de revoir la ligne de dépense, plafonner son montant, ou justifier la reventillation HT / TVA.",(IFERROR(VALUE(TRIM(SUBSTITUTE(AV68,CHAR(160),""))),0))&gt;(IFERROR(VALUE(TRIM(SUBSTITUTE(AS68,CHAR(160),""))),0)),"Attention : Le montant TVA retenu est supérieur au montant TVA raisonnable. Merci de revoir la ligne de dépense, plafonner son montant, ou justifier la reventillation HT / TVA.",(IFERROR(VALUE(TRIM(SUBSTITUTE(AW68,CHAR(160),""))),0))=0,"",(IFERROR(VALUE(TRIM(SUBSTITUTE(AT68,CHAR(160),""))),0))=(IFERROR(VALUE(TRIM(SUBSTITUTE(AW68,CHAR(160),""))),0)),"OK",(IFERROR(VALUE(TRIM(SUBSTITUTE(AT68,CHAR(160),""))),0))&gt;(IFERROR(VALUE(TRIM(SUBSTITUTE(AW68,CHAR(160),""))),0))," OK : Montant instruit inférieur au montant raisonnable.",TRUE,""))</f>
        <v/>
      </c>
      <c r="AZ68" s="281" t="str" cm="1">
        <f t="array" ref="AZ68">IF(OR(AW68="",W68="",AU68="",U68="",AV68="",V68=""),"",_xlfn.IFS((IFERROR(VALUE(TRIM(SUBSTITUTE(AW68,CHAR(160),""))),0))&gt;(IFERROR(VALUE(TRIM(SUBSTITUTE(W68,CHAR(160),""))),0)),"KO : Le montant retenu TTC est supérieur au montant présenté TTC. Merci de revoir la ligne de dépense ou plafonner son montant.",(IFERROR(VALUE(TRIM(SUBSTITUTE(AU68,CHAR(160),""))),0))&gt;(IFERROR(VALUE(TRIM(SUBSTITUTE(U68,CHAR(160),""))),0)),"Attention : Le montant retenu HT est supérieur au montant HT présenté. Merci de revoir la ligne de dépense, plafonner son montant, ou justifier la reventillation HT / TVA.",(IFERROR(VALUE(TRIM(SUBSTITUTE(AV68,CHAR(160),""))),0))&gt;(IFERROR(VALUE(TRIM(SUBSTITUTE(V68,CHAR(160),""))),0)),"Attention : Le montant TVA retenu est supérieur au montant TVA présenté. Merci de revoir la ligne de dépense, plafonner son montant, ou justifier la reventillation HT / TVA.",(IFERROR(VALUE(TRIM(SUBSTITUTE(W68,CHAR(160),""))),0))=0,"",(IFERROR(VALUE(TRIM(SUBSTITUTE(AW68,CHAR(160),""))),0))=(IFERROR(VALUE(TRIM(SUBSTITUTE(W68,CHAR(160),""))),0)),"OK",(IFERROR(VALUE(TRIM(SUBSTITUTE(AW68,CHAR(160),""))),0))&lt;(IFERROR(VALUE(TRIM(SUBSTITUTE(W68,CHAR(160),""))),0)),"Montant instruit inférieur au montant présenté.",TRUE,""))</f>
        <v/>
      </c>
      <c r="BA68" s="208" t="str">
        <f t="shared" si="61"/>
        <v/>
      </c>
      <c r="BB68" s="208" t="str">
        <f t="shared" si="62"/>
        <v/>
      </c>
      <c r="BC68" s="208" t="str">
        <f t="shared" si="63"/>
        <v/>
      </c>
    </row>
    <row r="69" spans="1:55" ht="15" customHeight="1">
      <c r="A69" s="473">
        <v>65</v>
      </c>
      <c r="B69" s="11"/>
      <c r="C69" s="13"/>
      <c r="D69" s="11"/>
      <c r="E69" s="11"/>
      <c r="F69" s="63"/>
      <c r="G69" s="71"/>
      <c r="H69" s="69"/>
      <c r="I69" s="70"/>
      <c r="J69" s="41"/>
      <c r="K69" s="29"/>
      <c r="L69" s="15"/>
      <c r="M69" s="193" t="str">
        <f t="shared" si="36"/>
        <v/>
      </c>
      <c r="N69" s="32"/>
      <c r="O69" s="15"/>
      <c r="P69" s="193" t="str">
        <f t="shared" si="37"/>
        <v/>
      </c>
      <c r="Q69" s="35"/>
      <c r="R69" s="15"/>
      <c r="S69" s="194" t="str">
        <f t="shared" si="38"/>
        <v/>
      </c>
      <c r="T69" s="56"/>
      <c r="U69" s="275" t="str" cm="1">
        <f t="array" ref="U69">IF((_xlfn.IFS(TRIM(SUBSTITUTE(T69,CHAR(160),""))="Devis 1",IFERROR(VALUE(TRIM(SUBSTITUTE(K69,CHAR(160),""))),0),TRIM(SUBSTITUTE(T69,CHAR(160),""))="Devis 2",IFERROR(VALUE(TRIM(SUBSTITUTE(N69,CHAR(160),""))),0),TRIM(SUBSTITUTE(T69,CHAR(160),""))="Devis 3",IFERROR(VALUE(TRIM(SUBSTITUTE(Q69,CHAR(160),""))),0),TRUE,0)*IFERROR(VALUE(TRIM(SUBSTITUTE(C69,CHAR(160),""))),0))=0,"",_xlfn.IFS(TRIM(SUBSTITUTE(T69,CHAR(160),""))="Devis 1",IFERROR(VALUE(TRIM(SUBSTITUTE(K69,CHAR(160),""))),0),TRIM(SUBSTITUTE(T69,CHAR(160),""))="Devis 2",IFERROR(VALUE(TRIM(SUBSTITUTE(N69,CHAR(160),""))),0),TRIM(SUBSTITUTE(T69,CHAR(160),""))="Devis 3",IFERROR(VALUE(TRIM(SUBSTITUTE(Q69,CHAR(160),""))),0),TRUE,0)*IFERROR(VALUE(TRIM(SUBSTITUTE(C69,CHAR(160),""))),0))</f>
        <v/>
      </c>
      <c r="V69" s="196" t="str" cm="1">
        <f t="array" ref="V69">IF(ROUND((_xlfn.IFS(TRIM(SUBSTITUTE(T69,CHAR(160),""))="Devis 1",IFERROR(VALUE(TRIM(SUBSTITUTE(L69,CHAR(160),""))),0),TRIM(SUBSTITUTE(T69,CHAR(160),""))="Devis 2",IFERROR(VALUE(TRIM(SUBSTITUTE(O69,CHAR(160),""))),0),TRIM(SUBSTITUTE(T69,CHAR(160),""))="Devis 3",IFERROR(VALUE(TRIM(SUBSTITUTE(R69,CHAR(160),""))),0),TRUE,0)*IFERROR(VALUE(TRIM(SUBSTITUTE(C69,CHAR(160),""))),0)),2)=0,IF(U69&lt;&gt;"",0,""),ROUND((_xlfn.IFS(TRIM(SUBSTITUTE(T69,CHAR(160),""))="Devis 1",IFERROR(VALUE(TRIM(SUBSTITUTE(L69,CHAR(160),""))),0),TRIM(SUBSTITUTE(T69,CHAR(160),""))="Devis 2",IFERROR(VALUE(TRIM(SUBSTITUTE(O69,CHAR(160),""))),0),TRIM(SUBSTITUTE(T69,CHAR(160),""))="Devis 3",IFERROR(VALUE(TRIM(SUBSTITUTE(R69,CHAR(160),""))),0),TRUE,0)*IFERROR(VALUE(TRIM(SUBSTITUTE(C69,CHAR(160),""))),0)),2))</f>
        <v/>
      </c>
      <c r="W69" s="197" t="str">
        <f t="shared" si="39"/>
        <v/>
      </c>
      <c r="X69" s="489"/>
      <c r="Y69" s="277" t="str">
        <f t="shared" ref="Y69:Y104" si="64">IF(B69="","",B69)</f>
        <v/>
      </c>
      <c r="Z69" s="282" t="str">
        <f t="shared" ref="Z69:Z104" si="65">IF(C69="","",C69)</f>
        <v/>
      </c>
      <c r="AA69" s="277" t="str">
        <f t="shared" ref="AA69:AA104" si="66">IF(D69="","",D69)</f>
        <v/>
      </c>
      <c r="AB69" s="200" t="str">
        <f t="shared" ref="AB69:AB104" si="67">IF(E69="","",E69)</f>
        <v/>
      </c>
      <c r="AC69" s="200" t="str">
        <f t="shared" ref="AC69:AC104" si="68">IF(F69="","",F69)</f>
        <v/>
      </c>
      <c r="AD69" s="200" t="str">
        <f t="shared" ref="AD69:AD104" si="69">IF(H69="","",H69)</f>
        <v/>
      </c>
      <c r="AE69" s="200" t="str">
        <f t="shared" ref="AE69:AE104" si="70">IF(I69="","",I69)</f>
        <v/>
      </c>
      <c r="AF69" s="278" t="str">
        <f t="shared" ref="AF69:AF104" si="71">IF(J69="","",J69)</f>
        <v/>
      </c>
      <c r="AG69" s="203" t="str">
        <f t="shared" ref="AG69:AG104" si="72">IF(K69="","",K69)</f>
        <v/>
      </c>
      <c r="AH69" s="204" t="str">
        <f t="shared" ref="AH69:AH104" si="73">IF(L69="","",L69)</f>
        <v/>
      </c>
      <c r="AI69" s="193" t="str">
        <f t="shared" si="40"/>
        <v/>
      </c>
      <c r="AJ69" s="205" t="str">
        <f t="shared" ref="AJ69:AJ104" si="74">IF(N69="","",N69)</f>
        <v/>
      </c>
      <c r="AK69" s="204" t="str">
        <f t="shared" ref="AK69:AK104" si="75">IF(O69="","",O69)</f>
        <v/>
      </c>
      <c r="AL69" s="193" t="str">
        <f t="shared" si="41"/>
        <v/>
      </c>
      <c r="AM69" s="206" t="str">
        <f t="shared" ref="AM69:AM104" si="76">IF(Q69="","",Q69)</f>
        <v/>
      </c>
      <c r="AN69" s="204" t="str">
        <f t="shared" ref="AN69:AN104" si="77">IF(R69="","",R69)</f>
        <v/>
      </c>
      <c r="AO69" s="207" t="str">
        <f t="shared" si="42"/>
        <v/>
      </c>
      <c r="AP69" s="198" t="str">
        <f t="shared" ref="AP69:AP84" si="78">IF(T69="","",T69)</f>
        <v/>
      </c>
      <c r="AQ69" s="279"/>
      <c r="AR69" s="208" t="str">
        <f t="shared" si="43"/>
        <v/>
      </c>
      <c r="AS69" s="208" t="str">
        <f t="shared" si="44"/>
        <v/>
      </c>
      <c r="AT69" s="208" t="str">
        <f t="shared" si="45"/>
        <v/>
      </c>
      <c r="AU69" s="209" t="str" cm="1">
        <f t="array" ref="AU69">IF($Z69="","",IF((IFERROR(_xlfn.IFS($AP69="Devis 1",(IFERROR(VALUE(TRIM(SUBSTITUTE(AG69,CHAR(160),""))),0)),$AP69="Devis 2",(IFERROR(VALUE(TRIM(SUBSTITUTE(AJ69,CHAR(160),""))),0)),$AP69="Devis 3",(IFERROR(VALUE(TRIM(SUBSTITUTE(AM69,CHAR(160),""))),0))),0))*(IFERROR(VALUE(TRIM(SUBSTITUTE($Z69,CHAR(160),""))),0))=0,"",(IFERROR(_xlfn.IFS($AP69="Devis 1",(IFERROR(VALUE(TRIM(SUBSTITUTE(AG69,CHAR(160),""))),0)),$AP69="Devis 2",(IFERROR(VALUE(TRIM(SUBSTITUTE(AJ69,CHAR(160),""))),0)),$AP69="Devis 3",(IFERROR(VALUE(TRIM(SUBSTITUTE(AM69,CHAR(160),""))),0))),0))*(IFERROR(VALUE(TRIM(SUBSTITUTE($Z69,CHAR(160),""))),0))))</f>
        <v/>
      </c>
      <c r="AV69" s="209" t="str" cm="1">
        <f t="array" ref="AV69">IF($Z69="","",IF(ROUND((IFERROR(_xlfn.IFS(TRIM(SUBSTITUTE($AP69,CHAR(160),""))="Devis 1",IFERROR(VALUE(TRIM(SUBSTITUTE(AH69,CHAR(160),""))),0),TRIM(SUBSTITUTE($AP69,CHAR(160),""))="Devis 2",IFERROR(VALUE(TRIM(SUBSTITUTE(AK69,CHAR(160),""))),0),TRIM(SUBSTITUTE($AP69,CHAR(160),""))="Devis 3",IFERROR(VALUE(TRIM(SUBSTITUTE(AN69,CHAR(160),""))),0)),0))*(IFERROR(VALUE(TRIM(SUBSTITUTE($Z69,CHAR(160),""))),0)),2)=0,IF(AU69&lt;&gt;"",0,""),ROUND((IFERROR(_xlfn.IFS(TRIM(SUBSTITUTE($AP69,CHAR(160),""))="Devis 1",IFERROR(VALUE(TRIM(SUBSTITUTE(AH69,CHAR(160),""))),0),TRIM(SUBSTITUTE($AP69,CHAR(160),""))="Devis 2",IFERROR(VALUE(TRIM(SUBSTITUTE(AK69,CHAR(160),""))),0),TRIM(SUBSTITUTE($AP69,CHAR(160),""))="Devis 3",IFERROR(VALUE(TRIM(SUBSTITUTE(AN69,CHAR(160),""))),0)),0))*(IFERROR(VALUE(TRIM(SUBSTITUTE($Z69,CHAR(160),""))),0)),2)))</f>
        <v/>
      </c>
      <c r="AW69" s="209" t="str" cm="1">
        <f t="array" ref="AW69">IF($Z69="","",IF((IFERROR(_xlfn.IFS($AP69="Devis 1",(IFERROR(VALUE(TRIM(SUBSTITUTE(AI69,CHAR(160),""))),0)),$AP69="Devis 2",(IFERROR(VALUE(TRIM(SUBSTITUTE(AL69,CHAR(160),""))),0)),$AP69="Devis 3",(IFERROR(VALUE(TRIM(SUBSTITUTE(AO69,CHAR(160),""))),0))),0))*(IFERROR(VALUE(TRIM(SUBSTITUTE($Z69,CHAR(160),""))),0))=0,"",(IFERROR(_xlfn.IFS($AP69="Devis 1",(IFERROR(VALUE(TRIM(SUBSTITUTE(AI69,CHAR(160),""))),0)),$AP69="Devis 2",(IFERROR(VALUE(TRIM(SUBSTITUTE(AL69,CHAR(160),""))),0)),$AP69="Devis 3",(IFERROR(VALUE(TRIM(SUBSTITUTE(AO69,CHAR(160),""))),0))),0))*(IFERROR(VALUE(TRIM(SUBSTITUTE($Z69,CHAR(160),""))),0))))</f>
        <v/>
      </c>
      <c r="AX69" s="280"/>
      <c r="AY69" s="281" t="str" cm="1">
        <f t="array" ref="AY69">IF(OR(AW69="",AT69="",AU69="",AR69="",AV69="",AS69=""),"",_xlfn.IFS((IFERROR(VALUE(TRIM(SUBSTITUTE(AW69,CHAR(160),""))),0))&gt;(IFERROR(VALUE(TRIM(SUBSTITUTE(AT69,CHAR(160),""))),0)),"KO : Le montant retenu TTC est supérieur au montant raisonnable TTC. Merci de revoir la ligne de dépense ou plafonner son montant.",(IFERROR(VALUE(TRIM(SUBSTITUTE(AU69,CHAR(160),""))),0))&gt;(IFERROR(VALUE(TRIM(SUBSTITUTE(AR69,CHAR(160),""))),0)),"Attention : Le montant retenu HT est supérieur au montant HT raisonnable. Merci de revoir la ligne de dépense, plafonner son montant, ou justifier la reventillation HT / TVA.",(IFERROR(VALUE(TRIM(SUBSTITUTE(AV69,CHAR(160),""))),0))&gt;(IFERROR(VALUE(TRIM(SUBSTITUTE(AS69,CHAR(160),""))),0)),"Attention : Le montant TVA retenu est supérieur au montant TVA raisonnable. Merci de revoir la ligne de dépense, plafonner son montant, ou justifier la reventillation HT / TVA.",(IFERROR(VALUE(TRIM(SUBSTITUTE(AW69,CHAR(160),""))),0))=0,"",(IFERROR(VALUE(TRIM(SUBSTITUTE(AT69,CHAR(160),""))),0))=(IFERROR(VALUE(TRIM(SUBSTITUTE(AW69,CHAR(160),""))),0)),"OK",(IFERROR(VALUE(TRIM(SUBSTITUTE(AT69,CHAR(160),""))),0))&gt;(IFERROR(VALUE(TRIM(SUBSTITUTE(AW69,CHAR(160),""))),0))," OK : Montant instruit inférieur au montant raisonnable.",TRUE,""))</f>
        <v/>
      </c>
      <c r="AZ69" s="281" t="str" cm="1">
        <f t="array" ref="AZ69">IF(OR(AW69="",W69="",AU69="",U69="",AV69="",V69=""),"",_xlfn.IFS((IFERROR(VALUE(TRIM(SUBSTITUTE(AW69,CHAR(160),""))),0))&gt;(IFERROR(VALUE(TRIM(SUBSTITUTE(W69,CHAR(160),""))),0)),"KO : Le montant retenu TTC est supérieur au montant présenté TTC. Merci de revoir la ligne de dépense ou plafonner son montant.",(IFERROR(VALUE(TRIM(SUBSTITUTE(AU69,CHAR(160),""))),0))&gt;(IFERROR(VALUE(TRIM(SUBSTITUTE(U69,CHAR(160),""))),0)),"Attention : Le montant retenu HT est supérieur au montant HT présenté. Merci de revoir la ligne de dépense, plafonner son montant, ou justifier la reventillation HT / TVA.",(IFERROR(VALUE(TRIM(SUBSTITUTE(AV69,CHAR(160),""))),0))&gt;(IFERROR(VALUE(TRIM(SUBSTITUTE(V69,CHAR(160),""))),0)),"Attention : Le montant TVA retenu est supérieur au montant TVA présenté. Merci de revoir la ligne de dépense, plafonner son montant, ou justifier la reventillation HT / TVA.",(IFERROR(VALUE(TRIM(SUBSTITUTE(W69,CHAR(160),""))),0))=0,"",(IFERROR(VALUE(TRIM(SUBSTITUTE(AW69,CHAR(160),""))),0))=(IFERROR(VALUE(TRIM(SUBSTITUTE(W69,CHAR(160),""))),0)),"OK",(IFERROR(VALUE(TRIM(SUBSTITUTE(AW69,CHAR(160),""))),0))&lt;(IFERROR(VALUE(TRIM(SUBSTITUTE(W69,CHAR(160),""))),0)),"Montant instruit inférieur au montant présenté.",TRUE,""))</f>
        <v/>
      </c>
      <c r="BA69" s="208" t="str">
        <f t="shared" ref="BA69:BA104" si="79">IF(OR(U69="",AU69=""),"",(IFERROR(VALUE(TRIM(SUBSTITUTE(U69,CHAR(160),""))),0))-(IFERROR(VALUE(TRIM(SUBSTITUTE(AU69,CHAR(160),""))),0)))</f>
        <v/>
      </c>
      <c r="BB69" s="208" t="str">
        <f t="shared" ref="BB69:BB104" si="80">IF(OR(V69="",AV69=""),"",(IFERROR(VALUE(TRIM(SUBSTITUTE(V69,CHAR(160),""))),0))-(IFERROR(VALUE(TRIM(SUBSTITUTE(AV69,CHAR(160),""))),0)))</f>
        <v/>
      </c>
      <c r="BC69" s="208" t="str">
        <f t="shared" ref="BC69:BC104" si="81">IF(OR(W69="",AW69=""),"",(IFERROR(VALUE(TRIM(SUBSTITUTE(W69,CHAR(160),""))),0))-(IFERROR(VALUE(TRIM(SUBSTITUTE(AW69,CHAR(160),""))),0)))</f>
        <v/>
      </c>
    </row>
    <row r="70" spans="1:55" ht="15" customHeight="1">
      <c r="A70" s="473">
        <v>66</v>
      </c>
      <c r="B70" s="11"/>
      <c r="C70" s="13"/>
      <c r="D70" s="11"/>
      <c r="E70" s="11"/>
      <c r="F70" s="63"/>
      <c r="G70" s="71"/>
      <c r="H70" s="69"/>
      <c r="I70" s="70"/>
      <c r="J70" s="41"/>
      <c r="K70" s="29"/>
      <c r="L70" s="15"/>
      <c r="M70" s="193" t="str">
        <f t="shared" ref="M70:M104" si="82">IF(OR(K70="", L70=""), "", IFERROR(VALUE(TRIM(SUBSTITUTE(K70,CHAR(160),""))),0) + IFERROR(VALUE(TRIM(SUBSTITUTE(L70,CHAR(160),""))),0))</f>
        <v/>
      </c>
      <c r="N70" s="32"/>
      <c r="O70" s="15"/>
      <c r="P70" s="193" t="str">
        <f t="shared" ref="P70:P104" si="83">IF(OR(N70="", O70=""), "", IFERROR(VALUE(TRIM(SUBSTITUTE(N70,CHAR(160),""))),0) + IFERROR(VALUE(TRIM(SUBSTITUTE(O70,CHAR(160),""))),0))</f>
        <v/>
      </c>
      <c r="Q70" s="35"/>
      <c r="R70" s="15"/>
      <c r="S70" s="194" t="str">
        <f t="shared" ref="S70:S104" si="84">IF(OR(Q70="", R70=""), "", IFERROR(VALUE(TRIM(SUBSTITUTE(Q70,CHAR(160),""))),0) + IFERROR(VALUE(TRIM(SUBSTITUTE(R70,CHAR(160),""))),0))</f>
        <v/>
      </c>
      <c r="T70" s="56"/>
      <c r="U70" s="275" t="str" cm="1">
        <f t="array" ref="U70">IF((_xlfn.IFS(TRIM(SUBSTITUTE(T70,CHAR(160),""))="Devis 1",IFERROR(VALUE(TRIM(SUBSTITUTE(K70,CHAR(160),""))),0),TRIM(SUBSTITUTE(T70,CHAR(160),""))="Devis 2",IFERROR(VALUE(TRIM(SUBSTITUTE(N70,CHAR(160),""))),0),TRIM(SUBSTITUTE(T70,CHAR(160),""))="Devis 3",IFERROR(VALUE(TRIM(SUBSTITUTE(Q70,CHAR(160),""))),0),TRUE,0)*IFERROR(VALUE(TRIM(SUBSTITUTE(C70,CHAR(160),""))),0))=0,"",_xlfn.IFS(TRIM(SUBSTITUTE(T70,CHAR(160),""))="Devis 1",IFERROR(VALUE(TRIM(SUBSTITUTE(K70,CHAR(160),""))),0),TRIM(SUBSTITUTE(T70,CHAR(160),""))="Devis 2",IFERROR(VALUE(TRIM(SUBSTITUTE(N70,CHAR(160),""))),0),TRIM(SUBSTITUTE(T70,CHAR(160),""))="Devis 3",IFERROR(VALUE(TRIM(SUBSTITUTE(Q70,CHAR(160),""))),0),TRUE,0)*IFERROR(VALUE(TRIM(SUBSTITUTE(C70,CHAR(160),""))),0))</f>
        <v/>
      </c>
      <c r="V70" s="196" t="str" cm="1">
        <f t="array" ref="V70">IF(ROUND((_xlfn.IFS(TRIM(SUBSTITUTE(T70,CHAR(160),""))="Devis 1",IFERROR(VALUE(TRIM(SUBSTITUTE(L70,CHAR(160),""))),0),TRIM(SUBSTITUTE(T70,CHAR(160),""))="Devis 2",IFERROR(VALUE(TRIM(SUBSTITUTE(O70,CHAR(160),""))),0),TRIM(SUBSTITUTE(T70,CHAR(160),""))="Devis 3",IFERROR(VALUE(TRIM(SUBSTITUTE(R70,CHAR(160),""))),0),TRUE,0)*IFERROR(VALUE(TRIM(SUBSTITUTE(C70,CHAR(160),""))),0)),2)=0,IF(U70&lt;&gt;"",0,""),ROUND((_xlfn.IFS(TRIM(SUBSTITUTE(T70,CHAR(160),""))="Devis 1",IFERROR(VALUE(TRIM(SUBSTITUTE(L70,CHAR(160),""))),0),TRIM(SUBSTITUTE(T70,CHAR(160),""))="Devis 2",IFERROR(VALUE(TRIM(SUBSTITUTE(O70,CHAR(160),""))),0),TRIM(SUBSTITUTE(T70,CHAR(160),""))="Devis 3",IFERROR(VALUE(TRIM(SUBSTITUTE(R70,CHAR(160),""))),0),TRUE,0)*IFERROR(VALUE(TRIM(SUBSTITUTE(C70,CHAR(160),""))),0)),2))</f>
        <v/>
      </c>
      <c r="W70" s="197" t="str">
        <f t="shared" ref="W70:W104" si="85">IF(OR(U70="", V70=""), "", IFERROR(VALUE(TRIM(SUBSTITUTE(U70,CHAR(160),""))),0) + IFERROR(VALUE(TRIM(SUBSTITUTE(V70,CHAR(160),""))),0))</f>
        <v/>
      </c>
      <c r="X70" s="489"/>
      <c r="Y70" s="277" t="str">
        <f t="shared" si="64"/>
        <v/>
      </c>
      <c r="Z70" s="282" t="str">
        <f t="shared" si="65"/>
        <v/>
      </c>
      <c r="AA70" s="277" t="str">
        <f t="shared" si="66"/>
        <v/>
      </c>
      <c r="AB70" s="200" t="str">
        <f t="shared" si="67"/>
        <v/>
      </c>
      <c r="AC70" s="200" t="str">
        <f t="shared" si="68"/>
        <v/>
      </c>
      <c r="AD70" s="200" t="str">
        <f t="shared" si="69"/>
        <v/>
      </c>
      <c r="AE70" s="200" t="str">
        <f t="shared" si="70"/>
        <v/>
      </c>
      <c r="AF70" s="278" t="str">
        <f t="shared" si="71"/>
        <v/>
      </c>
      <c r="AG70" s="203" t="str">
        <f t="shared" si="72"/>
        <v/>
      </c>
      <c r="AH70" s="204" t="str">
        <f t="shared" si="73"/>
        <v/>
      </c>
      <c r="AI70" s="193" t="str">
        <f t="shared" ref="AI70:AI104" si="86">IF(OR(AG70="", AH70=""), "", IFERROR(VALUE(TRIM(SUBSTITUTE(AG70,CHAR(160),""))),0) + IFERROR(VALUE(TRIM(SUBSTITUTE(AH70,CHAR(160),""))),0))</f>
        <v/>
      </c>
      <c r="AJ70" s="205" t="str">
        <f t="shared" si="74"/>
        <v/>
      </c>
      <c r="AK70" s="204" t="str">
        <f t="shared" si="75"/>
        <v/>
      </c>
      <c r="AL70" s="193" t="str">
        <f t="shared" ref="AL70:AL104" si="87">IF(OR(AJ70="",AK70=""),"",IFERROR(VALUE(TRIM(SUBSTITUTE(AJ70,CHAR(160),""))),0)+IFERROR(VALUE(TRIM(SUBSTITUTE(AK70,CHAR(160),""))),0))</f>
        <v/>
      </c>
      <c r="AM70" s="206" t="str">
        <f t="shared" si="76"/>
        <v/>
      </c>
      <c r="AN70" s="204" t="str">
        <f t="shared" si="77"/>
        <v/>
      </c>
      <c r="AO70" s="207" t="str">
        <f t="shared" ref="AO70:AO104" si="88">IF(OR(AM70="",AN70=""),"",IFERROR(VALUE(TRIM(SUBSTITUTE(AM70,CHAR(160),""))),0)+IFERROR(VALUE(TRIM(SUBSTITUTE(AN70,CHAR(160),""))),0))</f>
        <v/>
      </c>
      <c r="AP70" s="198" t="str">
        <f t="shared" si="78"/>
        <v/>
      </c>
      <c r="AQ70" s="279"/>
      <c r="AR70" s="208" t="str">
        <f t="shared" ref="AR70:AR104" si="89">IF((1.15*MIN(IF((IFERROR(VALUE(TRIM(SUBSTITUTE(AG70,CHAR(160),""))),0))=0,1E+30,(IFERROR(VALUE(TRIM(SUBSTITUTE(AG70,CHAR(160),""))),0))),IF((IFERROR(VALUE(TRIM(SUBSTITUTE(AJ70,CHAR(160),""))),0))=0,1E+30,(IFERROR(VALUE(TRIM(SUBSTITUTE(AJ70,CHAR(160),""))),0))),IF((IFERROR(VALUE(TRIM(SUBSTITUTE(AM70,CHAR(160),""))),0))=0,1E+30,(IFERROR(VALUE(TRIM(SUBSTITUTE(AM70,CHAR(160),""))),0))))*(IFERROR(VALUE(TRIM(SUBSTITUTE(Z70,CHAR(160),""))),0)))=0,"",(1.15*MIN(IF((IFERROR(VALUE(TRIM(SUBSTITUTE(AG70,CHAR(160),""))),0))=0,1E+30,(IFERROR(VALUE(TRIM(SUBSTITUTE(AG70,CHAR(160),""))),0))),IF((IFERROR(VALUE(TRIM(SUBSTITUTE(AJ70,CHAR(160),""))),0))=0,1E+30,(IFERROR(VALUE(TRIM(SUBSTITUTE(AJ70,CHAR(160),""))),0))),IF((IFERROR(VALUE(TRIM(SUBSTITUTE(AM70,CHAR(160),""))),0))=0,1E+30,(IFERROR(VALUE(TRIM(SUBSTITUTE(AM70,CHAR(160),""))),0))))*(IFERROR(VALUE(TRIM(SUBSTITUTE(Z70,CHAR(160),""))),0))))</f>
        <v/>
      </c>
      <c r="AS70" s="208" t="str">
        <f t="shared" ref="AS70:AS104" si="90">IF(AR70="","",IF(AND(ROUND(IFERROR(VALUE(TRIM(SUBSTITUTE(AH70,CHAR(160),""))),0),2)=0,ROUND(IFERROR(VALUE(TRIM(SUBSTITUTE(AK70,CHAR(160),""))),0),2)=0,ROUND(IFERROR(VALUE(TRIM(SUBSTITUTE(AN70,CHAR(160),""))),0),2)=0),0,ROUND(1.15*MIN(IF(ROUND(IFERROR(VALUE(TRIM(SUBSTITUTE(AH70,CHAR(160),""))),0),2)=0,1E+30,ROUND(IFERROR(VALUE(TRIM(SUBSTITUTE(AH70,CHAR(160),""))),0),2)),IF(ROUND(IFERROR(VALUE(TRIM(SUBSTITUTE(AK70,CHAR(160),""))),0),2)=0,1E+30,ROUND(IFERROR(VALUE(TRIM(SUBSTITUTE(AK70,CHAR(160),""))),0),2)),IF(ROUND(IFERROR(VALUE(TRIM(SUBSTITUTE(AN70,CHAR(160),""))),0),2)=0,1E+30,ROUND(IFERROR(VALUE(TRIM(SUBSTITUTE(AN70,CHAR(160),""))),0),2)))*ROUND(IFERROR(VALUE(TRIM(SUBSTITUTE(Z70,CHAR(160),""))),0),2),2)))</f>
        <v/>
      </c>
      <c r="AT70" s="208" t="str">
        <f t="shared" ref="AT70:AT104" si="91">IF(AR70="","",AR70+AS70)</f>
        <v/>
      </c>
      <c r="AU70" s="209" t="str" cm="1">
        <f t="array" ref="AU70">IF($Z70="","",IF((IFERROR(_xlfn.IFS($AP70="Devis 1",(IFERROR(VALUE(TRIM(SUBSTITUTE(AG70,CHAR(160),""))),0)),$AP70="Devis 2",(IFERROR(VALUE(TRIM(SUBSTITUTE(AJ70,CHAR(160),""))),0)),$AP70="Devis 3",(IFERROR(VALUE(TRIM(SUBSTITUTE(AM70,CHAR(160),""))),0))),0))*(IFERROR(VALUE(TRIM(SUBSTITUTE($Z70,CHAR(160),""))),0))=0,"",(IFERROR(_xlfn.IFS($AP70="Devis 1",(IFERROR(VALUE(TRIM(SUBSTITUTE(AG70,CHAR(160),""))),0)),$AP70="Devis 2",(IFERROR(VALUE(TRIM(SUBSTITUTE(AJ70,CHAR(160),""))),0)),$AP70="Devis 3",(IFERROR(VALUE(TRIM(SUBSTITUTE(AM70,CHAR(160),""))),0))),0))*(IFERROR(VALUE(TRIM(SUBSTITUTE($Z70,CHAR(160),""))),0))))</f>
        <v/>
      </c>
      <c r="AV70" s="209" t="str" cm="1">
        <f t="array" ref="AV70">IF($Z70="","",IF(ROUND((IFERROR(_xlfn.IFS(TRIM(SUBSTITUTE($AP70,CHAR(160),""))="Devis 1",IFERROR(VALUE(TRIM(SUBSTITUTE(AH70,CHAR(160),""))),0),TRIM(SUBSTITUTE($AP70,CHAR(160),""))="Devis 2",IFERROR(VALUE(TRIM(SUBSTITUTE(AK70,CHAR(160),""))),0),TRIM(SUBSTITUTE($AP70,CHAR(160),""))="Devis 3",IFERROR(VALUE(TRIM(SUBSTITUTE(AN70,CHAR(160),""))),0)),0))*(IFERROR(VALUE(TRIM(SUBSTITUTE($Z70,CHAR(160),""))),0)),2)=0,IF(AU70&lt;&gt;"",0,""),ROUND((IFERROR(_xlfn.IFS(TRIM(SUBSTITUTE($AP70,CHAR(160),""))="Devis 1",IFERROR(VALUE(TRIM(SUBSTITUTE(AH70,CHAR(160),""))),0),TRIM(SUBSTITUTE($AP70,CHAR(160),""))="Devis 2",IFERROR(VALUE(TRIM(SUBSTITUTE(AK70,CHAR(160),""))),0),TRIM(SUBSTITUTE($AP70,CHAR(160),""))="Devis 3",IFERROR(VALUE(TRIM(SUBSTITUTE(AN70,CHAR(160),""))),0)),0))*(IFERROR(VALUE(TRIM(SUBSTITUTE($Z70,CHAR(160),""))),0)),2)))</f>
        <v/>
      </c>
      <c r="AW70" s="209" t="str" cm="1">
        <f t="array" ref="AW70">IF($Z70="","",IF((IFERROR(_xlfn.IFS($AP70="Devis 1",(IFERROR(VALUE(TRIM(SUBSTITUTE(AI70,CHAR(160),""))),0)),$AP70="Devis 2",(IFERROR(VALUE(TRIM(SUBSTITUTE(AL70,CHAR(160),""))),0)),$AP70="Devis 3",(IFERROR(VALUE(TRIM(SUBSTITUTE(AO70,CHAR(160),""))),0))),0))*(IFERROR(VALUE(TRIM(SUBSTITUTE($Z70,CHAR(160),""))),0))=0,"",(IFERROR(_xlfn.IFS($AP70="Devis 1",(IFERROR(VALUE(TRIM(SUBSTITUTE(AI70,CHAR(160),""))),0)),$AP70="Devis 2",(IFERROR(VALUE(TRIM(SUBSTITUTE(AL70,CHAR(160),""))),0)),$AP70="Devis 3",(IFERROR(VALUE(TRIM(SUBSTITUTE(AO70,CHAR(160),""))),0))),0))*(IFERROR(VALUE(TRIM(SUBSTITUTE($Z70,CHAR(160),""))),0))))</f>
        <v/>
      </c>
      <c r="AX70" s="280"/>
      <c r="AY70" s="281" t="str" cm="1">
        <f t="array" ref="AY70">IF(OR(AW70="",AT70="",AU70="",AR70="",AV70="",AS70=""),"",_xlfn.IFS((IFERROR(VALUE(TRIM(SUBSTITUTE(AW70,CHAR(160),""))),0))&gt;(IFERROR(VALUE(TRIM(SUBSTITUTE(AT70,CHAR(160),""))),0)),"KO : Le montant retenu TTC est supérieur au montant raisonnable TTC. Merci de revoir la ligne de dépense ou plafonner son montant.",(IFERROR(VALUE(TRIM(SUBSTITUTE(AU70,CHAR(160),""))),0))&gt;(IFERROR(VALUE(TRIM(SUBSTITUTE(AR70,CHAR(160),""))),0)),"Attention : Le montant retenu HT est supérieur au montant HT raisonnable. Merci de revoir la ligne de dépense, plafonner son montant, ou justifier la reventillation HT / TVA.",(IFERROR(VALUE(TRIM(SUBSTITUTE(AV70,CHAR(160),""))),0))&gt;(IFERROR(VALUE(TRIM(SUBSTITUTE(AS70,CHAR(160),""))),0)),"Attention : Le montant TVA retenu est supérieur au montant TVA raisonnable. Merci de revoir la ligne de dépense, plafonner son montant, ou justifier la reventillation HT / TVA.",(IFERROR(VALUE(TRIM(SUBSTITUTE(AW70,CHAR(160),""))),0))=0,"",(IFERROR(VALUE(TRIM(SUBSTITUTE(AT70,CHAR(160),""))),0))=(IFERROR(VALUE(TRIM(SUBSTITUTE(AW70,CHAR(160),""))),0)),"OK",(IFERROR(VALUE(TRIM(SUBSTITUTE(AT70,CHAR(160),""))),0))&gt;(IFERROR(VALUE(TRIM(SUBSTITUTE(AW70,CHAR(160),""))),0))," OK : Montant instruit inférieur au montant raisonnable.",TRUE,""))</f>
        <v/>
      </c>
      <c r="AZ70" s="281" t="str" cm="1">
        <f t="array" ref="AZ70">IF(OR(AW70="",W70="",AU70="",U70="",AV70="",V70=""),"",_xlfn.IFS((IFERROR(VALUE(TRIM(SUBSTITUTE(AW70,CHAR(160),""))),0))&gt;(IFERROR(VALUE(TRIM(SUBSTITUTE(W70,CHAR(160),""))),0)),"KO : Le montant retenu TTC est supérieur au montant présenté TTC. Merci de revoir la ligne de dépense ou plafonner son montant.",(IFERROR(VALUE(TRIM(SUBSTITUTE(AU70,CHAR(160),""))),0))&gt;(IFERROR(VALUE(TRIM(SUBSTITUTE(U70,CHAR(160),""))),0)),"Attention : Le montant retenu HT est supérieur au montant HT présenté. Merci de revoir la ligne de dépense, plafonner son montant, ou justifier la reventillation HT / TVA.",(IFERROR(VALUE(TRIM(SUBSTITUTE(AV70,CHAR(160),""))),0))&gt;(IFERROR(VALUE(TRIM(SUBSTITUTE(V70,CHAR(160),""))),0)),"Attention : Le montant TVA retenu est supérieur au montant TVA présenté. Merci de revoir la ligne de dépense, plafonner son montant, ou justifier la reventillation HT / TVA.",(IFERROR(VALUE(TRIM(SUBSTITUTE(W70,CHAR(160),""))),0))=0,"",(IFERROR(VALUE(TRIM(SUBSTITUTE(AW70,CHAR(160),""))),0))=(IFERROR(VALUE(TRIM(SUBSTITUTE(W70,CHAR(160),""))),0)),"OK",(IFERROR(VALUE(TRIM(SUBSTITUTE(AW70,CHAR(160),""))),0))&lt;(IFERROR(VALUE(TRIM(SUBSTITUTE(W70,CHAR(160),""))),0)),"Montant instruit inférieur au montant présenté.",TRUE,""))</f>
        <v/>
      </c>
      <c r="BA70" s="208" t="str">
        <f t="shared" si="79"/>
        <v/>
      </c>
      <c r="BB70" s="208" t="str">
        <f t="shared" si="80"/>
        <v/>
      </c>
      <c r="BC70" s="208" t="str">
        <f t="shared" si="81"/>
        <v/>
      </c>
    </row>
    <row r="71" spans="1:55" ht="15" customHeight="1">
      <c r="A71" s="473">
        <v>67</v>
      </c>
      <c r="B71" s="11"/>
      <c r="C71" s="13"/>
      <c r="D71" s="11"/>
      <c r="E71" s="11"/>
      <c r="F71" s="63"/>
      <c r="G71" s="71"/>
      <c r="H71" s="69"/>
      <c r="I71" s="70"/>
      <c r="J71" s="41"/>
      <c r="K71" s="29"/>
      <c r="L71" s="15"/>
      <c r="M71" s="193" t="str">
        <f t="shared" si="82"/>
        <v/>
      </c>
      <c r="N71" s="32"/>
      <c r="O71" s="15"/>
      <c r="P71" s="193" t="str">
        <f t="shared" si="83"/>
        <v/>
      </c>
      <c r="Q71" s="35"/>
      <c r="R71" s="15"/>
      <c r="S71" s="194" t="str">
        <f t="shared" si="84"/>
        <v/>
      </c>
      <c r="T71" s="56"/>
      <c r="U71" s="275" t="str" cm="1">
        <f t="array" ref="U71">IF((_xlfn.IFS(TRIM(SUBSTITUTE(T71,CHAR(160),""))="Devis 1",IFERROR(VALUE(TRIM(SUBSTITUTE(K71,CHAR(160),""))),0),TRIM(SUBSTITUTE(T71,CHAR(160),""))="Devis 2",IFERROR(VALUE(TRIM(SUBSTITUTE(N71,CHAR(160),""))),0),TRIM(SUBSTITUTE(T71,CHAR(160),""))="Devis 3",IFERROR(VALUE(TRIM(SUBSTITUTE(Q71,CHAR(160),""))),0),TRUE,0)*IFERROR(VALUE(TRIM(SUBSTITUTE(C71,CHAR(160),""))),0))=0,"",_xlfn.IFS(TRIM(SUBSTITUTE(T71,CHAR(160),""))="Devis 1",IFERROR(VALUE(TRIM(SUBSTITUTE(K71,CHAR(160),""))),0),TRIM(SUBSTITUTE(T71,CHAR(160),""))="Devis 2",IFERROR(VALUE(TRIM(SUBSTITUTE(N71,CHAR(160),""))),0),TRIM(SUBSTITUTE(T71,CHAR(160),""))="Devis 3",IFERROR(VALUE(TRIM(SUBSTITUTE(Q71,CHAR(160),""))),0),TRUE,0)*IFERROR(VALUE(TRIM(SUBSTITUTE(C71,CHAR(160),""))),0))</f>
        <v/>
      </c>
      <c r="V71" s="196" t="str" cm="1">
        <f t="array" ref="V71">IF(ROUND((_xlfn.IFS(TRIM(SUBSTITUTE(T71,CHAR(160),""))="Devis 1",IFERROR(VALUE(TRIM(SUBSTITUTE(L71,CHAR(160),""))),0),TRIM(SUBSTITUTE(T71,CHAR(160),""))="Devis 2",IFERROR(VALUE(TRIM(SUBSTITUTE(O71,CHAR(160),""))),0),TRIM(SUBSTITUTE(T71,CHAR(160),""))="Devis 3",IFERROR(VALUE(TRIM(SUBSTITUTE(R71,CHAR(160),""))),0),TRUE,0)*IFERROR(VALUE(TRIM(SUBSTITUTE(C71,CHAR(160),""))),0)),2)=0,IF(U71&lt;&gt;"",0,""),ROUND((_xlfn.IFS(TRIM(SUBSTITUTE(T71,CHAR(160),""))="Devis 1",IFERROR(VALUE(TRIM(SUBSTITUTE(L71,CHAR(160),""))),0),TRIM(SUBSTITUTE(T71,CHAR(160),""))="Devis 2",IFERROR(VALUE(TRIM(SUBSTITUTE(O71,CHAR(160),""))),0),TRIM(SUBSTITUTE(T71,CHAR(160),""))="Devis 3",IFERROR(VALUE(TRIM(SUBSTITUTE(R71,CHAR(160),""))),0),TRUE,0)*IFERROR(VALUE(TRIM(SUBSTITUTE(C71,CHAR(160),""))),0)),2))</f>
        <v/>
      </c>
      <c r="W71" s="197" t="str">
        <f t="shared" si="85"/>
        <v/>
      </c>
      <c r="X71" s="489"/>
      <c r="Y71" s="277" t="str">
        <f t="shared" si="64"/>
        <v/>
      </c>
      <c r="Z71" s="282" t="str">
        <f t="shared" si="65"/>
        <v/>
      </c>
      <c r="AA71" s="277" t="str">
        <f t="shared" si="66"/>
        <v/>
      </c>
      <c r="AB71" s="200" t="str">
        <f t="shared" si="67"/>
        <v/>
      </c>
      <c r="AC71" s="200" t="str">
        <f t="shared" si="68"/>
        <v/>
      </c>
      <c r="AD71" s="200" t="str">
        <f t="shared" si="69"/>
        <v/>
      </c>
      <c r="AE71" s="200" t="str">
        <f t="shared" si="70"/>
        <v/>
      </c>
      <c r="AF71" s="278" t="str">
        <f t="shared" si="71"/>
        <v/>
      </c>
      <c r="AG71" s="203" t="str">
        <f t="shared" si="72"/>
        <v/>
      </c>
      <c r="AH71" s="204" t="str">
        <f t="shared" si="73"/>
        <v/>
      </c>
      <c r="AI71" s="193" t="str">
        <f t="shared" si="86"/>
        <v/>
      </c>
      <c r="AJ71" s="205" t="str">
        <f t="shared" si="74"/>
        <v/>
      </c>
      <c r="AK71" s="204" t="str">
        <f t="shared" si="75"/>
        <v/>
      </c>
      <c r="AL71" s="193" t="str">
        <f t="shared" si="87"/>
        <v/>
      </c>
      <c r="AM71" s="206" t="str">
        <f t="shared" si="76"/>
        <v/>
      </c>
      <c r="AN71" s="204" t="str">
        <f t="shared" si="77"/>
        <v/>
      </c>
      <c r="AO71" s="207" t="str">
        <f t="shared" si="88"/>
        <v/>
      </c>
      <c r="AP71" s="198" t="str">
        <f t="shared" si="78"/>
        <v/>
      </c>
      <c r="AQ71" s="279"/>
      <c r="AR71" s="208" t="str">
        <f t="shared" si="89"/>
        <v/>
      </c>
      <c r="AS71" s="208" t="str">
        <f t="shared" si="90"/>
        <v/>
      </c>
      <c r="AT71" s="208" t="str">
        <f t="shared" si="91"/>
        <v/>
      </c>
      <c r="AU71" s="209" t="str" cm="1">
        <f t="array" ref="AU71">IF($Z71="","",IF((IFERROR(_xlfn.IFS($AP71="Devis 1",(IFERROR(VALUE(TRIM(SUBSTITUTE(AG71,CHAR(160),""))),0)),$AP71="Devis 2",(IFERROR(VALUE(TRIM(SUBSTITUTE(AJ71,CHAR(160),""))),0)),$AP71="Devis 3",(IFERROR(VALUE(TRIM(SUBSTITUTE(AM71,CHAR(160),""))),0))),0))*(IFERROR(VALUE(TRIM(SUBSTITUTE($Z71,CHAR(160),""))),0))=0,"",(IFERROR(_xlfn.IFS($AP71="Devis 1",(IFERROR(VALUE(TRIM(SUBSTITUTE(AG71,CHAR(160),""))),0)),$AP71="Devis 2",(IFERROR(VALUE(TRIM(SUBSTITUTE(AJ71,CHAR(160),""))),0)),$AP71="Devis 3",(IFERROR(VALUE(TRIM(SUBSTITUTE(AM71,CHAR(160),""))),0))),0))*(IFERROR(VALUE(TRIM(SUBSTITUTE($Z71,CHAR(160),""))),0))))</f>
        <v/>
      </c>
      <c r="AV71" s="209" t="str" cm="1">
        <f t="array" ref="AV71">IF($Z71="","",IF(ROUND((IFERROR(_xlfn.IFS(TRIM(SUBSTITUTE($AP71,CHAR(160),""))="Devis 1",IFERROR(VALUE(TRIM(SUBSTITUTE(AH71,CHAR(160),""))),0),TRIM(SUBSTITUTE($AP71,CHAR(160),""))="Devis 2",IFERROR(VALUE(TRIM(SUBSTITUTE(AK71,CHAR(160),""))),0),TRIM(SUBSTITUTE($AP71,CHAR(160),""))="Devis 3",IFERROR(VALUE(TRIM(SUBSTITUTE(AN71,CHAR(160),""))),0)),0))*(IFERROR(VALUE(TRIM(SUBSTITUTE($Z71,CHAR(160),""))),0)),2)=0,IF(AU71&lt;&gt;"",0,""),ROUND((IFERROR(_xlfn.IFS(TRIM(SUBSTITUTE($AP71,CHAR(160),""))="Devis 1",IFERROR(VALUE(TRIM(SUBSTITUTE(AH71,CHAR(160),""))),0),TRIM(SUBSTITUTE($AP71,CHAR(160),""))="Devis 2",IFERROR(VALUE(TRIM(SUBSTITUTE(AK71,CHAR(160),""))),0),TRIM(SUBSTITUTE($AP71,CHAR(160),""))="Devis 3",IFERROR(VALUE(TRIM(SUBSTITUTE(AN71,CHAR(160),""))),0)),0))*(IFERROR(VALUE(TRIM(SUBSTITUTE($Z71,CHAR(160),""))),0)),2)))</f>
        <v/>
      </c>
      <c r="AW71" s="209" t="str" cm="1">
        <f t="array" ref="AW71">IF($Z71="","",IF((IFERROR(_xlfn.IFS($AP71="Devis 1",(IFERROR(VALUE(TRIM(SUBSTITUTE(AI71,CHAR(160),""))),0)),$AP71="Devis 2",(IFERROR(VALUE(TRIM(SUBSTITUTE(AL71,CHAR(160),""))),0)),$AP71="Devis 3",(IFERROR(VALUE(TRIM(SUBSTITUTE(AO71,CHAR(160),""))),0))),0))*(IFERROR(VALUE(TRIM(SUBSTITUTE($Z71,CHAR(160),""))),0))=0,"",(IFERROR(_xlfn.IFS($AP71="Devis 1",(IFERROR(VALUE(TRIM(SUBSTITUTE(AI71,CHAR(160),""))),0)),$AP71="Devis 2",(IFERROR(VALUE(TRIM(SUBSTITUTE(AL71,CHAR(160),""))),0)),$AP71="Devis 3",(IFERROR(VALUE(TRIM(SUBSTITUTE(AO71,CHAR(160),""))),0))),0))*(IFERROR(VALUE(TRIM(SUBSTITUTE($Z71,CHAR(160),""))),0))))</f>
        <v/>
      </c>
      <c r="AX71" s="280"/>
      <c r="AY71" s="281" t="str" cm="1">
        <f t="array" ref="AY71">IF(OR(AW71="",AT71="",AU71="",AR71="",AV71="",AS71=""),"",_xlfn.IFS((IFERROR(VALUE(TRIM(SUBSTITUTE(AW71,CHAR(160),""))),0))&gt;(IFERROR(VALUE(TRIM(SUBSTITUTE(AT71,CHAR(160),""))),0)),"KO : Le montant retenu TTC est supérieur au montant raisonnable TTC. Merci de revoir la ligne de dépense ou plafonner son montant.",(IFERROR(VALUE(TRIM(SUBSTITUTE(AU71,CHAR(160),""))),0))&gt;(IFERROR(VALUE(TRIM(SUBSTITUTE(AR71,CHAR(160),""))),0)),"Attention : Le montant retenu HT est supérieur au montant HT raisonnable. Merci de revoir la ligne de dépense, plafonner son montant, ou justifier la reventillation HT / TVA.",(IFERROR(VALUE(TRIM(SUBSTITUTE(AV71,CHAR(160),""))),0))&gt;(IFERROR(VALUE(TRIM(SUBSTITUTE(AS71,CHAR(160),""))),0)),"Attention : Le montant TVA retenu est supérieur au montant TVA raisonnable. Merci de revoir la ligne de dépense, plafonner son montant, ou justifier la reventillation HT / TVA.",(IFERROR(VALUE(TRIM(SUBSTITUTE(AW71,CHAR(160),""))),0))=0,"",(IFERROR(VALUE(TRIM(SUBSTITUTE(AT71,CHAR(160),""))),0))=(IFERROR(VALUE(TRIM(SUBSTITUTE(AW71,CHAR(160),""))),0)),"OK",(IFERROR(VALUE(TRIM(SUBSTITUTE(AT71,CHAR(160),""))),0))&gt;(IFERROR(VALUE(TRIM(SUBSTITUTE(AW71,CHAR(160),""))),0))," OK : Montant instruit inférieur au montant raisonnable.",TRUE,""))</f>
        <v/>
      </c>
      <c r="AZ71" s="281" t="str" cm="1">
        <f t="array" ref="AZ71">IF(OR(AW71="",W71="",AU71="",U71="",AV71="",V71=""),"",_xlfn.IFS((IFERROR(VALUE(TRIM(SUBSTITUTE(AW71,CHAR(160),""))),0))&gt;(IFERROR(VALUE(TRIM(SUBSTITUTE(W71,CHAR(160),""))),0)),"KO : Le montant retenu TTC est supérieur au montant présenté TTC. Merci de revoir la ligne de dépense ou plafonner son montant.",(IFERROR(VALUE(TRIM(SUBSTITUTE(AU71,CHAR(160),""))),0))&gt;(IFERROR(VALUE(TRIM(SUBSTITUTE(U71,CHAR(160),""))),0)),"Attention : Le montant retenu HT est supérieur au montant HT présenté. Merci de revoir la ligne de dépense, plafonner son montant, ou justifier la reventillation HT / TVA.",(IFERROR(VALUE(TRIM(SUBSTITUTE(AV71,CHAR(160),""))),0))&gt;(IFERROR(VALUE(TRIM(SUBSTITUTE(V71,CHAR(160),""))),0)),"Attention : Le montant TVA retenu est supérieur au montant TVA présenté. Merci de revoir la ligne de dépense, plafonner son montant, ou justifier la reventillation HT / TVA.",(IFERROR(VALUE(TRIM(SUBSTITUTE(W71,CHAR(160),""))),0))=0,"",(IFERROR(VALUE(TRIM(SUBSTITUTE(AW71,CHAR(160),""))),0))=(IFERROR(VALUE(TRIM(SUBSTITUTE(W71,CHAR(160),""))),0)),"OK",(IFERROR(VALUE(TRIM(SUBSTITUTE(AW71,CHAR(160),""))),0))&lt;(IFERROR(VALUE(TRIM(SUBSTITUTE(W71,CHAR(160),""))),0)),"Montant instruit inférieur au montant présenté.",TRUE,""))</f>
        <v/>
      </c>
      <c r="BA71" s="208" t="str">
        <f t="shared" si="79"/>
        <v/>
      </c>
      <c r="BB71" s="208" t="str">
        <f t="shared" si="80"/>
        <v/>
      </c>
      <c r="BC71" s="208" t="str">
        <f t="shared" si="81"/>
        <v/>
      </c>
    </row>
    <row r="72" spans="1:55" ht="15" customHeight="1">
      <c r="A72" s="473">
        <v>68</v>
      </c>
      <c r="B72" s="11"/>
      <c r="C72" s="13"/>
      <c r="D72" s="11"/>
      <c r="E72" s="11"/>
      <c r="F72" s="63"/>
      <c r="G72" s="71"/>
      <c r="H72" s="69"/>
      <c r="I72" s="70"/>
      <c r="J72" s="41"/>
      <c r="K72" s="29"/>
      <c r="L72" s="15"/>
      <c r="M72" s="193" t="str">
        <f t="shared" si="82"/>
        <v/>
      </c>
      <c r="N72" s="32"/>
      <c r="O72" s="15"/>
      <c r="P72" s="193" t="str">
        <f t="shared" si="83"/>
        <v/>
      </c>
      <c r="Q72" s="35"/>
      <c r="R72" s="15"/>
      <c r="S72" s="194" t="str">
        <f t="shared" si="84"/>
        <v/>
      </c>
      <c r="T72" s="56"/>
      <c r="U72" s="275" t="str" cm="1">
        <f t="array" ref="U72">IF((_xlfn.IFS(TRIM(SUBSTITUTE(T72,CHAR(160),""))="Devis 1",IFERROR(VALUE(TRIM(SUBSTITUTE(K72,CHAR(160),""))),0),TRIM(SUBSTITUTE(T72,CHAR(160),""))="Devis 2",IFERROR(VALUE(TRIM(SUBSTITUTE(N72,CHAR(160),""))),0),TRIM(SUBSTITUTE(T72,CHAR(160),""))="Devis 3",IFERROR(VALUE(TRIM(SUBSTITUTE(Q72,CHAR(160),""))),0),TRUE,0)*IFERROR(VALUE(TRIM(SUBSTITUTE(C72,CHAR(160),""))),0))=0,"",_xlfn.IFS(TRIM(SUBSTITUTE(T72,CHAR(160),""))="Devis 1",IFERROR(VALUE(TRIM(SUBSTITUTE(K72,CHAR(160),""))),0),TRIM(SUBSTITUTE(T72,CHAR(160),""))="Devis 2",IFERROR(VALUE(TRIM(SUBSTITUTE(N72,CHAR(160),""))),0),TRIM(SUBSTITUTE(T72,CHAR(160),""))="Devis 3",IFERROR(VALUE(TRIM(SUBSTITUTE(Q72,CHAR(160),""))),0),TRUE,0)*IFERROR(VALUE(TRIM(SUBSTITUTE(C72,CHAR(160),""))),0))</f>
        <v/>
      </c>
      <c r="V72" s="196" t="str" cm="1">
        <f t="array" ref="V72">IF(ROUND((_xlfn.IFS(TRIM(SUBSTITUTE(T72,CHAR(160),""))="Devis 1",IFERROR(VALUE(TRIM(SUBSTITUTE(L72,CHAR(160),""))),0),TRIM(SUBSTITUTE(T72,CHAR(160),""))="Devis 2",IFERROR(VALUE(TRIM(SUBSTITUTE(O72,CHAR(160),""))),0),TRIM(SUBSTITUTE(T72,CHAR(160),""))="Devis 3",IFERROR(VALUE(TRIM(SUBSTITUTE(R72,CHAR(160),""))),0),TRUE,0)*IFERROR(VALUE(TRIM(SUBSTITUTE(C72,CHAR(160),""))),0)),2)=0,IF(U72&lt;&gt;"",0,""),ROUND((_xlfn.IFS(TRIM(SUBSTITUTE(T72,CHAR(160),""))="Devis 1",IFERROR(VALUE(TRIM(SUBSTITUTE(L72,CHAR(160),""))),0),TRIM(SUBSTITUTE(T72,CHAR(160),""))="Devis 2",IFERROR(VALUE(TRIM(SUBSTITUTE(O72,CHAR(160),""))),0),TRIM(SUBSTITUTE(T72,CHAR(160),""))="Devis 3",IFERROR(VALUE(TRIM(SUBSTITUTE(R72,CHAR(160),""))),0),TRUE,0)*IFERROR(VALUE(TRIM(SUBSTITUTE(C72,CHAR(160),""))),0)),2))</f>
        <v/>
      </c>
      <c r="W72" s="197" t="str">
        <f t="shared" si="85"/>
        <v/>
      </c>
      <c r="X72" s="489"/>
      <c r="Y72" s="277" t="str">
        <f t="shared" si="64"/>
        <v/>
      </c>
      <c r="Z72" s="282" t="str">
        <f t="shared" si="65"/>
        <v/>
      </c>
      <c r="AA72" s="277" t="str">
        <f t="shared" si="66"/>
        <v/>
      </c>
      <c r="AB72" s="200" t="str">
        <f t="shared" si="67"/>
        <v/>
      </c>
      <c r="AC72" s="200" t="str">
        <f t="shared" si="68"/>
        <v/>
      </c>
      <c r="AD72" s="200" t="str">
        <f t="shared" si="69"/>
        <v/>
      </c>
      <c r="AE72" s="200" t="str">
        <f t="shared" si="70"/>
        <v/>
      </c>
      <c r="AF72" s="278" t="str">
        <f t="shared" si="71"/>
        <v/>
      </c>
      <c r="AG72" s="203" t="str">
        <f t="shared" si="72"/>
        <v/>
      </c>
      <c r="AH72" s="204" t="str">
        <f t="shared" si="73"/>
        <v/>
      </c>
      <c r="AI72" s="193" t="str">
        <f t="shared" si="86"/>
        <v/>
      </c>
      <c r="AJ72" s="205" t="str">
        <f t="shared" si="74"/>
        <v/>
      </c>
      <c r="AK72" s="204" t="str">
        <f t="shared" si="75"/>
        <v/>
      </c>
      <c r="AL72" s="193" t="str">
        <f t="shared" si="87"/>
        <v/>
      </c>
      <c r="AM72" s="206" t="str">
        <f t="shared" si="76"/>
        <v/>
      </c>
      <c r="AN72" s="204" t="str">
        <f t="shared" si="77"/>
        <v/>
      </c>
      <c r="AO72" s="207" t="str">
        <f t="shared" si="88"/>
        <v/>
      </c>
      <c r="AP72" s="198" t="str">
        <f t="shared" si="78"/>
        <v/>
      </c>
      <c r="AQ72" s="279"/>
      <c r="AR72" s="208" t="str">
        <f t="shared" si="89"/>
        <v/>
      </c>
      <c r="AS72" s="208" t="str">
        <f t="shared" si="90"/>
        <v/>
      </c>
      <c r="AT72" s="208" t="str">
        <f t="shared" si="91"/>
        <v/>
      </c>
      <c r="AU72" s="209" t="str" cm="1">
        <f t="array" ref="AU72">IF($Z72="","",IF((IFERROR(_xlfn.IFS($AP72="Devis 1",(IFERROR(VALUE(TRIM(SUBSTITUTE(AG72,CHAR(160),""))),0)),$AP72="Devis 2",(IFERROR(VALUE(TRIM(SUBSTITUTE(AJ72,CHAR(160),""))),0)),$AP72="Devis 3",(IFERROR(VALUE(TRIM(SUBSTITUTE(AM72,CHAR(160),""))),0))),0))*(IFERROR(VALUE(TRIM(SUBSTITUTE($Z72,CHAR(160),""))),0))=0,"",(IFERROR(_xlfn.IFS($AP72="Devis 1",(IFERROR(VALUE(TRIM(SUBSTITUTE(AG72,CHAR(160),""))),0)),$AP72="Devis 2",(IFERROR(VALUE(TRIM(SUBSTITUTE(AJ72,CHAR(160),""))),0)),$AP72="Devis 3",(IFERROR(VALUE(TRIM(SUBSTITUTE(AM72,CHAR(160),""))),0))),0))*(IFERROR(VALUE(TRIM(SUBSTITUTE($Z72,CHAR(160),""))),0))))</f>
        <v/>
      </c>
      <c r="AV72" s="209" t="str" cm="1">
        <f t="array" ref="AV72">IF($Z72="","",IF(ROUND((IFERROR(_xlfn.IFS(TRIM(SUBSTITUTE($AP72,CHAR(160),""))="Devis 1",IFERROR(VALUE(TRIM(SUBSTITUTE(AH72,CHAR(160),""))),0),TRIM(SUBSTITUTE($AP72,CHAR(160),""))="Devis 2",IFERROR(VALUE(TRIM(SUBSTITUTE(AK72,CHAR(160),""))),0),TRIM(SUBSTITUTE($AP72,CHAR(160),""))="Devis 3",IFERROR(VALUE(TRIM(SUBSTITUTE(AN72,CHAR(160),""))),0)),0))*(IFERROR(VALUE(TRIM(SUBSTITUTE($Z72,CHAR(160),""))),0)),2)=0,IF(AU72&lt;&gt;"",0,""),ROUND((IFERROR(_xlfn.IFS(TRIM(SUBSTITUTE($AP72,CHAR(160),""))="Devis 1",IFERROR(VALUE(TRIM(SUBSTITUTE(AH72,CHAR(160),""))),0),TRIM(SUBSTITUTE($AP72,CHAR(160),""))="Devis 2",IFERROR(VALUE(TRIM(SUBSTITUTE(AK72,CHAR(160),""))),0),TRIM(SUBSTITUTE($AP72,CHAR(160),""))="Devis 3",IFERROR(VALUE(TRIM(SUBSTITUTE(AN72,CHAR(160),""))),0)),0))*(IFERROR(VALUE(TRIM(SUBSTITUTE($Z72,CHAR(160),""))),0)),2)))</f>
        <v/>
      </c>
      <c r="AW72" s="209" t="str" cm="1">
        <f t="array" ref="AW72">IF($Z72="","",IF((IFERROR(_xlfn.IFS($AP72="Devis 1",(IFERROR(VALUE(TRIM(SUBSTITUTE(AI72,CHAR(160),""))),0)),$AP72="Devis 2",(IFERROR(VALUE(TRIM(SUBSTITUTE(AL72,CHAR(160),""))),0)),$AP72="Devis 3",(IFERROR(VALUE(TRIM(SUBSTITUTE(AO72,CHAR(160),""))),0))),0))*(IFERROR(VALUE(TRIM(SUBSTITUTE($Z72,CHAR(160),""))),0))=0,"",(IFERROR(_xlfn.IFS($AP72="Devis 1",(IFERROR(VALUE(TRIM(SUBSTITUTE(AI72,CHAR(160),""))),0)),$AP72="Devis 2",(IFERROR(VALUE(TRIM(SUBSTITUTE(AL72,CHAR(160),""))),0)),$AP72="Devis 3",(IFERROR(VALUE(TRIM(SUBSTITUTE(AO72,CHAR(160),""))),0))),0))*(IFERROR(VALUE(TRIM(SUBSTITUTE($Z72,CHAR(160),""))),0))))</f>
        <v/>
      </c>
      <c r="AX72" s="280"/>
      <c r="AY72" s="281" t="str" cm="1">
        <f t="array" ref="AY72">IF(OR(AW72="",AT72="",AU72="",AR72="",AV72="",AS72=""),"",_xlfn.IFS((IFERROR(VALUE(TRIM(SUBSTITUTE(AW72,CHAR(160),""))),0))&gt;(IFERROR(VALUE(TRIM(SUBSTITUTE(AT72,CHAR(160),""))),0)),"KO : Le montant retenu TTC est supérieur au montant raisonnable TTC. Merci de revoir la ligne de dépense ou plafonner son montant.",(IFERROR(VALUE(TRIM(SUBSTITUTE(AU72,CHAR(160),""))),0))&gt;(IFERROR(VALUE(TRIM(SUBSTITUTE(AR72,CHAR(160),""))),0)),"Attention : Le montant retenu HT est supérieur au montant HT raisonnable. Merci de revoir la ligne de dépense, plafonner son montant, ou justifier la reventillation HT / TVA.",(IFERROR(VALUE(TRIM(SUBSTITUTE(AV72,CHAR(160),""))),0))&gt;(IFERROR(VALUE(TRIM(SUBSTITUTE(AS72,CHAR(160),""))),0)),"Attention : Le montant TVA retenu est supérieur au montant TVA raisonnable. Merci de revoir la ligne de dépense, plafonner son montant, ou justifier la reventillation HT / TVA.",(IFERROR(VALUE(TRIM(SUBSTITUTE(AW72,CHAR(160),""))),0))=0,"",(IFERROR(VALUE(TRIM(SUBSTITUTE(AT72,CHAR(160),""))),0))=(IFERROR(VALUE(TRIM(SUBSTITUTE(AW72,CHAR(160),""))),0)),"OK",(IFERROR(VALUE(TRIM(SUBSTITUTE(AT72,CHAR(160),""))),0))&gt;(IFERROR(VALUE(TRIM(SUBSTITUTE(AW72,CHAR(160),""))),0))," OK : Montant instruit inférieur au montant raisonnable.",TRUE,""))</f>
        <v/>
      </c>
      <c r="AZ72" s="281" t="str" cm="1">
        <f t="array" ref="AZ72">IF(OR(AW72="",W72="",AU72="",U72="",AV72="",V72=""),"",_xlfn.IFS((IFERROR(VALUE(TRIM(SUBSTITUTE(AW72,CHAR(160),""))),0))&gt;(IFERROR(VALUE(TRIM(SUBSTITUTE(W72,CHAR(160),""))),0)),"KO : Le montant retenu TTC est supérieur au montant présenté TTC. Merci de revoir la ligne de dépense ou plafonner son montant.",(IFERROR(VALUE(TRIM(SUBSTITUTE(AU72,CHAR(160),""))),0))&gt;(IFERROR(VALUE(TRIM(SUBSTITUTE(U72,CHAR(160),""))),0)),"Attention : Le montant retenu HT est supérieur au montant HT présenté. Merci de revoir la ligne de dépense, plafonner son montant, ou justifier la reventillation HT / TVA.",(IFERROR(VALUE(TRIM(SUBSTITUTE(AV72,CHAR(160),""))),0))&gt;(IFERROR(VALUE(TRIM(SUBSTITUTE(V72,CHAR(160),""))),0)),"Attention : Le montant TVA retenu est supérieur au montant TVA présenté. Merci de revoir la ligne de dépense, plafonner son montant, ou justifier la reventillation HT / TVA.",(IFERROR(VALUE(TRIM(SUBSTITUTE(W72,CHAR(160),""))),0))=0,"",(IFERROR(VALUE(TRIM(SUBSTITUTE(AW72,CHAR(160),""))),0))=(IFERROR(VALUE(TRIM(SUBSTITUTE(W72,CHAR(160),""))),0)),"OK",(IFERROR(VALUE(TRIM(SUBSTITUTE(AW72,CHAR(160),""))),0))&lt;(IFERROR(VALUE(TRIM(SUBSTITUTE(W72,CHAR(160),""))),0)),"Montant instruit inférieur au montant présenté.",TRUE,""))</f>
        <v/>
      </c>
      <c r="BA72" s="208" t="str">
        <f t="shared" si="79"/>
        <v/>
      </c>
      <c r="BB72" s="208" t="str">
        <f t="shared" si="80"/>
        <v/>
      </c>
      <c r="BC72" s="208" t="str">
        <f t="shared" si="81"/>
        <v/>
      </c>
    </row>
    <row r="73" spans="1:55" ht="15" customHeight="1">
      <c r="A73" s="473">
        <v>69</v>
      </c>
      <c r="B73" s="11"/>
      <c r="C73" s="13"/>
      <c r="D73" s="11"/>
      <c r="E73" s="11"/>
      <c r="F73" s="63"/>
      <c r="G73" s="71"/>
      <c r="H73" s="69"/>
      <c r="I73" s="70"/>
      <c r="J73" s="41"/>
      <c r="K73" s="29"/>
      <c r="L73" s="15"/>
      <c r="M73" s="193" t="str">
        <f t="shared" si="82"/>
        <v/>
      </c>
      <c r="N73" s="32"/>
      <c r="O73" s="15"/>
      <c r="P73" s="193" t="str">
        <f t="shared" si="83"/>
        <v/>
      </c>
      <c r="Q73" s="35"/>
      <c r="R73" s="15"/>
      <c r="S73" s="194" t="str">
        <f t="shared" si="84"/>
        <v/>
      </c>
      <c r="T73" s="56"/>
      <c r="U73" s="275" t="str" cm="1">
        <f t="array" ref="U73">IF((_xlfn.IFS(TRIM(SUBSTITUTE(T73,CHAR(160),""))="Devis 1",IFERROR(VALUE(TRIM(SUBSTITUTE(K73,CHAR(160),""))),0),TRIM(SUBSTITUTE(T73,CHAR(160),""))="Devis 2",IFERROR(VALUE(TRIM(SUBSTITUTE(N73,CHAR(160),""))),0),TRIM(SUBSTITUTE(T73,CHAR(160),""))="Devis 3",IFERROR(VALUE(TRIM(SUBSTITUTE(Q73,CHAR(160),""))),0),TRUE,0)*IFERROR(VALUE(TRIM(SUBSTITUTE(C73,CHAR(160),""))),0))=0,"",_xlfn.IFS(TRIM(SUBSTITUTE(T73,CHAR(160),""))="Devis 1",IFERROR(VALUE(TRIM(SUBSTITUTE(K73,CHAR(160),""))),0),TRIM(SUBSTITUTE(T73,CHAR(160),""))="Devis 2",IFERROR(VALUE(TRIM(SUBSTITUTE(N73,CHAR(160),""))),0),TRIM(SUBSTITUTE(T73,CHAR(160),""))="Devis 3",IFERROR(VALUE(TRIM(SUBSTITUTE(Q73,CHAR(160),""))),0),TRUE,0)*IFERROR(VALUE(TRIM(SUBSTITUTE(C73,CHAR(160),""))),0))</f>
        <v/>
      </c>
      <c r="V73" s="196" t="str" cm="1">
        <f t="array" ref="V73">IF(ROUND((_xlfn.IFS(TRIM(SUBSTITUTE(T73,CHAR(160),""))="Devis 1",IFERROR(VALUE(TRIM(SUBSTITUTE(L73,CHAR(160),""))),0),TRIM(SUBSTITUTE(T73,CHAR(160),""))="Devis 2",IFERROR(VALUE(TRIM(SUBSTITUTE(O73,CHAR(160),""))),0),TRIM(SUBSTITUTE(T73,CHAR(160),""))="Devis 3",IFERROR(VALUE(TRIM(SUBSTITUTE(R73,CHAR(160),""))),0),TRUE,0)*IFERROR(VALUE(TRIM(SUBSTITUTE(C73,CHAR(160),""))),0)),2)=0,IF(U73&lt;&gt;"",0,""),ROUND((_xlfn.IFS(TRIM(SUBSTITUTE(T73,CHAR(160),""))="Devis 1",IFERROR(VALUE(TRIM(SUBSTITUTE(L73,CHAR(160),""))),0),TRIM(SUBSTITUTE(T73,CHAR(160),""))="Devis 2",IFERROR(VALUE(TRIM(SUBSTITUTE(O73,CHAR(160),""))),0),TRIM(SUBSTITUTE(T73,CHAR(160),""))="Devis 3",IFERROR(VALUE(TRIM(SUBSTITUTE(R73,CHAR(160),""))),0),TRUE,0)*IFERROR(VALUE(TRIM(SUBSTITUTE(C73,CHAR(160),""))),0)),2))</f>
        <v/>
      </c>
      <c r="W73" s="197" t="str">
        <f t="shared" si="85"/>
        <v/>
      </c>
      <c r="X73" s="489"/>
      <c r="Y73" s="277" t="str">
        <f t="shared" si="64"/>
        <v/>
      </c>
      <c r="Z73" s="282" t="str">
        <f t="shared" si="65"/>
        <v/>
      </c>
      <c r="AA73" s="277" t="str">
        <f t="shared" si="66"/>
        <v/>
      </c>
      <c r="AB73" s="200" t="str">
        <f t="shared" si="67"/>
        <v/>
      </c>
      <c r="AC73" s="200" t="str">
        <f t="shared" si="68"/>
        <v/>
      </c>
      <c r="AD73" s="200" t="str">
        <f t="shared" si="69"/>
        <v/>
      </c>
      <c r="AE73" s="200" t="str">
        <f t="shared" si="70"/>
        <v/>
      </c>
      <c r="AF73" s="278" t="str">
        <f t="shared" si="71"/>
        <v/>
      </c>
      <c r="AG73" s="203" t="str">
        <f t="shared" si="72"/>
        <v/>
      </c>
      <c r="AH73" s="204" t="str">
        <f t="shared" si="73"/>
        <v/>
      </c>
      <c r="AI73" s="193" t="str">
        <f t="shared" si="86"/>
        <v/>
      </c>
      <c r="AJ73" s="205" t="str">
        <f t="shared" si="74"/>
        <v/>
      </c>
      <c r="AK73" s="204" t="str">
        <f t="shared" si="75"/>
        <v/>
      </c>
      <c r="AL73" s="193" t="str">
        <f t="shared" si="87"/>
        <v/>
      </c>
      <c r="AM73" s="206" t="str">
        <f t="shared" si="76"/>
        <v/>
      </c>
      <c r="AN73" s="204" t="str">
        <f t="shared" si="77"/>
        <v/>
      </c>
      <c r="AO73" s="207" t="str">
        <f t="shared" si="88"/>
        <v/>
      </c>
      <c r="AP73" s="198" t="str">
        <f t="shared" si="78"/>
        <v/>
      </c>
      <c r="AQ73" s="279"/>
      <c r="AR73" s="208" t="str">
        <f t="shared" si="89"/>
        <v/>
      </c>
      <c r="AS73" s="208" t="str">
        <f t="shared" si="90"/>
        <v/>
      </c>
      <c r="AT73" s="208" t="str">
        <f t="shared" si="91"/>
        <v/>
      </c>
      <c r="AU73" s="209" t="str" cm="1">
        <f t="array" ref="AU73">IF($Z73="","",IF((IFERROR(_xlfn.IFS($AP73="Devis 1",(IFERROR(VALUE(TRIM(SUBSTITUTE(AG73,CHAR(160),""))),0)),$AP73="Devis 2",(IFERROR(VALUE(TRIM(SUBSTITUTE(AJ73,CHAR(160),""))),0)),$AP73="Devis 3",(IFERROR(VALUE(TRIM(SUBSTITUTE(AM73,CHAR(160),""))),0))),0))*(IFERROR(VALUE(TRIM(SUBSTITUTE($Z73,CHAR(160),""))),0))=0,"",(IFERROR(_xlfn.IFS($AP73="Devis 1",(IFERROR(VALUE(TRIM(SUBSTITUTE(AG73,CHAR(160),""))),0)),$AP73="Devis 2",(IFERROR(VALUE(TRIM(SUBSTITUTE(AJ73,CHAR(160),""))),0)),$AP73="Devis 3",(IFERROR(VALUE(TRIM(SUBSTITUTE(AM73,CHAR(160),""))),0))),0))*(IFERROR(VALUE(TRIM(SUBSTITUTE($Z73,CHAR(160),""))),0))))</f>
        <v/>
      </c>
      <c r="AV73" s="209" t="str" cm="1">
        <f t="array" ref="AV73">IF($Z73="","",IF(ROUND((IFERROR(_xlfn.IFS(TRIM(SUBSTITUTE($AP73,CHAR(160),""))="Devis 1",IFERROR(VALUE(TRIM(SUBSTITUTE(AH73,CHAR(160),""))),0),TRIM(SUBSTITUTE($AP73,CHAR(160),""))="Devis 2",IFERROR(VALUE(TRIM(SUBSTITUTE(AK73,CHAR(160),""))),0),TRIM(SUBSTITUTE($AP73,CHAR(160),""))="Devis 3",IFERROR(VALUE(TRIM(SUBSTITUTE(AN73,CHAR(160),""))),0)),0))*(IFERROR(VALUE(TRIM(SUBSTITUTE($Z73,CHAR(160),""))),0)),2)=0,IF(AU73&lt;&gt;"",0,""),ROUND((IFERROR(_xlfn.IFS(TRIM(SUBSTITUTE($AP73,CHAR(160),""))="Devis 1",IFERROR(VALUE(TRIM(SUBSTITUTE(AH73,CHAR(160),""))),0),TRIM(SUBSTITUTE($AP73,CHAR(160),""))="Devis 2",IFERROR(VALUE(TRIM(SUBSTITUTE(AK73,CHAR(160),""))),0),TRIM(SUBSTITUTE($AP73,CHAR(160),""))="Devis 3",IFERROR(VALUE(TRIM(SUBSTITUTE(AN73,CHAR(160),""))),0)),0))*(IFERROR(VALUE(TRIM(SUBSTITUTE($Z73,CHAR(160),""))),0)),2)))</f>
        <v/>
      </c>
      <c r="AW73" s="209" t="str" cm="1">
        <f t="array" ref="AW73">IF($Z73="","",IF((IFERROR(_xlfn.IFS($AP73="Devis 1",(IFERROR(VALUE(TRIM(SUBSTITUTE(AI73,CHAR(160),""))),0)),$AP73="Devis 2",(IFERROR(VALUE(TRIM(SUBSTITUTE(AL73,CHAR(160),""))),0)),$AP73="Devis 3",(IFERROR(VALUE(TRIM(SUBSTITUTE(AO73,CHAR(160),""))),0))),0))*(IFERROR(VALUE(TRIM(SUBSTITUTE($Z73,CHAR(160),""))),0))=0,"",(IFERROR(_xlfn.IFS($AP73="Devis 1",(IFERROR(VALUE(TRIM(SUBSTITUTE(AI73,CHAR(160),""))),0)),$AP73="Devis 2",(IFERROR(VALUE(TRIM(SUBSTITUTE(AL73,CHAR(160),""))),0)),$AP73="Devis 3",(IFERROR(VALUE(TRIM(SUBSTITUTE(AO73,CHAR(160),""))),0))),0))*(IFERROR(VALUE(TRIM(SUBSTITUTE($Z73,CHAR(160),""))),0))))</f>
        <v/>
      </c>
      <c r="AX73" s="280"/>
      <c r="AY73" s="281" t="str" cm="1">
        <f t="array" ref="AY73">IF(OR(AW73="",AT73="",AU73="",AR73="",AV73="",AS73=""),"",_xlfn.IFS((IFERROR(VALUE(TRIM(SUBSTITUTE(AW73,CHAR(160),""))),0))&gt;(IFERROR(VALUE(TRIM(SUBSTITUTE(AT73,CHAR(160),""))),0)),"KO : Le montant retenu TTC est supérieur au montant raisonnable TTC. Merci de revoir la ligne de dépense ou plafonner son montant.",(IFERROR(VALUE(TRIM(SUBSTITUTE(AU73,CHAR(160),""))),0))&gt;(IFERROR(VALUE(TRIM(SUBSTITUTE(AR73,CHAR(160),""))),0)),"Attention : Le montant retenu HT est supérieur au montant HT raisonnable. Merci de revoir la ligne de dépense, plafonner son montant, ou justifier la reventillation HT / TVA.",(IFERROR(VALUE(TRIM(SUBSTITUTE(AV73,CHAR(160),""))),0))&gt;(IFERROR(VALUE(TRIM(SUBSTITUTE(AS73,CHAR(160),""))),0)),"Attention : Le montant TVA retenu est supérieur au montant TVA raisonnable. Merci de revoir la ligne de dépense, plafonner son montant, ou justifier la reventillation HT / TVA.",(IFERROR(VALUE(TRIM(SUBSTITUTE(AW73,CHAR(160),""))),0))=0,"",(IFERROR(VALUE(TRIM(SUBSTITUTE(AT73,CHAR(160),""))),0))=(IFERROR(VALUE(TRIM(SUBSTITUTE(AW73,CHAR(160),""))),0)),"OK",(IFERROR(VALUE(TRIM(SUBSTITUTE(AT73,CHAR(160),""))),0))&gt;(IFERROR(VALUE(TRIM(SUBSTITUTE(AW73,CHAR(160),""))),0))," OK : Montant instruit inférieur au montant raisonnable.",TRUE,""))</f>
        <v/>
      </c>
      <c r="AZ73" s="281" t="str" cm="1">
        <f t="array" ref="AZ73">IF(OR(AW73="",W73="",AU73="",U73="",AV73="",V73=""),"",_xlfn.IFS((IFERROR(VALUE(TRIM(SUBSTITUTE(AW73,CHAR(160),""))),0))&gt;(IFERROR(VALUE(TRIM(SUBSTITUTE(W73,CHAR(160),""))),0)),"KO : Le montant retenu TTC est supérieur au montant présenté TTC. Merci de revoir la ligne de dépense ou plafonner son montant.",(IFERROR(VALUE(TRIM(SUBSTITUTE(AU73,CHAR(160),""))),0))&gt;(IFERROR(VALUE(TRIM(SUBSTITUTE(U73,CHAR(160),""))),0)),"Attention : Le montant retenu HT est supérieur au montant HT présenté. Merci de revoir la ligne de dépense, plafonner son montant, ou justifier la reventillation HT / TVA.",(IFERROR(VALUE(TRIM(SUBSTITUTE(AV73,CHAR(160),""))),0))&gt;(IFERROR(VALUE(TRIM(SUBSTITUTE(V73,CHAR(160),""))),0)),"Attention : Le montant TVA retenu est supérieur au montant TVA présenté. Merci de revoir la ligne de dépense, plafonner son montant, ou justifier la reventillation HT / TVA.",(IFERROR(VALUE(TRIM(SUBSTITUTE(W73,CHAR(160),""))),0))=0,"",(IFERROR(VALUE(TRIM(SUBSTITUTE(AW73,CHAR(160),""))),0))=(IFERROR(VALUE(TRIM(SUBSTITUTE(W73,CHAR(160),""))),0)),"OK",(IFERROR(VALUE(TRIM(SUBSTITUTE(AW73,CHAR(160),""))),0))&lt;(IFERROR(VALUE(TRIM(SUBSTITUTE(W73,CHAR(160),""))),0)),"Montant instruit inférieur au montant présenté.",TRUE,""))</f>
        <v/>
      </c>
      <c r="BA73" s="208" t="str">
        <f t="shared" si="79"/>
        <v/>
      </c>
      <c r="BB73" s="208" t="str">
        <f t="shared" si="80"/>
        <v/>
      </c>
      <c r="BC73" s="208" t="str">
        <f t="shared" si="81"/>
        <v/>
      </c>
    </row>
    <row r="74" spans="1:55" ht="15" customHeight="1">
      <c r="A74" s="473">
        <v>70</v>
      </c>
      <c r="B74" s="11"/>
      <c r="C74" s="13"/>
      <c r="D74" s="11"/>
      <c r="E74" s="11"/>
      <c r="F74" s="63"/>
      <c r="G74" s="71"/>
      <c r="H74" s="69"/>
      <c r="I74" s="70"/>
      <c r="J74" s="41"/>
      <c r="K74" s="29"/>
      <c r="L74" s="15"/>
      <c r="M74" s="193" t="str">
        <f t="shared" si="82"/>
        <v/>
      </c>
      <c r="N74" s="32"/>
      <c r="O74" s="15"/>
      <c r="P74" s="193" t="str">
        <f t="shared" si="83"/>
        <v/>
      </c>
      <c r="Q74" s="35"/>
      <c r="R74" s="15"/>
      <c r="S74" s="194" t="str">
        <f t="shared" si="84"/>
        <v/>
      </c>
      <c r="T74" s="56"/>
      <c r="U74" s="275" t="str" cm="1">
        <f t="array" ref="U74">IF((_xlfn.IFS(TRIM(SUBSTITUTE(T74,CHAR(160),""))="Devis 1",IFERROR(VALUE(TRIM(SUBSTITUTE(K74,CHAR(160),""))),0),TRIM(SUBSTITUTE(T74,CHAR(160),""))="Devis 2",IFERROR(VALUE(TRIM(SUBSTITUTE(N74,CHAR(160),""))),0),TRIM(SUBSTITUTE(T74,CHAR(160),""))="Devis 3",IFERROR(VALUE(TRIM(SUBSTITUTE(Q74,CHAR(160),""))),0),TRUE,0)*IFERROR(VALUE(TRIM(SUBSTITUTE(C74,CHAR(160),""))),0))=0,"",_xlfn.IFS(TRIM(SUBSTITUTE(T74,CHAR(160),""))="Devis 1",IFERROR(VALUE(TRIM(SUBSTITUTE(K74,CHAR(160),""))),0),TRIM(SUBSTITUTE(T74,CHAR(160),""))="Devis 2",IFERROR(VALUE(TRIM(SUBSTITUTE(N74,CHAR(160),""))),0),TRIM(SUBSTITUTE(T74,CHAR(160),""))="Devis 3",IFERROR(VALUE(TRIM(SUBSTITUTE(Q74,CHAR(160),""))),0),TRUE,0)*IFERROR(VALUE(TRIM(SUBSTITUTE(C74,CHAR(160),""))),0))</f>
        <v/>
      </c>
      <c r="V74" s="196" t="str" cm="1">
        <f t="array" ref="V74">IF(ROUND((_xlfn.IFS(TRIM(SUBSTITUTE(T74,CHAR(160),""))="Devis 1",IFERROR(VALUE(TRIM(SUBSTITUTE(L74,CHAR(160),""))),0),TRIM(SUBSTITUTE(T74,CHAR(160),""))="Devis 2",IFERROR(VALUE(TRIM(SUBSTITUTE(O74,CHAR(160),""))),0),TRIM(SUBSTITUTE(T74,CHAR(160),""))="Devis 3",IFERROR(VALUE(TRIM(SUBSTITUTE(R74,CHAR(160),""))),0),TRUE,0)*IFERROR(VALUE(TRIM(SUBSTITUTE(C74,CHAR(160),""))),0)),2)=0,IF(U74&lt;&gt;"",0,""),ROUND((_xlfn.IFS(TRIM(SUBSTITUTE(T74,CHAR(160),""))="Devis 1",IFERROR(VALUE(TRIM(SUBSTITUTE(L74,CHAR(160),""))),0),TRIM(SUBSTITUTE(T74,CHAR(160),""))="Devis 2",IFERROR(VALUE(TRIM(SUBSTITUTE(O74,CHAR(160),""))),0),TRIM(SUBSTITUTE(T74,CHAR(160),""))="Devis 3",IFERROR(VALUE(TRIM(SUBSTITUTE(R74,CHAR(160),""))),0),TRUE,0)*IFERROR(VALUE(TRIM(SUBSTITUTE(C74,CHAR(160),""))),0)),2))</f>
        <v/>
      </c>
      <c r="W74" s="197" t="str">
        <f t="shared" si="85"/>
        <v/>
      </c>
      <c r="X74" s="489"/>
      <c r="Y74" s="277" t="str">
        <f t="shared" si="64"/>
        <v/>
      </c>
      <c r="Z74" s="282" t="str">
        <f t="shared" si="65"/>
        <v/>
      </c>
      <c r="AA74" s="277" t="str">
        <f t="shared" si="66"/>
        <v/>
      </c>
      <c r="AB74" s="200" t="str">
        <f t="shared" si="67"/>
        <v/>
      </c>
      <c r="AC74" s="200" t="str">
        <f t="shared" si="68"/>
        <v/>
      </c>
      <c r="AD74" s="200" t="str">
        <f t="shared" si="69"/>
        <v/>
      </c>
      <c r="AE74" s="200" t="str">
        <f t="shared" si="70"/>
        <v/>
      </c>
      <c r="AF74" s="278" t="str">
        <f t="shared" si="71"/>
        <v/>
      </c>
      <c r="AG74" s="203" t="str">
        <f t="shared" si="72"/>
        <v/>
      </c>
      <c r="AH74" s="204" t="str">
        <f t="shared" si="73"/>
        <v/>
      </c>
      <c r="AI74" s="193" t="str">
        <f t="shared" si="86"/>
        <v/>
      </c>
      <c r="AJ74" s="205" t="str">
        <f t="shared" si="74"/>
        <v/>
      </c>
      <c r="AK74" s="204" t="str">
        <f t="shared" si="75"/>
        <v/>
      </c>
      <c r="AL74" s="193" t="str">
        <f t="shared" si="87"/>
        <v/>
      </c>
      <c r="AM74" s="206" t="str">
        <f t="shared" si="76"/>
        <v/>
      </c>
      <c r="AN74" s="204" t="str">
        <f t="shared" si="77"/>
        <v/>
      </c>
      <c r="AO74" s="207" t="str">
        <f t="shared" si="88"/>
        <v/>
      </c>
      <c r="AP74" s="198" t="str">
        <f t="shared" si="78"/>
        <v/>
      </c>
      <c r="AQ74" s="279"/>
      <c r="AR74" s="208" t="str">
        <f t="shared" si="89"/>
        <v/>
      </c>
      <c r="AS74" s="208" t="str">
        <f t="shared" si="90"/>
        <v/>
      </c>
      <c r="AT74" s="208" t="str">
        <f t="shared" si="91"/>
        <v/>
      </c>
      <c r="AU74" s="209" t="str" cm="1">
        <f t="array" ref="AU74">IF($Z74="","",IF((IFERROR(_xlfn.IFS($AP74="Devis 1",(IFERROR(VALUE(TRIM(SUBSTITUTE(AG74,CHAR(160),""))),0)),$AP74="Devis 2",(IFERROR(VALUE(TRIM(SUBSTITUTE(AJ74,CHAR(160),""))),0)),$AP74="Devis 3",(IFERROR(VALUE(TRIM(SUBSTITUTE(AM74,CHAR(160),""))),0))),0))*(IFERROR(VALUE(TRIM(SUBSTITUTE($Z74,CHAR(160),""))),0))=0,"",(IFERROR(_xlfn.IFS($AP74="Devis 1",(IFERROR(VALUE(TRIM(SUBSTITUTE(AG74,CHAR(160),""))),0)),$AP74="Devis 2",(IFERROR(VALUE(TRIM(SUBSTITUTE(AJ74,CHAR(160),""))),0)),$AP74="Devis 3",(IFERROR(VALUE(TRIM(SUBSTITUTE(AM74,CHAR(160),""))),0))),0))*(IFERROR(VALUE(TRIM(SUBSTITUTE($Z74,CHAR(160),""))),0))))</f>
        <v/>
      </c>
      <c r="AV74" s="209" t="str" cm="1">
        <f t="array" ref="AV74">IF($Z74="","",IF(ROUND((IFERROR(_xlfn.IFS(TRIM(SUBSTITUTE($AP74,CHAR(160),""))="Devis 1",IFERROR(VALUE(TRIM(SUBSTITUTE(AH74,CHAR(160),""))),0),TRIM(SUBSTITUTE($AP74,CHAR(160),""))="Devis 2",IFERROR(VALUE(TRIM(SUBSTITUTE(AK74,CHAR(160),""))),0),TRIM(SUBSTITUTE($AP74,CHAR(160),""))="Devis 3",IFERROR(VALUE(TRIM(SUBSTITUTE(AN74,CHAR(160),""))),0)),0))*(IFERROR(VALUE(TRIM(SUBSTITUTE($Z74,CHAR(160),""))),0)),2)=0,IF(AU74&lt;&gt;"",0,""),ROUND((IFERROR(_xlfn.IFS(TRIM(SUBSTITUTE($AP74,CHAR(160),""))="Devis 1",IFERROR(VALUE(TRIM(SUBSTITUTE(AH74,CHAR(160),""))),0),TRIM(SUBSTITUTE($AP74,CHAR(160),""))="Devis 2",IFERROR(VALUE(TRIM(SUBSTITUTE(AK74,CHAR(160),""))),0),TRIM(SUBSTITUTE($AP74,CHAR(160),""))="Devis 3",IFERROR(VALUE(TRIM(SUBSTITUTE(AN74,CHAR(160),""))),0)),0))*(IFERROR(VALUE(TRIM(SUBSTITUTE($Z74,CHAR(160),""))),0)),2)))</f>
        <v/>
      </c>
      <c r="AW74" s="209" t="str" cm="1">
        <f t="array" ref="AW74">IF($Z74="","",IF((IFERROR(_xlfn.IFS($AP74="Devis 1",(IFERROR(VALUE(TRIM(SUBSTITUTE(AI74,CHAR(160),""))),0)),$AP74="Devis 2",(IFERROR(VALUE(TRIM(SUBSTITUTE(AL74,CHAR(160),""))),0)),$AP74="Devis 3",(IFERROR(VALUE(TRIM(SUBSTITUTE(AO74,CHAR(160),""))),0))),0))*(IFERROR(VALUE(TRIM(SUBSTITUTE($Z74,CHAR(160),""))),0))=0,"",(IFERROR(_xlfn.IFS($AP74="Devis 1",(IFERROR(VALUE(TRIM(SUBSTITUTE(AI74,CHAR(160),""))),0)),$AP74="Devis 2",(IFERROR(VALUE(TRIM(SUBSTITUTE(AL74,CHAR(160),""))),0)),$AP74="Devis 3",(IFERROR(VALUE(TRIM(SUBSTITUTE(AO74,CHAR(160),""))),0))),0))*(IFERROR(VALUE(TRIM(SUBSTITUTE($Z74,CHAR(160),""))),0))))</f>
        <v/>
      </c>
      <c r="AX74" s="280"/>
      <c r="AY74" s="281" t="str" cm="1">
        <f t="array" ref="AY74">IF(OR(AW74="",AT74="",AU74="",AR74="",AV74="",AS74=""),"",_xlfn.IFS((IFERROR(VALUE(TRIM(SUBSTITUTE(AW74,CHAR(160),""))),0))&gt;(IFERROR(VALUE(TRIM(SUBSTITUTE(AT74,CHAR(160),""))),0)),"KO : Le montant retenu TTC est supérieur au montant raisonnable TTC. Merci de revoir la ligne de dépense ou plafonner son montant.",(IFERROR(VALUE(TRIM(SUBSTITUTE(AU74,CHAR(160),""))),0))&gt;(IFERROR(VALUE(TRIM(SUBSTITUTE(AR74,CHAR(160),""))),0)),"Attention : Le montant retenu HT est supérieur au montant HT raisonnable. Merci de revoir la ligne de dépense, plafonner son montant, ou justifier la reventillation HT / TVA.",(IFERROR(VALUE(TRIM(SUBSTITUTE(AV74,CHAR(160),""))),0))&gt;(IFERROR(VALUE(TRIM(SUBSTITUTE(AS74,CHAR(160),""))),0)),"Attention : Le montant TVA retenu est supérieur au montant TVA raisonnable. Merci de revoir la ligne de dépense, plafonner son montant, ou justifier la reventillation HT / TVA.",(IFERROR(VALUE(TRIM(SUBSTITUTE(AW74,CHAR(160),""))),0))=0,"",(IFERROR(VALUE(TRIM(SUBSTITUTE(AT74,CHAR(160),""))),0))=(IFERROR(VALUE(TRIM(SUBSTITUTE(AW74,CHAR(160),""))),0)),"OK",(IFERROR(VALUE(TRIM(SUBSTITUTE(AT74,CHAR(160),""))),0))&gt;(IFERROR(VALUE(TRIM(SUBSTITUTE(AW74,CHAR(160),""))),0))," OK : Montant instruit inférieur au montant raisonnable.",TRUE,""))</f>
        <v/>
      </c>
      <c r="AZ74" s="281" t="str" cm="1">
        <f t="array" ref="AZ74">IF(OR(AW74="",W74="",AU74="",U74="",AV74="",V74=""),"",_xlfn.IFS((IFERROR(VALUE(TRIM(SUBSTITUTE(AW74,CHAR(160),""))),0))&gt;(IFERROR(VALUE(TRIM(SUBSTITUTE(W74,CHAR(160),""))),0)),"KO : Le montant retenu TTC est supérieur au montant présenté TTC. Merci de revoir la ligne de dépense ou plafonner son montant.",(IFERROR(VALUE(TRIM(SUBSTITUTE(AU74,CHAR(160),""))),0))&gt;(IFERROR(VALUE(TRIM(SUBSTITUTE(U74,CHAR(160),""))),0)),"Attention : Le montant retenu HT est supérieur au montant HT présenté. Merci de revoir la ligne de dépense, plafonner son montant, ou justifier la reventillation HT / TVA.",(IFERROR(VALUE(TRIM(SUBSTITUTE(AV74,CHAR(160),""))),0))&gt;(IFERROR(VALUE(TRIM(SUBSTITUTE(V74,CHAR(160),""))),0)),"Attention : Le montant TVA retenu est supérieur au montant TVA présenté. Merci de revoir la ligne de dépense, plafonner son montant, ou justifier la reventillation HT / TVA.",(IFERROR(VALUE(TRIM(SUBSTITUTE(W74,CHAR(160),""))),0))=0,"",(IFERROR(VALUE(TRIM(SUBSTITUTE(AW74,CHAR(160),""))),0))=(IFERROR(VALUE(TRIM(SUBSTITUTE(W74,CHAR(160),""))),0)),"OK",(IFERROR(VALUE(TRIM(SUBSTITUTE(AW74,CHAR(160),""))),0))&lt;(IFERROR(VALUE(TRIM(SUBSTITUTE(W74,CHAR(160),""))),0)),"Montant instruit inférieur au montant présenté.",TRUE,""))</f>
        <v/>
      </c>
      <c r="BA74" s="208" t="str">
        <f t="shared" si="79"/>
        <v/>
      </c>
      <c r="BB74" s="208" t="str">
        <f t="shared" si="80"/>
        <v/>
      </c>
      <c r="BC74" s="208" t="str">
        <f t="shared" si="81"/>
        <v/>
      </c>
    </row>
    <row r="75" spans="1:55" ht="15" customHeight="1">
      <c r="A75" s="473">
        <v>71</v>
      </c>
      <c r="B75" s="11"/>
      <c r="C75" s="13"/>
      <c r="D75" s="11"/>
      <c r="E75" s="11"/>
      <c r="F75" s="63"/>
      <c r="G75" s="71"/>
      <c r="H75" s="69"/>
      <c r="I75" s="70"/>
      <c r="J75" s="41"/>
      <c r="K75" s="29"/>
      <c r="L75" s="15"/>
      <c r="M75" s="193" t="str">
        <f t="shared" si="82"/>
        <v/>
      </c>
      <c r="N75" s="32"/>
      <c r="O75" s="15"/>
      <c r="P75" s="193" t="str">
        <f t="shared" si="83"/>
        <v/>
      </c>
      <c r="Q75" s="35"/>
      <c r="R75" s="15"/>
      <c r="S75" s="194" t="str">
        <f t="shared" si="84"/>
        <v/>
      </c>
      <c r="T75" s="56"/>
      <c r="U75" s="275" t="str" cm="1">
        <f t="array" ref="U75">IF((_xlfn.IFS(TRIM(SUBSTITUTE(T75,CHAR(160),""))="Devis 1",IFERROR(VALUE(TRIM(SUBSTITUTE(K75,CHAR(160),""))),0),TRIM(SUBSTITUTE(T75,CHAR(160),""))="Devis 2",IFERROR(VALUE(TRIM(SUBSTITUTE(N75,CHAR(160),""))),0),TRIM(SUBSTITUTE(T75,CHAR(160),""))="Devis 3",IFERROR(VALUE(TRIM(SUBSTITUTE(Q75,CHAR(160),""))),0),TRUE,0)*IFERROR(VALUE(TRIM(SUBSTITUTE(C75,CHAR(160),""))),0))=0,"",_xlfn.IFS(TRIM(SUBSTITUTE(T75,CHAR(160),""))="Devis 1",IFERROR(VALUE(TRIM(SUBSTITUTE(K75,CHAR(160),""))),0),TRIM(SUBSTITUTE(T75,CHAR(160),""))="Devis 2",IFERROR(VALUE(TRIM(SUBSTITUTE(N75,CHAR(160),""))),0),TRIM(SUBSTITUTE(T75,CHAR(160),""))="Devis 3",IFERROR(VALUE(TRIM(SUBSTITUTE(Q75,CHAR(160),""))),0),TRUE,0)*IFERROR(VALUE(TRIM(SUBSTITUTE(C75,CHAR(160),""))),0))</f>
        <v/>
      </c>
      <c r="V75" s="196" t="str" cm="1">
        <f t="array" ref="V75">IF(ROUND((_xlfn.IFS(TRIM(SUBSTITUTE(T75,CHAR(160),""))="Devis 1",IFERROR(VALUE(TRIM(SUBSTITUTE(L75,CHAR(160),""))),0),TRIM(SUBSTITUTE(T75,CHAR(160),""))="Devis 2",IFERROR(VALUE(TRIM(SUBSTITUTE(O75,CHAR(160),""))),0),TRIM(SUBSTITUTE(T75,CHAR(160),""))="Devis 3",IFERROR(VALUE(TRIM(SUBSTITUTE(R75,CHAR(160),""))),0),TRUE,0)*IFERROR(VALUE(TRIM(SUBSTITUTE(C75,CHAR(160),""))),0)),2)=0,IF(U75&lt;&gt;"",0,""),ROUND((_xlfn.IFS(TRIM(SUBSTITUTE(T75,CHAR(160),""))="Devis 1",IFERROR(VALUE(TRIM(SUBSTITUTE(L75,CHAR(160),""))),0),TRIM(SUBSTITUTE(T75,CHAR(160),""))="Devis 2",IFERROR(VALUE(TRIM(SUBSTITUTE(O75,CHAR(160),""))),0),TRIM(SUBSTITUTE(T75,CHAR(160),""))="Devis 3",IFERROR(VALUE(TRIM(SUBSTITUTE(R75,CHAR(160),""))),0),TRUE,0)*IFERROR(VALUE(TRIM(SUBSTITUTE(C75,CHAR(160),""))),0)),2))</f>
        <v/>
      </c>
      <c r="W75" s="197" t="str">
        <f t="shared" si="85"/>
        <v/>
      </c>
      <c r="X75" s="489"/>
      <c r="Y75" s="277" t="str">
        <f t="shared" si="64"/>
        <v/>
      </c>
      <c r="Z75" s="282" t="str">
        <f t="shared" si="65"/>
        <v/>
      </c>
      <c r="AA75" s="277" t="str">
        <f t="shared" si="66"/>
        <v/>
      </c>
      <c r="AB75" s="200" t="str">
        <f t="shared" si="67"/>
        <v/>
      </c>
      <c r="AC75" s="200" t="str">
        <f t="shared" si="68"/>
        <v/>
      </c>
      <c r="AD75" s="200" t="str">
        <f t="shared" si="69"/>
        <v/>
      </c>
      <c r="AE75" s="200" t="str">
        <f t="shared" si="70"/>
        <v/>
      </c>
      <c r="AF75" s="278" t="str">
        <f t="shared" si="71"/>
        <v/>
      </c>
      <c r="AG75" s="203" t="str">
        <f t="shared" si="72"/>
        <v/>
      </c>
      <c r="AH75" s="204" t="str">
        <f t="shared" si="73"/>
        <v/>
      </c>
      <c r="AI75" s="193" t="str">
        <f t="shared" si="86"/>
        <v/>
      </c>
      <c r="AJ75" s="205" t="str">
        <f t="shared" si="74"/>
        <v/>
      </c>
      <c r="AK75" s="204" t="str">
        <f t="shared" si="75"/>
        <v/>
      </c>
      <c r="AL75" s="193" t="str">
        <f t="shared" si="87"/>
        <v/>
      </c>
      <c r="AM75" s="206" t="str">
        <f t="shared" si="76"/>
        <v/>
      </c>
      <c r="AN75" s="204" t="str">
        <f t="shared" si="77"/>
        <v/>
      </c>
      <c r="AO75" s="207" t="str">
        <f t="shared" si="88"/>
        <v/>
      </c>
      <c r="AP75" s="198" t="str">
        <f t="shared" si="78"/>
        <v/>
      </c>
      <c r="AQ75" s="279"/>
      <c r="AR75" s="208" t="str">
        <f t="shared" si="89"/>
        <v/>
      </c>
      <c r="AS75" s="208" t="str">
        <f t="shared" si="90"/>
        <v/>
      </c>
      <c r="AT75" s="208" t="str">
        <f t="shared" si="91"/>
        <v/>
      </c>
      <c r="AU75" s="209" t="str" cm="1">
        <f t="array" ref="AU75">IF($Z75="","",IF((IFERROR(_xlfn.IFS($AP75="Devis 1",(IFERROR(VALUE(TRIM(SUBSTITUTE(AG75,CHAR(160),""))),0)),$AP75="Devis 2",(IFERROR(VALUE(TRIM(SUBSTITUTE(AJ75,CHAR(160),""))),0)),$AP75="Devis 3",(IFERROR(VALUE(TRIM(SUBSTITUTE(AM75,CHAR(160),""))),0))),0))*(IFERROR(VALUE(TRIM(SUBSTITUTE($Z75,CHAR(160),""))),0))=0,"",(IFERROR(_xlfn.IFS($AP75="Devis 1",(IFERROR(VALUE(TRIM(SUBSTITUTE(AG75,CHAR(160),""))),0)),$AP75="Devis 2",(IFERROR(VALUE(TRIM(SUBSTITUTE(AJ75,CHAR(160),""))),0)),$AP75="Devis 3",(IFERROR(VALUE(TRIM(SUBSTITUTE(AM75,CHAR(160),""))),0))),0))*(IFERROR(VALUE(TRIM(SUBSTITUTE($Z75,CHAR(160),""))),0))))</f>
        <v/>
      </c>
      <c r="AV75" s="209" t="str" cm="1">
        <f t="array" ref="AV75">IF($Z75="","",IF(ROUND((IFERROR(_xlfn.IFS(TRIM(SUBSTITUTE($AP75,CHAR(160),""))="Devis 1",IFERROR(VALUE(TRIM(SUBSTITUTE(AH75,CHAR(160),""))),0),TRIM(SUBSTITUTE($AP75,CHAR(160),""))="Devis 2",IFERROR(VALUE(TRIM(SUBSTITUTE(AK75,CHAR(160),""))),0),TRIM(SUBSTITUTE($AP75,CHAR(160),""))="Devis 3",IFERROR(VALUE(TRIM(SUBSTITUTE(AN75,CHAR(160),""))),0)),0))*(IFERROR(VALUE(TRIM(SUBSTITUTE($Z75,CHAR(160),""))),0)),2)=0,IF(AU75&lt;&gt;"",0,""),ROUND((IFERROR(_xlfn.IFS(TRIM(SUBSTITUTE($AP75,CHAR(160),""))="Devis 1",IFERROR(VALUE(TRIM(SUBSTITUTE(AH75,CHAR(160),""))),0),TRIM(SUBSTITUTE($AP75,CHAR(160),""))="Devis 2",IFERROR(VALUE(TRIM(SUBSTITUTE(AK75,CHAR(160),""))),0),TRIM(SUBSTITUTE($AP75,CHAR(160),""))="Devis 3",IFERROR(VALUE(TRIM(SUBSTITUTE(AN75,CHAR(160),""))),0)),0))*(IFERROR(VALUE(TRIM(SUBSTITUTE($Z75,CHAR(160),""))),0)),2)))</f>
        <v/>
      </c>
      <c r="AW75" s="209" t="str" cm="1">
        <f t="array" ref="AW75">IF($Z75="","",IF((IFERROR(_xlfn.IFS($AP75="Devis 1",(IFERROR(VALUE(TRIM(SUBSTITUTE(AI75,CHAR(160),""))),0)),$AP75="Devis 2",(IFERROR(VALUE(TRIM(SUBSTITUTE(AL75,CHAR(160),""))),0)),$AP75="Devis 3",(IFERROR(VALUE(TRIM(SUBSTITUTE(AO75,CHAR(160),""))),0))),0))*(IFERROR(VALUE(TRIM(SUBSTITUTE($Z75,CHAR(160),""))),0))=0,"",(IFERROR(_xlfn.IFS($AP75="Devis 1",(IFERROR(VALUE(TRIM(SUBSTITUTE(AI75,CHAR(160),""))),0)),$AP75="Devis 2",(IFERROR(VALUE(TRIM(SUBSTITUTE(AL75,CHAR(160),""))),0)),$AP75="Devis 3",(IFERROR(VALUE(TRIM(SUBSTITUTE(AO75,CHAR(160),""))),0))),0))*(IFERROR(VALUE(TRIM(SUBSTITUTE($Z75,CHAR(160),""))),0))))</f>
        <v/>
      </c>
      <c r="AX75" s="280"/>
      <c r="AY75" s="281" t="str" cm="1">
        <f t="array" ref="AY75">IF(OR(AW75="",AT75="",AU75="",AR75="",AV75="",AS75=""),"",_xlfn.IFS((IFERROR(VALUE(TRIM(SUBSTITUTE(AW75,CHAR(160),""))),0))&gt;(IFERROR(VALUE(TRIM(SUBSTITUTE(AT75,CHAR(160),""))),0)),"KO : Le montant retenu TTC est supérieur au montant raisonnable TTC. Merci de revoir la ligne de dépense ou plafonner son montant.",(IFERROR(VALUE(TRIM(SUBSTITUTE(AU75,CHAR(160),""))),0))&gt;(IFERROR(VALUE(TRIM(SUBSTITUTE(AR75,CHAR(160),""))),0)),"Attention : Le montant retenu HT est supérieur au montant HT raisonnable. Merci de revoir la ligne de dépense, plafonner son montant, ou justifier la reventillation HT / TVA.",(IFERROR(VALUE(TRIM(SUBSTITUTE(AV75,CHAR(160),""))),0))&gt;(IFERROR(VALUE(TRIM(SUBSTITUTE(AS75,CHAR(160),""))),0)),"Attention : Le montant TVA retenu est supérieur au montant TVA raisonnable. Merci de revoir la ligne de dépense, plafonner son montant, ou justifier la reventillation HT / TVA.",(IFERROR(VALUE(TRIM(SUBSTITUTE(AW75,CHAR(160),""))),0))=0,"",(IFERROR(VALUE(TRIM(SUBSTITUTE(AT75,CHAR(160),""))),0))=(IFERROR(VALUE(TRIM(SUBSTITUTE(AW75,CHAR(160),""))),0)),"OK",(IFERROR(VALUE(TRIM(SUBSTITUTE(AT75,CHAR(160),""))),0))&gt;(IFERROR(VALUE(TRIM(SUBSTITUTE(AW75,CHAR(160),""))),0))," OK : Montant instruit inférieur au montant raisonnable.",TRUE,""))</f>
        <v/>
      </c>
      <c r="AZ75" s="281" t="str" cm="1">
        <f t="array" ref="AZ75">IF(OR(AW75="",W75="",AU75="",U75="",AV75="",V75=""),"",_xlfn.IFS((IFERROR(VALUE(TRIM(SUBSTITUTE(AW75,CHAR(160),""))),0))&gt;(IFERROR(VALUE(TRIM(SUBSTITUTE(W75,CHAR(160),""))),0)),"KO : Le montant retenu TTC est supérieur au montant présenté TTC. Merci de revoir la ligne de dépense ou plafonner son montant.",(IFERROR(VALUE(TRIM(SUBSTITUTE(AU75,CHAR(160),""))),0))&gt;(IFERROR(VALUE(TRIM(SUBSTITUTE(U75,CHAR(160),""))),0)),"Attention : Le montant retenu HT est supérieur au montant HT présenté. Merci de revoir la ligne de dépense, plafonner son montant, ou justifier la reventillation HT / TVA.",(IFERROR(VALUE(TRIM(SUBSTITUTE(AV75,CHAR(160),""))),0))&gt;(IFERROR(VALUE(TRIM(SUBSTITUTE(V75,CHAR(160),""))),0)),"Attention : Le montant TVA retenu est supérieur au montant TVA présenté. Merci de revoir la ligne de dépense, plafonner son montant, ou justifier la reventillation HT / TVA.",(IFERROR(VALUE(TRIM(SUBSTITUTE(W75,CHAR(160),""))),0))=0,"",(IFERROR(VALUE(TRIM(SUBSTITUTE(AW75,CHAR(160),""))),0))=(IFERROR(VALUE(TRIM(SUBSTITUTE(W75,CHAR(160),""))),0)),"OK",(IFERROR(VALUE(TRIM(SUBSTITUTE(AW75,CHAR(160),""))),0))&lt;(IFERROR(VALUE(TRIM(SUBSTITUTE(W75,CHAR(160),""))),0)),"Montant instruit inférieur au montant présenté.",TRUE,""))</f>
        <v/>
      </c>
      <c r="BA75" s="208" t="str">
        <f t="shared" si="79"/>
        <v/>
      </c>
      <c r="BB75" s="208" t="str">
        <f t="shared" si="80"/>
        <v/>
      </c>
      <c r="BC75" s="208" t="str">
        <f t="shared" si="81"/>
        <v/>
      </c>
    </row>
    <row r="76" spans="1:55" ht="15" customHeight="1">
      <c r="A76" s="473">
        <v>72</v>
      </c>
      <c r="B76" s="11"/>
      <c r="C76" s="13"/>
      <c r="D76" s="11"/>
      <c r="E76" s="11"/>
      <c r="F76" s="63"/>
      <c r="G76" s="71"/>
      <c r="H76" s="69"/>
      <c r="I76" s="70"/>
      <c r="J76" s="41"/>
      <c r="K76" s="29"/>
      <c r="L76" s="15"/>
      <c r="M76" s="193" t="str">
        <f t="shared" si="82"/>
        <v/>
      </c>
      <c r="N76" s="32"/>
      <c r="O76" s="15"/>
      <c r="P76" s="193" t="str">
        <f t="shared" si="83"/>
        <v/>
      </c>
      <c r="Q76" s="35"/>
      <c r="R76" s="15"/>
      <c r="S76" s="194" t="str">
        <f t="shared" si="84"/>
        <v/>
      </c>
      <c r="T76" s="56"/>
      <c r="U76" s="275" t="str" cm="1">
        <f t="array" ref="U76">IF((_xlfn.IFS(TRIM(SUBSTITUTE(T76,CHAR(160),""))="Devis 1",IFERROR(VALUE(TRIM(SUBSTITUTE(K76,CHAR(160),""))),0),TRIM(SUBSTITUTE(T76,CHAR(160),""))="Devis 2",IFERROR(VALUE(TRIM(SUBSTITUTE(N76,CHAR(160),""))),0),TRIM(SUBSTITUTE(T76,CHAR(160),""))="Devis 3",IFERROR(VALUE(TRIM(SUBSTITUTE(Q76,CHAR(160),""))),0),TRUE,0)*IFERROR(VALUE(TRIM(SUBSTITUTE(C76,CHAR(160),""))),0))=0,"",_xlfn.IFS(TRIM(SUBSTITUTE(T76,CHAR(160),""))="Devis 1",IFERROR(VALUE(TRIM(SUBSTITUTE(K76,CHAR(160),""))),0),TRIM(SUBSTITUTE(T76,CHAR(160),""))="Devis 2",IFERROR(VALUE(TRIM(SUBSTITUTE(N76,CHAR(160),""))),0),TRIM(SUBSTITUTE(T76,CHAR(160),""))="Devis 3",IFERROR(VALUE(TRIM(SUBSTITUTE(Q76,CHAR(160),""))),0),TRUE,0)*IFERROR(VALUE(TRIM(SUBSTITUTE(C76,CHAR(160),""))),0))</f>
        <v/>
      </c>
      <c r="V76" s="196" t="str" cm="1">
        <f t="array" ref="V76">IF(ROUND((_xlfn.IFS(TRIM(SUBSTITUTE(T76,CHAR(160),""))="Devis 1",IFERROR(VALUE(TRIM(SUBSTITUTE(L76,CHAR(160),""))),0),TRIM(SUBSTITUTE(T76,CHAR(160),""))="Devis 2",IFERROR(VALUE(TRIM(SUBSTITUTE(O76,CHAR(160),""))),0),TRIM(SUBSTITUTE(T76,CHAR(160),""))="Devis 3",IFERROR(VALUE(TRIM(SUBSTITUTE(R76,CHAR(160),""))),0),TRUE,0)*IFERROR(VALUE(TRIM(SUBSTITUTE(C76,CHAR(160),""))),0)),2)=0,IF(U76&lt;&gt;"",0,""),ROUND((_xlfn.IFS(TRIM(SUBSTITUTE(T76,CHAR(160),""))="Devis 1",IFERROR(VALUE(TRIM(SUBSTITUTE(L76,CHAR(160),""))),0),TRIM(SUBSTITUTE(T76,CHAR(160),""))="Devis 2",IFERROR(VALUE(TRIM(SUBSTITUTE(O76,CHAR(160),""))),0),TRIM(SUBSTITUTE(T76,CHAR(160),""))="Devis 3",IFERROR(VALUE(TRIM(SUBSTITUTE(R76,CHAR(160),""))),0),TRUE,0)*IFERROR(VALUE(TRIM(SUBSTITUTE(C76,CHAR(160),""))),0)),2))</f>
        <v/>
      </c>
      <c r="W76" s="197" t="str">
        <f t="shared" si="85"/>
        <v/>
      </c>
      <c r="X76" s="489"/>
      <c r="Y76" s="277" t="str">
        <f t="shared" si="64"/>
        <v/>
      </c>
      <c r="Z76" s="282" t="str">
        <f t="shared" si="65"/>
        <v/>
      </c>
      <c r="AA76" s="277" t="str">
        <f t="shared" si="66"/>
        <v/>
      </c>
      <c r="AB76" s="200" t="str">
        <f t="shared" si="67"/>
        <v/>
      </c>
      <c r="AC76" s="200" t="str">
        <f t="shared" si="68"/>
        <v/>
      </c>
      <c r="AD76" s="200" t="str">
        <f t="shared" si="69"/>
        <v/>
      </c>
      <c r="AE76" s="200" t="str">
        <f t="shared" si="70"/>
        <v/>
      </c>
      <c r="AF76" s="278" t="str">
        <f t="shared" si="71"/>
        <v/>
      </c>
      <c r="AG76" s="203" t="str">
        <f t="shared" si="72"/>
        <v/>
      </c>
      <c r="AH76" s="204" t="str">
        <f t="shared" si="73"/>
        <v/>
      </c>
      <c r="AI76" s="193" t="str">
        <f t="shared" si="86"/>
        <v/>
      </c>
      <c r="AJ76" s="205" t="str">
        <f t="shared" si="74"/>
        <v/>
      </c>
      <c r="AK76" s="204" t="str">
        <f t="shared" si="75"/>
        <v/>
      </c>
      <c r="AL76" s="193" t="str">
        <f t="shared" si="87"/>
        <v/>
      </c>
      <c r="AM76" s="206" t="str">
        <f t="shared" si="76"/>
        <v/>
      </c>
      <c r="AN76" s="204" t="str">
        <f t="shared" si="77"/>
        <v/>
      </c>
      <c r="AO76" s="207" t="str">
        <f t="shared" si="88"/>
        <v/>
      </c>
      <c r="AP76" s="198" t="str">
        <f t="shared" si="78"/>
        <v/>
      </c>
      <c r="AQ76" s="279"/>
      <c r="AR76" s="208" t="str">
        <f t="shared" si="89"/>
        <v/>
      </c>
      <c r="AS76" s="208" t="str">
        <f t="shared" si="90"/>
        <v/>
      </c>
      <c r="AT76" s="208" t="str">
        <f t="shared" si="91"/>
        <v/>
      </c>
      <c r="AU76" s="209" t="str" cm="1">
        <f t="array" ref="AU76">IF($Z76="","",IF((IFERROR(_xlfn.IFS($AP76="Devis 1",(IFERROR(VALUE(TRIM(SUBSTITUTE(AG76,CHAR(160),""))),0)),$AP76="Devis 2",(IFERROR(VALUE(TRIM(SUBSTITUTE(AJ76,CHAR(160),""))),0)),$AP76="Devis 3",(IFERROR(VALUE(TRIM(SUBSTITUTE(AM76,CHAR(160),""))),0))),0))*(IFERROR(VALUE(TRIM(SUBSTITUTE($Z76,CHAR(160),""))),0))=0,"",(IFERROR(_xlfn.IFS($AP76="Devis 1",(IFERROR(VALUE(TRIM(SUBSTITUTE(AG76,CHAR(160),""))),0)),$AP76="Devis 2",(IFERROR(VALUE(TRIM(SUBSTITUTE(AJ76,CHAR(160),""))),0)),$AP76="Devis 3",(IFERROR(VALUE(TRIM(SUBSTITUTE(AM76,CHAR(160),""))),0))),0))*(IFERROR(VALUE(TRIM(SUBSTITUTE($Z76,CHAR(160),""))),0))))</f>
        <v/>
      </c>
      <c r="AV76" s="209" t="str" cm="1">
        <f t="array" ref="AV76">IF($Z76="","",IF(ROUND((IFERROR(_xlfn.IFS(TRIM(SUBSTITUTE($AP76,CHAR(160),""))="Devis 1",IFERROR(VALUE(TRIM(SUBSTITUTE(AH76,CHAR(160),""))),0),TRIM(SUBSTITUTE($AP76,CHAR(160),""))="Devis 2",IFERROR(VALUE(TRIM(SUBSTITUTE(AK76,CHAR(160),""))),0),TRIM(SUBSTITUTE($AP76,CHAR(160),""))="Devis 3",IFERROR(VALUE(TRIM(SUBSTITUTE(AN76,CHAR(160),""))),0)),0))*(IFERROR(VALUE(TRIM(SUBSTITUTE($Z76,CHAR(160),""))),0)),2)=0,IF(AU76&lt;&gt;"",0,""),ROUND((IFERROR(_xlfn.IFS(TRIM(SUBSTITUTE($AP76,CHAR(160),""))="Devis 1",IFERROR(VALUE(TRIM(SUBSTITUTE(AH76,CHAR(160),""))),0),TRIM(SUBSTITUTE($AP76,CHAR(160),""))="Devis 2",IFERROR(VALUE(TRIM(SUBSTITUTE(AK76,CHAR(160),""))),0),TRIM(SUBSTITUTE($AP76,CHAR(160),""))="Devis 3",IFERROR(VALUE(TRIM(SUBSTITUTE(AN76,CHAR(160),""))),0)),0))*(IFERROR(VALUE(TRIM(SUBSTITUTE($Z76,CHAR(160),""))),0)),2)))</f>
        <v/>
      </c>
      <c r="AW76" s="209" t="str" cm="1">
        <f t="array" ref="AW76">IF($Z76="","",IF((IFERROR(_xlfn.IFS($AP76="Devis 1",(IFERROR(VALUE(TRIM(SUBSTITUTE(AI76,CHAR(160),""))),0)),$AP76="Devis 2",(IFERROR(VALUE(TRIM(SUBSTITUTE(AL76,CHAR(160),""))),0)),$AP76="Devis 3",(IFERROR(VALUE(TRIM(SUBSTITUTE(AO76,CHAR(160),""))),0))),0))*(IFERROR(VALUE(TRIM(SUBSTITUTE($Z76,CHAR(160),""))),0))=0,"",(IFERROR(_xlfn.IFS($AP76="Devis 1",(IFERROR(VALUE(TRIM(SUBSTITUTE(AI76,CHAR(160),""))),0)),$AP76="Devis 2",(IFERROR(VALUE(TRIM(SUBSTITUTE(AL76,CHAR(160),""))),0)),$AP76="Devis 3",(IFERROR(VALUE(TRIM(SUBSTITUTE(AO76,CHAR(160),""))),0))),0))*(IFERROR(VALUE(TRIM(SUBSTITUTE($Z76,CHAR(160),""))),0))))</f>
        <v/>
      </c>
      <c r="AX76" s="280"/>
      <c r="AY76" s="281" t="str" cm="1">
        <f t="array" ref="AY76">IF(OR(AW76="",AT76="",AU76="",AR76="",AV76="",AS76=""),"",_xlfn.IFS((IFERROR(VALUE(TRIM(SUBSTITUTE(AW76,CHAR(160),""))),0))&gt;(IFERROR(VALUE(TRIM(SUBSTITUTE(AT76,CHAR(160),""))),0)),"KO : Le montant retenu TTC est supérieur au montant raisonnable TTC. Merci de revoir la ligne de dépense ou plafonner son montant.",(IFERROR(VALUE(TRIM(SUBSTITUTE(AU76,CHAR(160),""))),0))&gt;(IFERROR(VALUE(TRIM(SUBSTITUTE(AR76,CHAR(160),""))),0)),"Attention : Le montant retenu HT est supérieur au montant HT raisonnable. Merci de revoir la ligne de dépense, plafonner son montant, ou justifier la reventillation HT / TVA.",(IFERROR(VALUE(TRIM(SUBSTITUTE(AV76,CHAR(160),""))),0))&gt;(IFERROR(VALUE(TRIM(SUBSTITUTE(AS76,CHAR(160),""))),0)),"Attention : Le montant TVA retenu est supérieur au montant TVA raisonnable. Merci de revoir la ligne de dépense, plafonner son montant, ou justifier la reventillation HT / TVA.",(IFERROR(VALUE(TRIM(SUBSTITUTE(AW76,CHAR(160),""))),0))=0,"",(IFERROR(VALUE(TRIM(SUBSTITUTE(AT76,CHAR(160),""))),0))=(IFERROR(VALUE(TRIM(SUBSTITUTE(AW76,CHAR(160),""))),0)),"OK",(IFERROR(VALUE(TRIM(SUBSTITUTE(AT76,CHAR(160),""))),0))&gt;(IFERROR(VALUE(TRIM(SUBSTITUTE(AW76,CHAR(160),""))),0))," OK : Montant instruit inférieur au montant raisonnable.",TRUE,""))</f>
        <v/>
      </c>
      <c r="AZ76" s="281" t="str" cm="1">
        <f t="array" ref="AZ76">IF(OR(AW76="",W76="",AU76="",U76="",AV76="",V76=""),"",_xlfn.IFS((IFERROR(VALUE(TRIM(SUBSTITUTE(AW76,CHAR(160),""))),0))&gt;(IFERROR(VALUE(TRIM(SUBSTITUTE(W76,CHAR(160),""))),0)),"KO : Le montant retenu TTC est supérieur au montant présenté TTC. Merci de revoir la ligne de dépense ou plafonner son montant.",(IFERROR(VALUE(TRIM(SUBSTITUTE(AU76,CHAR(160),""))),0))&gt;(IFERROR(VALUE(TRIM(SUBSTITUTE(U76,CHAR(160),""))),0)),"Attention : Le montant retenu HT est supérieur au montant HT présenté. Merci de revoir la ligne de dépense, plafonner son montant, ou justifier la reventillation HT / TVA.",(IFERROR(VALUE(TRIM(SUBSTITUTE(AV76,CHAR(160),""))),0))&gt;(IFERROR(VALUE(TRIM(SUBSTITUTE(V76,CHAR(160),""))),0)),"Attention : Le montant TVA retenu est supérieur au montant TVA présenté. Merci de revoir la ligne de dépense, plafonner son montant, ou justifier la reventillation HT / TVA.",(IFERROR(VALUE(TRIM(SUBSTITUTE(W76,CHAR(160),""))),0))=0,"",(IFERROR(VALUE(TRIM(SUBSTITUTE(AW76,CHAR(160),""))),0))=(IFERROR(VALUE(TRIM(SUBSTITUTE(W76,CHAR(160),""))),0)),"OK",(IFERROR(VALUE(TRIM(SUBSTITUTE(AW76,CHAR(160),""))),0))&lt;(IFERROR(VALUE(TRIM(SUBSTITUTE(W76,CHAR(160),""))),0)),"Montant instruit inférieur au montant présenté.",TRUE,""))</f>
        <v/>
      </c>
      <c r="BA76" s="208" t="str">
        <f t="shared" si="79"/>
        <v/>
      </c>
      <c r="BB76" s="208" t="str">
        <f t="shared" si="80"/>
        <v/>
      </c>
      <c r="BC76" s="208" t="str">
        <f t="shared" si="81"/>
        <v/>
      </c>
    </row>
    <row r="77" spans="1:55" ht="15" customHeight="1">
      <c r="A77" s="473">
        <v>73</v>
      </c>
      <c r="B77" s="11"/>
      <c r="C77" s="13"/>
      <c r="D77" s="11"/>
      <c r="E77" s="11"/>
      <c r="F77" s="63"/>
      <c r="G77" s="71"/>
      <c r="H77" s="69"/>
      <c r="I77" s="70"/>
      <c r="J77" s="41"/>
      <c r="K77" s="29"/>
      <c r="L77" s="15"/>
      <c r="M77" s="193" t="str">
        <f t="shared" si="82"/>
        <v/>
      </c>
      <c r="N77" s="32"/>
      <c r="O77" s="15"/>
      <c r="P77" s="193" t="str">
        <f t="shared" si="83"/>
        <v/>
      </c>
      <c r="Q77" s="35"/>
      <c r="R77" s="15"/>
      <c r="S77" s="194" t="str">
        <f t="shared" si="84"/>
        <v/>
      </c>
      <c r="T77" s="56"/>
      <c r="U77" s="275" t="str" cm="1">
        <f t="array" ref="U77">IF((_xlfn.IFS(TRIM(SUBSTITUTE(T77,CHAR(160),""))="Devis 1",IFERROR(VALUE(TRIM(SUBSTITUTE(K77,CHAR(160),""))),0),TRIM(SUBSTITUTE(T77,CHAR(160),""))="Devis 2",IFERROR(VALUE(TRIM(SUBSTITUTE(N77,CHAR(160),""))),0),TRIM(SUBSTITUTE(T77,CHAR(160),""))="Devis 3",IFERROR(VALUE(TRIM(SUBSTITUTE(Q77,CHAR(160),""))),0),TRUE,0)*IFERROR(VALUE(TRIM(SUBSTITUTE(C77,CHAR(160),""))),0))=0,"",_xlfn.IFS(TRIM(SUBSTITUTE(T77,CHAR(160),""))="Devis 1",IFERROR(VALUE(TRIM(SUBSTITUTE(K77,CHAR(160),""))),0),TRIM(SUBSTITUTE(T77,CHAR(160),""))="Devis 2",IFERROR(VALUE(TRIM(SUBSTITUTE(N77,CHAR(160),""))),0),TRIM(SUBSTITUTE(T77,CHAR(160),""))="Devis 3",IFERROR(VALUE(TRIM(SUBSTITUTE(Q77,CHAR(160),""))),0),TRUE,0)*IFERROR(VALUE(TRIM(SUBSTITUTE(C77,CHAR(160),""))),0))</f>
        <v/>
      </c>
      <c r="V77" s="196" t="str" cm="1">
        <f t="array" ref="V77">IF(ROUND((_xlfn.IFS(TRIM(SUBSTITUTE(T77,CHAR(160),""))="Devis 1",IFERROR(VALUE(TRIM(SUBSTITUTE(L77,CHAR(160),""))),0),TRIM(SUBSTITUTE(T77,CHAR(160),""))="Devis 2",IFERROR(VALUE(TRIM(SUBSTITUTE(O77,CHAR(160),""))),0),TRIM(SUBSTITUTE(T77,CHAR(160),""))="Devis 3",IFERROR(VALUE(TRIM(SUBSTITUTE(R77,CHAR(160),""))),0),TRUE,0)*IFERROR(VALUE(TRIM(SUBSTITUTE(C77,CHAR(160),""))),0)),2)=0,IF(U77&lt;&gt;"",0,""),ROUND((_xlfn.IFS(TRIM(SUBSTITUTE(T77,CHAR(160),""))="Devis 1",IFERROR(VALUE(TRIM(SUBSTITUTE(L77,CHAR(160),""))),0),TRIM(SUBSTITUTE(T77,CHAR(160),""))="Devis 2",IFERROR(VALUE(TRIM(SUBSTITUTE(O77,CHAR(160),""))),0),TRIM(SUBSTITUTE(T77,CHAR(160),""))="Devis 3",IFERROR(VALUE(TRIM(SUBSTITUTE(R77,CHAR(160),""))),0),TRUE,0)*IFERROR(VALUE(TRIM(SUBSTITUTE(C77,CHAR(160),""))),0)),2))</f>
        <v/>
      </c>
      <c r="W77" s="197" t="str">
        <f t="shared" si="85"/>
        <v/>
      </c>
      <c r="X77" s="489"/>
      <c r="Y77" s="277" t="str">
        <f t="shared" si="64"/>
        <v/>
      </c>
      <c r="Z77" s="282" t="str">
        <f t="shared" si="65"/>
        <v/>
      </c>
      <c r="AA77" s="277" t="str">
        <f t="shared" si="66"/>
        <v/>
      </c>
      <c r="AB77" s="200" t="str">
        <f t="shared" si="67"/>
        <v/>
      </c>
      <c r="AC77" s="200" t="str">
        <f t="shared" si="68"/>
        <v/>
      </c>
      <c r="AD77" s="200" t="str">
        <f t="shared" si="69"/>
        <v/>
      </c>
      <c r="AE77" s="200" t="str">
        <f t="shared" si="70"/>
        <v/>
      </c>
      <c r="AF77" s="278" t="str">
        <f t="shared" si="71"/>
        <v/>
      </c>
      <c r="AG77" s="203" t="str">
        <f t="shared" si="72"/>
        <v/>
      </c>
      <c r="AH77" s="204" t="str">
        <f t="shared" si="73"/>
        <v/>
      </c>
      <c r="AI77" s="193" t="str">
        <f t="shared" si="86"/>
        <v/>
      </c>
      <c r="AJ77" s="205" t="str">
        <f t="shared" si="74"/>
        <v/>
      </c>
      <c r="AK77" s="204" t="str">
        <f t="shared" si="75"/>
        <v/>
      </c>
      <c r="AL77" s="193" t="str">
        <f t="shared" si="87"/>
        <v/>
      </c>
      <c r="AM77" s="206" t="str">
        <f t="shared" si="76"/>
        <v/>
      </c>
      <c r="AN77" s="204" t="str">
        <f t="shared" si="77"/>
        <v/>
      </c>
      <c r="AO77" s="207" t="str">
        <f t="shared" si="88"/>
        <v/>
      </c>
      <c r="AP77" s="198" t="str">
        <f t="shared" si="78"/>
        <v/>
      </c>
      <c r="AQ77" s="279"/>
      <c r="AR77" s="208" t="str">
        <f t="shared" si="89"/>
        <v/>
      </c>
      <c r="AS77" s="208" t="str">
        <f t="shared" si="90"/>
        <v/>
      </c>
      <c r="AT77" s="208" t="str">
        <f t="shared" si="91"/>
        <v/>
      </c>
      <c r="AU77" s="209" t="str" cm="1">
        <f t="array" ref="AU77">IF($Z77="","",IF((IFERROR(_xlfn.IFS($AP77="Devis 1",(IFERROR(VALUE(TRIM(SUBSTITUTE(AG77,CHAR(160),""))),0)),$AP77="Devis 2",(IFERROR(VALUE(TRIM(SUBSTITUTE(AJ77,CHAR(160),""))),0)),$AP77="Devis 3",(IFERROR(VALUE(TRIM(SUBSTITUTE(AM77,CHAR(160),""))),0))),0))*(IFERROR(VALUE(TRIM(SUBSTITUTE($Z77,CHAR(160),""))),0))=0,"",(IFERROR(_xlfn.IFS($AP77="Devis 1",(IFERROR(VALUE(TRIM(SUBSTITUTE(AG77,CHAR(160),""))),0)),$AP77="Devis 2",(IFERROR(VALUE(TRIM(SUBSTITUTE(AJ77,CHAR(160),""))),0)),$AP77="Devis 3",(IFERROR(VALUE(TRIM(SUBSTITUTE(AM77,CHAR(160),""))),0))),0))*(IFERROR(VALUE(TRIM(SUBSTITUTE($Z77,CHAR(160),""))),0))))</f>
        <v/>
      </c>
      <c r="AV77" s="209" t="str" cm="1">
        <f t="array" ref="AV77">IF($Z77="","",IF(ROUND((IFERROR(_xlfn.IFS(TRIM(SUBSTITUTE($AP77,CHAR(160),""))="Devis 1",IFERROR(VALUE(TRIM(SUBSTITUTE(AH77,CHAR(160),""))),0),TRIM(SUBSTITUTE($AP77,CHAR(160),""))="Devis 2",IFERROR(VALUE(TRIM(SUBSTITUTE(AK77,CHAR(160),""))),0),TRIM(SUBSTITUTE($AP77,CHAR(160),""))="Devis 3",IFERROR(VALUE(TRIM(SUBSTITUTE(AN77,CHAR(160),""))),0)),0))*(IFERROR(VALUE(TRIM(SUBSTITUTE($Z77,CHAR(160),""))),0)),2)=0,IF(AU77&lt;&gt;"",0,""),ROUND((IFERROR(_xlfn.IFS(TRIM(SUBSTITUTE($AP77,CHAR(160),""))="Devis 1",IFERROR(VALUE(TRIM(SUBSTITUTE(AH77,CHAR(160),""))),0),TRIM(SUBSTITUTE($AP77,CHAR(160),""))="Devis 2",IFERROR(VALUE(TRIM(SUBSTITUTE(AK77,CHAR(160),""))),0),TRIM(SUBSTITUTE($AP77,CHAR(160),""))="Devis 3",IFERROR(VALUE(TRIM(SUBSTITUTE(AN77,CHAR(160),""))),0)),0))*(IFERROR(VALUE(TRIM(SUBSTITUTE($Z77,CHAR(160),""))),0)),2)))</f>
        <v/>
      </c>
      <c r="AW77" s="209" t="str" cm="1">
        <f t="array" ref="AW77">IF($Z77="","",IF((IFERROR(_xlfn.IFS($AP77="Devis 1",(IFERROR(VALUE(TRIM(SUBSTITUTE(AI77,CHAR(160),""))),0)),$AP77="Devis 2",(IFERROR(VALUE(TRIM(SUBSTITUTE(AL77,CHAR(160),""))),0)),$AP77="Devis 3",(IFERROR(VALUE(TRIM(SUBSTITUTE(AO77,CHAR(160),""))),0))),0))*(IFERROR(VALUE(TRIM(SUBSTITUTE($Z77,CHAR(160),""))),0))=0,"",(IFERROR(_xlfn.IFS($AP77="Devis 1",(IFERROR(VALUE(TRIM(SUBSTITUTE(AI77,CHAR(160),""))),0)),$AP77="Devis 2",(IFERROR(VALUE(TRIM(SUBSTITUTE(AL77,CHAR(160),""))),0)),$AP77="Devis 3",(IFERROR(VALUE(TRIM(SUBSTITUTE(AO77,CHAR(160),""))),0))),0))*(IFERROR(VALUE(TRIM(SUBSTITUTE($Z77,CHAR(160),""))),0))))</f>
        <v/>
      </c>
      <c r="AX77" s="280"/>
      <c r="AY77" s="281" t="str" cm="1">
        <f t="array" ref="AY77">IF(OR(AW77="",AT77="",AU77="",AR77="",AV77="",AS77=""),"",_xlfn.IFS((IFERROR(VALUE(TRIM(SUBSTITUTE(AW77,CHAR(160),""))),0))&gt;(IFERROR(VALUE(TRIM(SUBSTITUTE(AT77,CHAR(160),""))),0)),"KO : Le montant retenu TTC est supérieur au montant raisonnable TTC. Merci de revoir la ligne de dépense ou plafonner son montant.",(IFERROR(VALUE(TRIM(SUBSTITUTE(AU77,CHAR(160),""))),0))&gt;(IFERROR(VALUE(TRIM(SUBSTITUTE(AR77,CHAR(160),""))),0)),"Attention : Le montant retenu HT est supérieur au montant HT raisonnable. Merci de revoir la ligne de dépense, plafonner son montant, ou justifier la reventillation HT / TVA.",(IFERROR(VALUE(TRIM(SUBSTITUTE(AV77,CHAR(160),""))),0))&gt;(IFERROR(VALUE(TRIM(SUBSTITUTE(AS77,CHAR(160),""))),0)),"Attention : Le montant TVA retenu est supérieur au montant TVA raisonnable. Merci de revoir la ligne de dépense, plafonner son montant, ou justifier la reventillation HT / TVA.",(IFERROR(VALUE(TRIM(SUBSTITUTE(AW77,CHAR(160),""))),0))=0,"",(IFERROR(VALUE(TRIM(SUBSTITUTE(AT77,CHAR(160),""))),0))=(IFERROR(VALUE(TRIM(SUBSTITUTE(AW77,CHAR(160),""))),0)),"OK",(IFERROR(VALUE(TRIM(SUBSTITUTE(AT77,CHAR(160),""))),0))&gt;(IFERROR(VALUE(TRIM(SUBSTITUTE(AW77,CHAR(160),""))),0))," OK : Montant instruit inférieur au montant raisonnable.",TRUE,""))</f>
        <v/>
      </c>
      <c r="AZ77" s="281" t="str" cm="1">
        <f t="array" ref="AZ77">IF(OR(AW77="",W77="",AU77="",U77="",AV77="",V77=""),"",_xlfn.IFS((IFERROR(VALUE(TRIM(SUBSTITUTE(AW77,CHAR(160),""))),0))&gt;(IFERROR(VALUE(TRIM(SUBSTITUTE(W77,CHAR(160),""))),0)),"KO : Le montant retenu TTC est supérieur au montant présenté TTC. Merci de revoir la ligne de dépense ou plafonner son montant.",(IFERROR(VALUE(TRIM(SUBSTITUTE(AU77,CHAR(160),""))),0))&gt;(IFERROR(VALUE(TRIM(SUBSTITUTE(U77,CHAR(160),""))),0)),"Attention : Le montant retenu HT est supérieur au montant HT présenté. Merci de revoir la ligne de dépense, plafonner son montant, ou justifier la reventillation HT / TVA.",(IFERROR(VALUE(TRIM(SUBSTITUTE(AV77,CHAR(160),""))),0))&gt;(IFERROR(VALUE(TRIM(SUBSTITUTE(V77,CHAR(160),""))),0)),"Attention : Le montant TVA retenu est supérieur au montant TVA présenté. Merci de revoir la ligne de dépense, plafonner son montant, ou justifier la reventillation HT / TVA.",(IFERROR(VALUE(TRIM(SUBSTITUTE(W77,CHAR(160),""))),0))=0,"",(IFERROR(VALUE(TRIM(SUBSTITUTE(AW77,CHAR(160),""))),0))=(IFERROR(VALUE(TRIM(SUBSTITUTE(W77,CHAR(160),""))),0)),"OK",(IFERROR(VALUE(TRIM(SUBSTITUTE(AW77,CHAR(160),""))),0))&lt;(IFERROR(VALUE(TRIM(SUBSTITUTE(W77,CHAR(160),""))),0)),"Montant instruit inférieur au montant présenté.",TRUE,""))</f>
        <v/>
      </c>
      <c r="BA77" s="208" t="str">
        <f t="shared" si="79"/>
        <v/>
      </c>
      <c r="BB77" s="208" t="str">
        <f t="shared" si="80"/>
        <v/>
      </c>
      <c r="BC77" s="208" t="str">
        <f t="shared" si="81"/>
        <v/>
      </c>
    </row>
    <row r="78" spans="1:55" ht="15" customHeight="1">
      <c r="A78" s="473">
        <v>74</v>
      </c>
      <c r="B78" s="11"/>
      <c r="C78" s="13"/>
      <c r="D78" s="11"/>
      <c r="E78" s="11"/>
      <c r="F78" s="63"/>
      <c r="G78" s="71"/>
      <c r="H78" s="69"/>
      <c r="I78" s="70"/>
      <c r="J78" s="41"/>
      <c r="K78" s="29"/>
      <c r="L78" s="15"/>
      <c r="M78" s="193" t="str">
        <f t="shared" si="82"/>
        <v/>
      </c>
      <c r="N78" s="32"/>
      <c r="O78" s="15"/>
      <c r="P78" s="193" t="str">
        <f t="shared" si="83"/>
        <v/>
      </c>
      <c r="Q78" s="35"/>
      <c r="R78" s="15"/>
      <c r="S78" s="194" t="str">
        <f t="shared" si="84"/>
        <v/>
      </c>
      <c r="T78" s="56"/>
      <c r="U78" s="275" t="str" cm="1">
        <f t="array" ref="U78">IF((_xlfn.IFS(TRIM(SUBSTITUTE(T78,CHAR(160),""))="Devis 1",IFERROR(VALUE(TRIM(SUBSTITUTE(K78,CHAR(160),""))),0),TRIM(SUBSTITUTE(T78,CHAR(160),""))="Devis 2",IFERROR(VALUE(TRIM(SUBSTITUTE(N78,CHAR(160),""))),0),TRIM(SUBSTITUTE(T78,CHAR(160),""))="Devis 3",IFERROR(VALUE(TRIM(SUBSTITUTE(Q78,CHAR(160),""))),0),TRUE,0)*IFERROR(VALUE(TRIM(SUBSTITUTE(C78,CHAR(160),""))),0))=0,"",_xlfn.IFS(TRIM(SUBSTITUTE(T78,CHAR(160),""))="Devis 1",IFERROR(VALUE(TRIM(SUBSTITUTE(K78,CHAR(160),""))),0),TRIM(SUBSTITUTE(T78,CHAR(160),""))="Devis 2",IFERROR(VALUE(TRIM(SUBSTITUTE(N78,CHAR(160),""))),0),TRIM(SUBSTITUTE(T78,CHAR(160),""))="Devis 3",IFERROR(VALUE(TRIM(SUBSTITUTE(Q78,CHAR(160),""))),0),TRUE,0)*IFERROR(VALUE(TRIM(SUBSTITUTE(C78,CHAR(160),""))),0))</f>
        <v/>
      </c>
      <c r="V78" s="196" t="str" cm="1">
        <f t="array" ref="V78">IF(ROUND((_xlfn.IFS(TRIM(SUBSTITUTE(T78,CHAR(160),""))="Devis 1",IFERROR(VALUE(TRIM(SUBSTITUTE(L78,CHAR(160),""))),0),TRIM(SUBSTITUTE(T78,CHAR(160),""))="Devis 2",IFERROR(VALUE(TRIM(SUBSTITUTE(O78,CHAR(160),""))),0),TRIM(SUBSTITUTE(T78,CHAR(160),""))="Devis 3",IFERROR(VALUE(TRIM(SUBSTITUTE(R78,CHAR(160),""))),0),TRUE,0)*IFERROR(VALUE(TRIM(SUBSTITUTE(C78,CHAR(160),""))),0)),2)=0,IF(U78&lt;&gt;"",0,""),ROUND((_xlfn.IFS(TRIM(SUBSTITUTE(T78,CHAR(160),""))="Devis 1",IFERROR(VALUE(TRIM(SUBSTITUTE(L78,CHAR(160),""))),0),TRIM(SUBSTITUTE(T78,CHAR(160),""))="Devis 2",IFERROR(VALUE(TRIM(SUBSTITUTE(O78,CHAR(160),""))),0),TRIM(SUBSTITUTE(T78,CHAR(160),""))="Devis 3",IFERROR(VALUE(TRIM(SUBSTITUTE(R78,CHAR(160),""))),0),TRUE,0)*IFERROR(VALUE(TRIM(SUBSTITUTE(C78,CHAR(160),""))),0)),2))</f>
        <v/>
      </c>
      <c r="W78" s="197" t="str">
        <f t="shared" si="85"/>
        <v/>
      </c>
      <c r="X78" s="489"/>
      <c r="Y78" s="277" t="str">
        <f t="shared" si="64"/>
        <v/>
      </c>
      <c r="Z78" s="282" t="str">
        <f t="shared" si="65"/>
        <v/>
      </c>
      <c r="AA78" s="277" t="str">
        <f t="shared" si="66"/>
        <v/>
      </c>
      <c r="AB78" s="200" t="str">
        <f t="shared" si="67"/>
        <v/>
      </c>
      <c r="AC78" s="200" t="str">
        <f t="shared" si="68"/>
        <v/>
      </c>
      <c r="AD78" s="200" t="str">
        <f t="shared" si="69"/>
        <v/>
      </c>
      <c r="AE78" s="200" t="str">
        <f t="shared" si="70"/>
        <v/>
      </c>
      <c r="AF78" s="278" t="str">
        <f t="shared" si="71"/>
        <v/>
      </c>
      <c r="AG78" s="203" t="str">
        <f t="shared" si="72"/>
        <v/>
      </c>
      <c r="AH78" s="204" t="str">
        <f t="shared" si="73"/>
        <v/>
      </c>
      <c r="AI78" s="193" t="str">
        <f t="shared" si="86"/>
        <v/>
      </c>
      <c r="AJ78" s="205" t="str">
        <f t="shared" si="74"/>
        <v/>
      </c>
      <c r="AK78" s="204" t="str">
        <f t="shared" si="75"/>
        <v/>
      </c>
      <c r="AL78" s="193" t="str">
        <f t="shared" si="87"/>
        <v/>
      </c>
      <c r="AM78" s="206" t="str">
        <f t="shared" si="76"/>
        <v/>
      </c>
      <c r="AN78" s="204" t="str">
        <f t="shared" si="77"/>
        <v/>
      </c>
      <c r="AO78" s="207" t="str">
        <f t="shared" si="88"/>
        <v/>
      </c>
      <c r="AP78" s="198" t="str">
        <f t="shared" si="78"/>
        <v/>
      </c>
      <c r="AQ78" s="279"/>
      <c r="AR78" s="208" t="str">
        <f t="shared" si="89"/>
        <v/>
      </c>
      <c r="AS78" s="208" t="str">
        <f t="shared" si="90"/>
        <v/>
      </c>
      <c r="AT78" s="208" t="str">
        <f t="shared" si="91"/>
        <v/>
      </c>
      <c r="AU78" s="209" t="str" cm="1">
        <f t="array" ref="AU78">IF($Z78="","",IF((IFERROR(_xlfn.IFS($AP78="Devis 1",(IFERROR(VALUE(TRIM(SUBSTITUTE(AG78,CHAR(160),""))),0)),$AP78="Devis 2",(IFERROR(VALUE(TRIM(SUBSTITUTE(AJ78,CHAR(160),""))),0)),$AP78="Devis 3",(IFERROR(VALUE(TRIM(SUBSTITUTE(AM78,CHAR(160),""))),0))),0))*(IFERROR(VALUE(TRIM(SUBSTITUTE($Z78,CHAR(160),""))),0))=0,"",(IFERROR(_xlfn.IFS($AP78="Devis 1",(IFERROR(VALUE(TRIM(SUBSTITUTE(AG78,CHAR(160),""))),0)),$AP78="Devis 2",(IFERROR(VALUE(TRIM(SUBSTITUTE(AJ78,CHAR(160),""))),0)),$AP78="Devis 3",(IFERROR(VALUE(TRIM(SUBSTITUTE(AM78,CHAR(160),""))),0))),0))*(IFERROR(VALUE(TRIM(SUBSTITUTE($Z78,CHAR(160),""))),0))))</f>
        <v/>
      </c>
      <c r="AV78" s="209" t="str" cm="1">
        <f t="array" ref="AV78">IF($Z78="","",IF(ROUND((IFERROR(_xlfn.IFS(TRIM(SUBSTITUTE($AP78,CHAR(160),""))="Devis 1",IFERROR(VALUE(TRIM(SUBSTITUTE(AH78,CHAR(160),""))),0),TRIM(SUBSTITUTE($AP78,CHAR(160),""))="Devis 2",IFERROR(VALUE(TRIM(SUBSTITUTE(AK78,CHAR(160),""))),0),TRIM(SUBSTITUTE($AP78,CHAR(160),""))="Devis 3",IFERROR(VALUE(TRIM(SUBSTITUTE(AN78,CHAR(160),""))),0)),0))*(IFERROR(VALUE(TRIM(SUBSTITUTE($Z78,CHAR(160),""))),0)),2)=0,IF(AU78&lt;&gt;"",0,""),ROUND((IFERROR(_xlfn.IFS(TRIM(SUBSTITUTE($AP78,CHAR(160),""))="Devis 1",IFERROR(VALUE(TRIM(SUBSTITUTE(AH78,CHAR(160),""))),0),TRIM(SUBSTITUTE($AP78,CHAR(160),""))="Devis 2",IFERROR(VALUE(TRIM(SUBSTITUTE(AK78,CHAR(160),""))),0),TRIM(SUBSTITUTE($AP78,CHAR(160),""))="Devis 3",IFERROR(VALUE(TRIM(SUBSTITUTE(AN78,CHAR(160),""))),0)),0))*(IFERROR(VALUE(TRIM(SUBSTITUTE($Z78,CHAR(160),""))),0)),2)))</f>
        <v/>
      </c>
      <c r="AW78" s="209" t="str" cm="1">
        <f t="array" ref="AW78">IF($Z78="","",IF((IFERROR(_xlfn.IFS($AP78="Devis 1",(IFERROR(VALUE(TRIM(SUBSTITUTE(AI78,CHAR(160),""))),0)),$AP78="Devis 2",(IFERROR(VALUE(TRIM(SUBSTITUTE(AL78,CHAR(160),""))),0)),$AP78="Devis 3",(IFERROR(VALUE(TRIM(SUBSTITUTE(AO78,CHAR(160),""))),0))),0))*(IFERROR(VALUE(TRIM(SUBSTITUTE($Z78,CHAR(160),""))),0))=0,"",(IFERROR(_xlfn.IFS($AP78="Devis 1",(IFERROR(VALUE(TRIM(SUBSTITUTE(AI78,CHAR(160),""))),0)),$AP78="Devis 2",(IFERROR(VALUE(TRIM(SUBSTITUTE(AL78,CHAR(160),""))),0)),$AP78="Devis 3",(IFERROR(VALUE(TRIM(SUBSTITUTE(AO78,CHAR(160),""))),0))),0))*(IFERROR(VALUE(TRIM(SUBSTITUTE($Z78,CHAR(160),""))),0))))</f>
        <v/>
      </c>
      <c r="AX78" s="280"/>
      <c r="AY78" s="281" t="str" cm="1">
        <f t="array" ref="AY78">IF(OR(AW78="",AT78="",AU78="",AR78="",AV78="",AS78=""),"",_xlfn.IFS((IFERROR(VALUE(TRIM(SUBSTITUTE(AW78,CHAR(160),""))),0))&gt;(IFERROR(VALUE(TRIM(SUBSTITUTE(AT78,CHAR(160),""))),0)),"KO : Le montant retenu TTC est supérieur au montant raisonnable TTC. Merci de revoir la ligne de dépense ou plafonner son montant.",(IFERROR(VALUE(TRIM(SUBSTITUTE(AU78,CHAR(160),""))),0))&gt;(IFERROR(VALUE(TRIM(SUBSTITUTE(AR78,CHAR(160),""))),0)),"Attention : Le montant retenu HT est supérieur au montant HT raisonnable. Merci de revoir la ligne de dépense, plafonner son montant, ou justifier la reventillation HT / TVA.",(IFERROR(VALUE(TRIM(SUBSTITUTE(AV78,CHAR(160),""))),0))&gt;(IFERROR(VALUE(TRIM(SUBSTITUTE(AS78,CHAR(160),""))),0)),"Attention : Le montant TVA retenu est supérieur au montant TVA raisonnable. Merci de revoir la ligne de dépense, plafonner son montant, ou justifier la reventillation HT / TVA.",(IFERROR(VALUE(TRIM(SUBSTITUTE(AW78,CHAR(160),""))),0))=0,"",(IFERROR(VALUE(TRIM(SUBSTITUTE(AT78,CHAR(160),""))),0))=(IFERROR(VALUE(TRIM(SUBSTITUTE(AW78,CHAR(160),""))),0)),"OK",(IFERROR(VALUE(TRIM(SUBSTITUTE(AT78,CHAR(160),""))),0))&gt;(IFERROR(VALUE(TRIM(SUBSTITUTE(AW78,CHAR(160),""))),0))," OK : Montant instruit inférieur au montant raisonnable.",TRUE,""))</f>
        <v/>
      </c>
      <c r="AZ78" s="281" t="str" cm="1">
        <f t="array" ref="AZ78">IF(OR(AW78="",W78="",AU78="",U78="",AV78="",V78=""),"",_xlfn.IFS((IFERROR(VALUE(TRIM(SUBSTITUTE(AW78,CHAR(160),""))),0))&gt;(IFERROR(VALUE(TRIM(SUBSTITUTE(W78,CHAR(160),""))),0)),"KO : Le montant retenu TTC est supérieur au montant présenté TTC. Merci de revoir la ligne de dépense ou plafonner son montant.",(IFERROR(VALUE(TRIM(SUBSTITUTE(AU78,CHAR(160),""))),0))&gt;(IFERROR(VALUE(TRIM(SUBSTITUTE(U78,CHAR(160),""))),0)),"Attention : Le montant retenu HT est supérieur au montant HT présenté. Merci de revoir la ligne de dépense, plafonner son montant, ou justifier la reventillation HT / TVA.",(IFERROR(VALUE(TRIM(SUBSTITUTE(AV78,CHAR(160),""))),0))&gt;(IFERROR(VALUE(TRIM(SUBSTITUTE(V78,CHAR(160),""))),0)),"Attention : Le montant TVA retenu est supérieur au montant TVA présenté. Merci de revoir la ligne de dépense, plafonner son montant, ou justifier la reventillation HT / TVA.",(IFERROR(VALUE(TRIM(SUBSTITUTE(W78,CHAR(160),""))),0))=0,"",(IFERROR(VALUE(TRIM(SUBSTITUTE(AW78,CHAR(160),""))),0))=(IFERROR(VALUE(TRIM(SUBSTITUTE(W78,CHAR(160),""))),0)),"OK",(IFERROR(VALUE(TRIM(SUBSTITUTE(AW78,CHAR(160),""))),0))&lt;(IFERROR(VALUE(TRIM(SUBSTITUTE(W78,CHAR(160),""))),0)),"Montant instruit inférieur au montant présenté.",TRUE,""))</f>
        <v/>
      </c>
      <c r="BA78" s="208" t="str">
        <f t="shared" si="79"/>
        <v/>
      </c>
      <c r="BB78" s="208" t="str">
        <f t="shared" si="80"/>
        <v/>
      </c>
      <c r="BC78" s="208" t="str">
        <f t="shared" si="81"/>
        <v/>
      </c>
    </row>
    <row r="79" spans="1:55" ht="15" customHeight="1">
      <c r="A79" s="473">
        <v>75</v>
      </c>
      <c r="B79" s="11"/>
      <c r="C79" s="13"/>
      <c r="D79" s="11"/>
      <c r="E79" s="11"/>
      <c r="F79" s="63"/>
      <c r="G79" s="71"/>
      <c r="H79" s="69"/>
      <c r="I79" s="70"/>
      <c r="J79" s="41"/>
      <c r="K79" s="29"/>
      <c r="L79" s="15"/>
      <c r="M79" s="193" t="str">
        <f t="shared" si="82"/>
        <v/>
      </c>
      <c r="N79" s="32"/>
      <c r="O79" s="15"/>
      <c r="P79" s="193" t="str">
        <f t="shared" si="83"/>
        <v/>
      </c>
      <c r="Q79" s="35"/>
      <c r="R79" s="15"/>
      <c r="S79" s="194" t="str">
        <f t="shared" si="84"/>
        <v/>
      </c>
      <c r="T79" s="56"/>
      <c r="U79" s="275" t="str" cm="1">
        <f t="array" ref="U79">IF((_xlfn.IFS(TRIM(SUBSTITUTE(T79,CHAR(160),""))="Devis 1",IFERROR(VALUE(TRIM(SUBSTITUTE(K79,CHAR(160),""))),0),TRIM(SUBSTITUTE(T79,CHAR(160),""))="Devis 2",IFERROR(VALUE(TRIM(SUBSTITUTE(N79,CHAR(160),""))),0),TRIM(SUBSTITUTE(T79,CHAR(160),""))="Devis 3",IFERROR(VALUE(TRIM(SUBSTITUTE(Q79,CHAR(160),""))),0),TRUE,0)*IFERROR(VALUE(TRIM(SUBSTITUTE(C79,CHAR(160),""))),0))=0,"",_xlfn.IFS(TRIM(SUBSTITUTE(T79,CHAR(160),""))="Devis 1",IFERROR(VALUE(TRIM(SUBSTITUTE(K79,CHAR(160),""))),0),TRIM(SUBSTITUTE(T79,CHAR(160),""))="Devis 2",IFERROR(VALUE(TRIM(SUBSTITUTE(N79,CHAR(160),""))),0),TRIM(SUBSTITUTE(T79,CHAR(160),""))="Devis 3",IFERROR(VALUE(TRIM(SUBSTITUTE(Q79,CHAR(160),""))),0),TRUE,0)*IFERROR(VALUE(TRIM(SUBSTITUTE(C79,CHAR(160),""))),0))</f>
        <v/>
      </c>
      <c r="V79" s="196" t="str" cm="1">
        <f t="array" ref="V79">IF(ROUND((_xlfn.IFS(TRIM(SUBSTITUTE(T79,CHAR(160),""))="Devis 1",IFERROR(VALUE(TRIM(SUBSTITUTE(L79,CHAR(160),""))),0),TRIM(SUBSTITUTE(T79,CHAR(160),""))="Devis 2",IFERROR(VALUE(TRIM(SUBSTITUTE(O79,CHAR(160),""))),0),TRIM(SUBSTITUTE(T79,CHAR(160),""))="Devis 3",IFERROR(VALUE(TRIM(SUBSTITUTE(R79,CHAR(160),""))),0),TRUE,0)*IFERROR(VALUE(TRIM(SUBSTITUTE(C79,CHAR(160),""))),0)),2)=0,IF(U79&lt;&gt;"",0,""),ROUND((_xlfn.IFS(TRIM(SUBSTITUTE(T79,CHAR(160),""))="Devis 1",IFERROR(VALUE(TRIM(SUBSTITUTE(L79,CHAR(160),""))),0),TRIM(SUBSTITUTE(T79,CHAR(160),""))="Devis 2",IFERROR(VALUE(TRIM(SUBSTITUTE(O79,CHAR(160),""))),0),TRIM(SUBSTITUTE(T79,CHAR(160),""))="Devis 3",IFERROR(VALUE(TRIM(SUBSTITUTE(R79,CHAR(160),""))),0),TRUE,0)*IFERROR(VALUE(TRIM(SUBSTITUTE(C79,CHAR(160),""))),0)),2))</f>
        <v/>
      </c>
      <c r="W79" s="197" t="str">
        <f t="shared" si="85"/>
        <v/>
      </c>
      <c r="X79" s="489"/>
      <c r="Y79" s="277" t="str">
        <f t="shared" si="64"/>
        <v/>
      </c>
      <c r="Z79" s="282" t="str">
        <f t="shared" si="65"/>
        <v/>
      </c>
      <c r="AA79" s="277" t="str">
        <f t="shared" si="66"/>
        <v/>
      </c>
      <c r="AB79" s="200" t="str">
        <f t="shared" si="67"/>
        <v/>
      </c>
      <c r="AC79" s="200" t="str">
        <f t="shared" si="68"/>
        <v/>
      </c>
      <c r="AD79" s="200" t="str">
        <f t="shared" si="69"/>
        <v/>
      </c>
      <c r="AE79" s="200" t="str">
        <f t="shared" si="70"/>
        <v/>
      </c>
      <c r="AF79" s="278" t="str">
        <f t="shared" si="71"/>
        <v/>
      </c>
      <c r="AG79" s="203" t="str">
        <f t="shared" si="72"/>
        <v/>
      </c>
      <c r="AH79" s="204" t="str">
        <f t="shared" si="73"/>
        <v/>
      </c>
      <c r="AI79" s="193" t="str">
        <f t="shared" si="86"/>
        <v/>
      </c>
      <c r="AJ79" s="205" t="str">
        <f t="shared" si="74"/>
        <v/>
      </c>
      <c r="AK79" s="204" t="str">
        <f t="shared" si="75"/>
        <v/>
      </c>
      <c r="AL79" s="193" t="str">
        <f t="shared" si="87"/>
        <v/>
      </c>
      <c r="AM79" s="206" t="str">
        <f t="shared" si="76"/>
        <v/>
      </c>
      <c r="AN79" s="204" t="str">
        <f t="shared" si="77"/>
        <v/>
      </c>
      <c r="AO79" s="207" t="str">
        <f t="shared" si="88"/>
        <v/>
      </c>
      <c r="AP79" s="198" t="str">
        <f t="shared" si="78"/>
        <v/>
      </c>
      <c r="AQ79" s="279"/>
      <c r="AR79" s="208" t="str">
        <f t="shared" si="89"/>
        <v/>
      </c>
      <c r="AS79" s="208" t="str">
        <f t="shared" si="90"/>
        <v/>
      </c>
      <c r="AT79" s="208" t="str">
        <f t="shared" si="91"/>
        <v/>
      </c>
      <c r="AU79" s="209" t="str" cm="1">
        <f t="array" ref="AU79">IF($Z79="","",IF((IFERROR(_xlfn.IFS($AP79="Devis 1",(IFERROR(VALUE(TRIM(SUBSTITUTE(AG79,CHAR(160),""))),0)),$AP79="Devis 2",(IFERROR(VALUE(TRIM(SUBSTITUTE(AJ79,CHAR(160),""))),0)),$AP79="Devis 3",(IFERROR(VALUE(TRIM(SUBSTITUTE(AM79,CHAR(160),""))),0))),0))*(IFERROR(VALUE(TRIM(SUBSTITUTE($Z79,CHAR(160),""))),0))=0,"",(IFERROR(_xlfn.IFS($AP79="Devis 1",(IFERROR(VALUE(TRIM(SUBSTITUTE(AG79,CHAR(160),""))),0)),$AP79="Devis 2",(IFERROR(VALUE(TRIM(SUBSTITUTE(AJ79,CHAR(160),""))),0)),$AP79="Devis 3",(IFERROR(VALUE(TRIM(SUBSTITUTE(AM79,CHAR(160),""))),0))),0))*(IFERROR(VALUE(TRIM(SUBSTITUTE($Z79,CHAR(160),""))),0))))</f>
        <v/>
      </c>
      <c r="AV79" s="209" t="str" cm="1">
        <f t="array" ref="AV79">IF($Z79="","",IF(ROUND((IFERROR(_xlfn.IFS(TRIM(SUBSTITUTE($AP79,CHAR(160),""))="Devis 1",IFERROR(VALUE(TRIM(SUBSTITUTE(AH79,CHAR(160),""))),0),TRIM(SUBSTITUTE($AP79,CHAR(160),""))="Devis 2",IFERROR(VALUE(TRIM(SUBSTITUTE(AK79,CHAR(160),""))),0),TRIM(SUBSTITUTE($AP79,CHAR(160),""))="Devis 3",IFERROR(VALUE(TRIM(SUBSTITUTE(AN79,CHAR(160),""))),0)),0))*(IFERROR(VALUE(TRIM(SUBSTITUTE($Z79,CHAR(160),""))),0)),2)=0,IF(AU79&lt;&gt;"",0,""),ROUND((IFERROR(_xlfn.IFS(TRIM(SUBSTITUTE($AP79,CHAR(160),""))="Devis 1",IFERROR(VALUE(TRIM(SUBSTITUTE(AH79,CHAR(160),""))),0),TRIM(SUBSTITUTE($AP79,CHAR(160),""))="Devis 2",IFERROR(VALUE(TRIM(SUBSTITUTE(AK79,CHAR(160),""))),0),TRIM(SUBSTITUTE($AP79,CHAR(160),""))="Devis 3",IFERROR(VALUE(TRIM(SUBSTITUTE(AN79,CHAR(160),""))),0)),0))*(IFERROR(VALUE(TRIM(SUBSTITUTE($Z79,CHAR(160),""))),0)),2)))</f>
        <v/>
      </c>
      <c r="AW79" s="209" t="str" cm="1">
        <f t="array" ref="AW79">IF($Z79="","",IF((IFERROR(_xlfn.IFS($AP79="Devis 1",(IFERROR(VALUE(TRIM(SUBSTITUTE(AI79,CHAR(160),""))),0)),$AP79="Devis 2",(IFERROR(VALUE(TRIM(SUBSTITUTE(AL79,CHAR(160),""))),0)),$AP79="Devis 3",(IFERROR(VALUE(TRIM(SUBSTITUTE(AO79,CHAR(160),""))),0))),0))*(IFERROR(VALUE(TRIM(SUBSTITUTE($Z79,CHAR(160),""))),0))=0,"",(IFERROR(_xlfn.IFS($AP79="Devis 1",(IFERROR(VALUE(TRIM(SUBSTITUTE(AI79,CHAR(160),""))),0)),$AP79="Devis 2",(IFERROR(VALUE(TRIM(SUBSTITUTE(AL79,CHAR(160),""))),0)),$AP79="Devis 3",(IFERROR(VALUE(TRIM(SUBSTITUTE(AO79,CHAR(160),""))),0))),0))*(IFERROR(VALUE(TRIM(SUBSTITUTE($Z79,CHAR(160),""))),0))))</f>
        <v/>
      </c>
      <c r="AX79" s="280"/>
      <c r="AY79" s="281" t="str" cm="1">
        <f t="array" ref="AY79">IF(OR(AW79="",AT79="",AU79="",AR79="",AV79="",AS79=""),"",_xlfn.IFS((IFERROR(VALUE(TRIM(SUBSTITUTE(AW79,CHAR(160),""))),0))&gt;(IFERROR(VALUE(TRIM(SUBSTITUTE(AT79,CHAR(160),""))),0)),"KO : Le montant retenu TTC est supérieur au montant raisonnable TTC. Merci de revoir la ligne de dépense ou plafonner son montant.",(IFERROR(VALUE(TRIM(SUBSTITUTE(AU79,CHAR(160),""))),0))&gt;(IFERROR(VALUE(TRIM(SUBSTITUTE(AR79,CHAR(160),""))),0)),"Attention : Le montant retenu HT est supérieur au montant HT raisonnable. Merci de revoir la ligne de dépense, plafonner son montant, ou justifier la reventillation HT / TVA.",(IFERROR(VALUE(TRIM(SUBSTITUTE(AV79,CHAR(160),""))),0))&gt;(IFERROR(VALUE(TRIM(SUBSTITUTE(AS79,CHAR(160),""))),0)),"Attention : Le montant TVA retenu est supérieur au montant TVA raisonnable. Merci de revoir la ligne de dépense, plafonner son montant, ou justifier la reventillation HT / TVA.",(IFERROR(VALUE(TRIM(SUBSTITUTE(AW79,CHAR(160),""))),0))=0,"",(IFERROR(VALUE(TRIM(SUBSTITUTE(AT79,CHAR(160),""))),0))=(IFERROR(VALUE(TRIM(SUBSTITUTE(AW79,CHAR(160),""))),0)),"OK",(IFERROR(VALUE(TRIM(SUBSTITUTE(AT79,CHAR(160),""))),0))&gt;(IFERROR(VALUE(TRIM(SUBSTITUTE(AW79,CHAR(160),""))),0))," OK : Montant instruit inférieur au montant raisonnable.",TRUE,""))</f>
        <v/>
      </c>
      <c r="AZ79" s="281" t="str" cm="1">
        <f t="array" ref="AZ79">IF(OR(AW79="",W79="",AU79="",U79="",AV79="",V79=""),"",_xlfn.IFS((IFERROR(VALUE(TRIM(SUBSTITUTE(AW79,CHAR(160),""))),0))&gt;(IFERROR(VALUE(TRIM(SUBSTITUTE(W79,CHAR(160),""))),0)),"KO : Le montant retenu TTC est supérieur au montant présenté TTC. Merci de revoir la ligne de dépense ou plafonner son montant.",(IFERROR(VALUE(TRIM(SUBSTITUTE(AU79,CHAR(160),""))),0))&gt;(IFERROR(VALUE(TRIM(SUBSTITUTE(U79,CHAR(160),""))),0)),"Attention : Le montant retenu HT est supérieur au montant HT présenté. Merci de revoir la ligne de dépense, plafonner son montant, ou justifier la reventillation HT / TVA.",(IFERROR(VALUE(TRIM(SUBSTITUTE(AV79,CHAR(160),""))),0))&gt;(IFERROR(VALUE(TRIM(SUBSTITUTE(V79,CHAR(160),""))),0)),"Attention : Le montant TVA retenu est supérieur au montant TVA présenté. Merci de revoir la ligne de dépense, plafonner son montant, ou justifier la reventillation HT / TVA.",(IFERROR(VALUE(TRIM(SUBSTITUTE(W79,CHAR(160),""))),0))=0,"",(IFERROR(VALUE(TRIM(SUBSTITUTE(AW79,CHAR(160),""))),0))=(IFERROR(VALUE(TRIM(SUBSTITUTE(W79,CHAR(160),""))),0)),"OK",(IFERROR(VALUE(TRIM(SUBSTITUTE(AW79,CHAR(160),""))),0))&lt;(IFERROR(VALUE(TRIM(SUBSTITUTE(W79,CHAR(160),""))),0)),"Montant instruit inférieur au montant présenté.",TRUE,""))</f>
        <v/>
      </c>
      <c r="BA79" s="208" t="str">
        <f t="shared" si="79"/>
        <v/>
      </c>
      <c r="BB79" s="208" t="str">
        <f t="shared" si="80"/>
        <v/>
      </c>
      <c r="BC79" s="208" t="str">
        <f t="shared" si="81"/>
        <v/>
      </c>
    </row>
    <row r="80" spans="1:55" ht="15" customHeight="1">
      <c r="A80" s="473">
        <v>76</v>
      </c>
      <c r="B80" s="11"/>
      <c r="C80" s="13"/>
      <c r="D80" s="11"/>
      <c r="E80" s="11"/>
      <c r="F80" s="63"/>
      <c r="G80" s="71"/>
      <c r="H80" s="69"/>
      <c r="I80" s="70"/>
      <c r="J80" s="41"/>
      <c r="K80" s="29"/>
      <c r="L80" s="15"/>
      <c r="M80" s="193" t="str">
        <f t="shared" si="82"/>
        <v/>
      </c>
      <c r="N80" s="32"/>
      <c r="O80" s="15"/>
      <c r="P80" s="193" t="str">
        <f t="shared" si="83"/>
        <v/>
      </c>
      <c r="Q80" s="35"/>
      <c r="R80" s="15"/>
      <c r="S80" s="194" t="str">
        <f t="shared" si="84"/>
        <v/>
      </c>
      <c r="T80" s="56"/>
      <c r="U80" s="275" t="str" cm="1">
        <f t="array" ref="U80">IF((_xlfn.IFS(TRIM(SUBSTITUTE(T80,CHAR(160),""))="Devis 1",IFERROR(VALUE(TRIM(SUBSTITUTE(K80,CHAR(160),""))),0),TRIM(SUBSTITUTE(T80,CHAR(160),""))="Devis 2",IFERROR(VALUE(TRIM(SUBSTITUTE(N80,CHAR(160),""))),0),TRIM(SUBSTITUTE(T80,CHAR(160),""))="Devis 3",IFERROR(VALUE(TRIM(SUBSTITUTE(Q80,CHAR(160),""))),0),TRUE,0)*IFERROR(VALUE(TRIM(SUBSTITUTE(C80,CHAR(160),""))),0))=0,"",_xlfn.IFS(TRIM(SUBSTITUTE(T80,CHAR(160),""))="Devis 1",IFERROR(VALUE(TRIM(SUBSTITUTE(K80,CHAR(160),""))),0),TRIM(SUBSTITUTE(T80,CHAR(160),""))="Devis 2",IFERROR(VALUE(TRIM(SUBSTITUTE(N80,CHAR(160),""))),0),TRIM(SUBSTITUTE(T80,CHAR(160),""))="Devis 3",IFERROR(VALUE(TRIM(SUBSTITUTE(Q80,CHAR(160),""))),0),TRUE,0)*IFERROR(VALUE(TRIM(SUBSTITUTE(C80,CHAR(160),""))),0))</f>
        <v/>
      </c>
      <c r="V80" s="196" t="str" cm="1">
        <f t="array" ref="V80">IF(ROUND((_xlfn.IFS(TRIM(SUBSTITUTE(T80,CHAR(160),""))="Devis 1",IFERROR(VALUE(TRIM(SUBSTITUTE(L80,CHAR(160),""))),0),TRIM(SUBSTITUTE(T80,CHAR(160),""))="Devis 2",IFERROR(VALUE(TRIM(SUBSTITUTE(O80,CHAR(160),""))),0),TRIM(SUBSTITUTE(T80,CHAR(160),""))="Devis 3",IFERROR(VALUE(TRIM(SUBSTITUTE(R80,CHAR(160),""))),0),TRUE,0)*IFERROR(VALUE(TRIM(SUBSTITUTE(C80,CHAR(160),""))),0)),2)=0,IF(U80&lt;&gt;"",0,""),ROUND((_xlfn.IFS(TRIM(SUBSTITUTE(T80,CHAR(160),""))="Devis 1",IFERROR(VALUE(TRIM(SUBSTITUTE(L80,CHAR(160),""))),0),TRIM(SUBSTITUTE(T80,CHAR(160),""))="Devis 2",IFERROR(VALUE(TRIM(SUBSTITUTE(O80,CHAR(160),""))),0),TRIM(SUBSTITUTE(T80,CHAR(160),""))="Devis 3",IFERROR(VALUE(TRIM(SUBSTITUTE(R80,CHAR(160),""))),0),TRUE,0)*IFERROR(VALUE(TRIM(SUBSTITUTE(C80,CHAR(160),""))),0)),2))</f>
        <v/>
      </c>
      <c r="W80" s="197" t="str">
        <f t="shared" si="85"/>
        <v/>
      </c>
      <c r="X80" s="489"/>
      <c r="Y80" s="277" t="str">
        <f t="shared" si="64"/>
        <v/>
      </c>
      <c r="Z80" s="282" t="str">
        <f t="shared" si="65"/>
        <v/>
      </c>
      <c r="AA80" s="277" t="str">
        <f t="shared" si="66"/>
        <v/>
      </c>
      <c r="AB80" s="200" t="str">
        <f t="shared" si="67"/>
        <v/>
      </c>
      <c r="AC80" s="200" t="str">
        <f t="shared" si="68"/>
        <v/>
      </c>
      <c r="AD80" s="200" t="str">
        <f t="shared" si="69"/>
        <v/>
      </c>
      <c r="AE80" s="200" t="str">
        <f t="shared" si="70"/>
        <v/>
      </c>
      <c r="AF80" s="278" t="str">
        <f t="shared" si="71"/>
        <v/>
      </c>
      <c r="AG80" s="203" t="str">
        <f t="shared" si="72"/>
        <v/>
      </c>
      <c r="AH80" s="204" t="str">
        <f t="shared" si="73"/>
        <v/>
      </c>
      <c r="AI80" s="193" t="str">
        <f t="shared" si="86"/>
        <v/>
      </c>
      <c r="AJ80" s="205" t="str">
        <f t="shared" si="74"/>
        <v/>
      </c>
      <c r="AK80" s="204" t="str">
        <f t="shared" si="75"/>
        <v/>
      </c>
      <c r="AL80" s="193" t="str">
        <f t="shared" si="87"/>
        <v/>
      </c>
      <c r="AM80" s="206" t="str">
        <f t="shared" si="76"/>
        <v/>
      </c>
      <c r="AN80" s="204" t="str">
        <f t="shared" si="77"/>
        <v/>
      </c>
      <c r="AO80" s="207" t="str">
        <f t="shared" si="88"/>
        <v/>
      </c>
      <c r="AP80" s="198" t="str">
        <f t="shared" si="78"/>
        <v/>
      </c>
      <c r="AQ80" s="279"/>
      <c r="AR80" s="208" t="str">
        <f t="shared" si="89"/>
        <v/>
      </c>
      <c r="AS80" s="208" t="str">
        <f t="shared" si="90"/>
        <v/>
      </c>
      <c r="AT80" s="208" t="str">
        <f t="shared" si="91"/>
        <v/>
      </c>
      <c r="AU80" s="209" t="str" cm="1">
        <f t="array" ref="AU80">IF($Z80="","",IF((IFERROR(_xlfn.IFS($AP80="Devis 1",(IFERROR(VALUE(TRIM(SUBSTITUTE(AG80,CHAR(160),""))),0)),$AP80="Devis 2",(IFERROR(VALUE(TRIM(SUBSTITUTE(AJ80,CHAR(160),""))),0)),$AP80="Devis 3",(IFERROR(VALUE(TRIM(SUBSTITUTE(AM80,CHAR(160),""))),0))),0))*(IFERROR(VALUE(TRIM(SUBSTITUTE($Z80,CHAR(160),""))),0))=0,"",(IFERROR(_xlfn.IFS($AP80="Devis 1",(IFERROR(VALUE(TRIM(SUBSTITUTE(AG80,CHAR(160),""))),0)),$AP80="Devis 2",(IFERROR(VALUE(TRIM(SUBSTITUTE(AJ80,CHAR(160),""))),0)),$AP80="Devis 3",(IFERROR(VALUE(TRIM(SUBSTITUTE(AM80,CHAR(160),""))),0))),0))*(IFERROR(VALUE(TRIM(SUBSTITUTE($Z80,CHAR(160),""))),0))))</f>
        <v/>
      </c>
      <c r="AV80" s="209" t="str" cm="1">
        <f t="array" ref="AV80">IF($Z80="","",IF(ROUND((IFERROR(_xlfn.IFS(TRIM(SUBSTITUTE($AP80,CHAR(160),""))="Devis 1",IFERROR(VALUE(TRIM(SUBSTITUTE(AH80,CHAR(160),""))),0),TRIM(SUBSTITUTE($AP80,CHAR(160),""))="Devis 2",IFERROR(VALUE(TRIM(SUBSTITUTE(AK80,CHAR(160),""))),0),TRIM(SUBSTITUTE($AP80,CHAR(160),""))="Devis 3",IFERROR(VALUE(TRIM(SUBSTITUTE(AN80,CHAR(160),""))),0)),0))*(IFERROR(VALUE(TRIM(SUBSTITUTE($Z80,CHAR(160),""))),0)),2)=0,IF(AU80&lt;&gt;"",0,""),ROUND((IFERROR(_xlfn.IFS(TRIM(SUBSTITUTE($AP80,CHAR(160),""))="Devis 1",IFERROR(VALUE(TRIM(SUBSTITUTE(AH80,CHAR(160),""))),0),TRIM(SUBSTITUTE($AP80,CHAR(160),""))="Devis 2",IFERROR(VALUE(TRIM(SUBSTITUTE(AK80,CHAR(160),""))),0),TRIM(SUBSTITUTE($AP80,CHAR(160),""))="Devis 3",IFERROR(VALUE(TRIM(SUBSTITUTE(AN80,CHAR(160),""))),0)),0))*(IFERROR(VALUE(TRIM(SUBSTITUTE($Z80,CHAR(160),""))),0)),2)))</f>
        <v/>
      </c>
      <c r="AW80" s="209" t="str" cm="1">
        <f t="array" ref="AW80">IF($Z80="","",IF((IFERROR(_xlfn.IFS($AP80="Devis 1",(IFERROR(VALUE(TRIM(SUBSTITUTE(AI80,CHAR(160),""))),0)),$AP80="Devis 2",(IFERROR(VALUE(TRIM(SUBSTITUTE(AL80,CHAR(160),""))),0)),$AP80="Devis 3",(IFERROR(VALUE(TRIM(SUBSTITUTE(AO80,CHAR(160),""))),0))),0))*(IFERROR(VALUE(TRIM(SUBSTITUTE($Z80,CHAR(160),""))),0))=0,"",(IFERROR(_xlfn.IFS($AP80="Devis 1",(IFERROR(VALUE(TRIM(SUBSTITUTE(AI80,CHAR(160),""))),0)),$AP80="Devis 2",(IFERROR(VALUE(TRIM(SUBSTITUTE(AL80,CHAR(160),""))),0)),$AP80="Devis 3",(IFERROR(VALUE(TRIM(SUBSTITUTE(AO80,CHAR(160),""))),0))),0))*(IFERROR(VALUE(TRIM(SUBSTITUTE($Z80,CHAR(160),""))),0))))</f>
        <v/>
      </c>
      <c r="AX80" s="280"/>
      <c r="AY80" s="281" t="str" cm="1">
        <f t="array" ref="AY80">IF(OR(AW80="",AT80="",AU80="",AR80="",AV80="",AS80=""),"",_xlfn.IFS((IFERROR(VALUE(TRIM(SUBSTITUTE(AW80,CHAR(160),""))),0))&gt;(IFERROR(VALUE(TRIM(SUBSTITUTE(AT80,CHAR(160),""))),0)),"KO : Le montant retenu TTC est supérieur au montant raisonnable TTC. Merci de revoir la ligne de dépense ou plafonner son montant.",(IFERROR(VALUE(TRIM(SUBSTITUTE(AU80,CHAR(160),""))),0))&gt;(IFERROR(VALUE(TRIM(SUBSTITUTE(AR80,CHAR(160),""))),0)),"Attention : Le montant retenu HT est supérieur au montant HT raisonnable. Merci de revoir la ligne de dépense, plafonner son montant, ou justifier la reventillation HT / TVA.",(IFERROR(VALUE(TRIM(SUBSTITUTE(AV80,CHAR(160),""))),0))&gt;(IFERROR(VALUE(TRIM(SUBSTITUTE(AS80,CHAR(160),""))),0)),"Attention : Le montant TVA retenu est supérieur au montant TVA raisonnable. Merci de revoir la ligne de dépense, plafonner son montant, ou justifier la reventillation HT / TVA.",(IFERROR(VALUE(TRIM(SUBSTITUTE(AW80,CHAR(160),""))),0))=0,"",(IFERROR(VALUE(TRIM(SUBSTITUTE(AT80,CHAR(160),""))),0))=(IFERROR(VALUE(TRIM(SUBSTITUTE(AW80,CHAR(160),""))),0)),"OK",(IFERROR(VALUE(TRIM(SUBSTITUTE(AT80,CHAR(160),""))),0))&gt;(IFERROR(VALUE(TRIM(SUBSTITUTE(AW80,CHAR(160),""))),0))," OK : Montant instruit inférieur au montant raisonnable.",TRUE,""))</f>
        <v/>
      </c>
      <c r="AZ80" s="281" t="str" cm="1">
        <f t="array" ref="AZ80">IF(OR(AW80="",W80="",AU80="",U80="",AV80="",V80=""),"",_xlfn.IFS((IFERROR(VALUE(TRIM(SUBSTITUTE(AW80,CHAR(160),""))),0))&gt;(IFERROR(VALUE(TRIM(SUBSTITUTE(W80,CHAR(160),""))),0)),"KO : Le montant retenu TTC est supérieur au montant présenté TTC. Merci de revoir la ligne de dépense ou plafonner son montant.",(IFERROR(VALUE(TRIM(SUBSTITUTE(AU80,CHAR(160),""))),0))&gt;(IFERROR(VALUE(TRIM(SUBSTITUTE(U80,CHAR(160),""))),0)),"Attention : Le montant retenu HT est supérieur au montant HT présenté. Merci de revoir la ligne de dépense, plafonner son montant, ou justifier la reventillation HT / TVA.",(IFERROR(VALUE(TRIM(SUBSTITUTE(AV80,CHAR(160),""))),0))&gt;(IFERROR(VALUE(TRIM(SUBSTITUTE(V80,CHAR(160),""))),0)),"Attention : Le montant TVA retenu est supérieur au montant TVA présenté. Merci de revoir la ligne de dépense, plafonner son montant, ou justifier la reventillation HT / TVA.",(IFERROR(VALUE(TRIM(SUBSTITUTE(W80,CHAR(160),""))),0))=0,"",(IFERROR(VALUE(TRIM(SUBSTITUTE(AW80,CHAR(160),""))),0))=(IFERROR(VALUE(TRIM(SUBSTITUTE(W80,CHAR(160),""))),0)),"OK",(IFERROR(VALUE(TRIM(SUBSTITUTE(AW80,CHAR(160),""))),0))&lt;(IFERROR(VALUE(TRIM(SUBSTITUTE(W80,CHAR(160),""))),0)),"Montant instruit inférieur au montant présenté.",TRUE,""))</f>
        <v/>
      </c>
      <c r="BA80" s="208" t="str">
        <f t="shared" si="79"/>
        <v/>
      </c>
      <c r="BB80" s="208" t="str">
        <f t="shared" si="80"/>
        <v/>
      </c>
      <c r="BC80" s="208" t="str">
        <f t="shared" si="81"/>
        <v/>
      </c>
    </row>
    <row r="81" spans="1:55" ht="15" customHeight="1">
      <c r="A81" s="473">
        <v>77</v>
      </c>
      <c r="B81" s="11"/>
      <c r="C81" s="13"/>
      <c r="D81" s="11"/>
      <c r="E81" s="11"/>
      <c r="F81" s="63"/>
      <c r="G81" s="71"/>
      <c r="H81" s="69"/>
      <c r="I81" s="70"/>
      <c r="J81" s="41"/>
      <c r="K81" s="29"/>
      <c r="L81" s="15"/>
      <c r="M81" s="193" t="str">
        <f t="shared" si="82"/>
        <v/>
      </c>
      <c r="N81" s="32"/>
      <c r="O81" s="15"/>
      <c r="P81" s="193" t="str">
        <f t="shared" si="83"/>
        <v/>
      </c>
      <c r="Q81" s="35"/>
      <c r="R81" s="15"/>
      <c r="S81" s="194" t="str">
        <f t="shared" si="84"/>
        <v/>
      </c>
      <c r="T81" s="56"/>
      <c r="U81" s="275" t="str" cm="1">
        <f t="array" ref="U81">IF((_xlfn.IFS(TRIM(SUBSTITUTE(T81,CHAR(160),""))="Devis 1",IFERROR(VALUE(TRIM(SUBSTITUTE(K81,CHAR(160),""))),0),TRIM(SUBSTITUTE(T81,CHAR(160),""))="Devis 2",IFERROR(VALUE(TRIM(SUBSTITUTE(N81,CHAR(160),""))),0),TRIM(SUBSTITUTE(T81,CHAR(160),""))="Devis 3",IFERROR(VALUE(TRIM(SUBSTITUTE(Q81,CHAR(160),""))),0),TRUE,0)*IFERROR(VALUE(TRIM(SUBSTITUTE(C81,CHAR(160),""))),0))=0,"",_xlfn.IFS(TRIM(SUBSTITUTE(T81,CHAR(160),""))="Devis 1",IFERROR(VALUE(TRIM(SUBSTITUTE(K81,CHAR(160),""))),0),TRIM(SUBSTITUTE(T81,CHAR(160),""))="Devis 2",IFERROR(VALUE(TRIM(SUBSTITUTE(N81,CHAR(160),""))),0),TRIM(SUBSTITUTE(T81,CHAR(160),""))="Devis 3",IFERROR(VALUE(TRIM(SUBSTITUTE(Q81,CHAR(160),""))),0),TRUE,0)*IFERROR(VALUE(TRIM(SUBSTITUTE(C81,CHAR(160),""))),0))</f>
        <v/>
      </c>
      <c r="V81" s="196" t="str" cm="1">
        <f t="array" ref="V81">IF(ROUND((_xlfn.IFS(TRIM(SUBSTITUTE(T81,CHAR(160),""))="Devis 1",IFERROR(VALUE(TRIM(SUBSTITUTE(L81,CHAR(160),""))),0),TRIM(SUBSTITUTE(T81,CHAR(160),""))="Devis 2",IFERROR(VALUE(TRIM(SUBSTITUTE(O81,CHAR(160),""))),0),TRIM(SUBSTITUTE(T81,CHAR(160),""))="Devis 3",IFERROR(VALUE(TRIM(SUBSTITUTE(R81,CHAR(160),""))),0),TRUE,0)*IFERROR(VALUE(TRIM(SUBSTITUTE(C81,CHAR(160),""))),0)),2)=0,IF(U81&lt;&gt;"",0,""),ROUND((_xlfn.IFS(TRIM(SUBSTITUTE(T81,CHAR(160),""))="Devis 1",IFERROR(VALUE(TRIM(SUBSTITUTE(L81,CHAR(160),""))),0),TRIM(SUBSTITUTE(T81,CHAR(160),""))="Devis 2",IFERROR(VALUE(TRIM(SUBSTITUTE(O81,CHAR(160),""))),0),TRIM(SUBSTITUTE(T81,CHAR(160),""))="Devis 3",IFERROR(VALUE(TRIM(SUBSTITUTE(R81,CHAR(160),""))),0),TRUE,0)*IFERROR(VALUE(TRIM(SUBSTITUTE(C81,CHAR(160),""))),0)),2))</f>
        <v/>
      </c>
      <c r="W81" s="197" t="str">
        <f t="shared" si="85"/>
        <v/>
      </c>
      <c r="X81" s="489"/>
      <c r="Y81" s="277" t="str">
        <f t="shared" si="64"/>
        <v/>
      </c>
      <c r="Z81" s="282" t="str">
        <f t="shared" si="65"/>
        <v/>
      </c>
      <c r="AA81" s="277" t="str">
        <f t="shared" si="66"/>
        <v/>
      </c>
      <c r="AB81" s="200" t="str">
        <f t="shared" si="67"/>
        <v/>
      </c>
      <c r="AC81" s="200" t="str">
        <f t="shared" si="68"/>
        <v/>
      </c>
      <c r="AD81" s="200" t="str">
        <f t="shared" si="69"/>
        <v/>
      </c>
      <c r="AE81" s="200" t="str">
        <f t="shared" si="70"/>
        <v/>
      </c>
      <c r="AF81" s="278" t="str">
        <f t="shared" si="71"/>
        <v/>
      </c>
      <c r="AG81" s="203" t="str">
        <f t="shared" si="72"/>
        <v/>
      </c>
      <c r="AH81" s="204" t="str">
        <f t="shared" si="73"/>
        <v/>
      </c>
      <c r="AI81" s="193" t="str">
        <f t="shared" si="86"/>
        <v/>
      </c>
      <c r="AJ81" s="205" t="str">
        <f t="shared" si="74"/>
        <v/>
      </c>
      <c r="AK81" s="204" t="str">
        <f t="shared" si="75"/>
        <v/>
      </c>
      <c r="AL81" s="193" t="str">
        <f t="shared" si="87"/>
        <v/>
      </c>
      <c r="AM81" s="206" t="str">
        <f t="shared" si="76"/>
        <v/>
      </c>
      <c r="AN81" s="204" t="str">
        <f t="shared" si="77"/>
        <v/>
      </c>
      <c r="AO81" s="207" t="str">
        <f t="shared" si="88"/>
        <v/>
      </c>
      <c r="AP81" s="198" t="str">
        <f t="shared" si="78"/>
        <v/>
      </c>
      <c r="AQ81" s="279"/>
      <c r="AR81" s="208" t="str">
        <f t="shared" si="89"/>
        <v/>
      </c>
      <c r="AS81" s="208" t="str">
        <f t="shared" si="90"/>
        <v/>
      </c>
      <c r="AT81" s="208" t="str">
        <f t="shared" si="91"/>
        <v/>
      </c>
      <c r="AU81" s="209" t="str" cm="1">
        <f t="array" ref="AU81">IF($Z81="","",IF((IFERROR(_xlfn.IFS($AP81="Devis 1",(IFERROR(VALUE(TRIM(SUBSTITUTE(AG81,CHAR(160),""))),0)),$AP81="Devis 2",(IFERROR(VALUE(TRIM(SUBSTITUTE(AJ81,CHAR(160),""))),0)),$AP81="Devis 3",(IFERROR(VALUE(TRIM(SUBSTITUTE(AM81,CHAR(160),""))),0))),0))*(IFERROR(VALUE(TRIM(SUBSTITUTE($Z81,CHAR(160),""))),0))=0,"",(IFERROR(_xlfn.IFS($AP81="Devis 1",(IFERROR(VALUE(TRIM(SUBSTITUTE(AG81,CHAR(160),""))),0)),$AP81="Devis 2",(IFERROR(VALUE(TRIM(SUBSTITUTE(AJ81,CHAR(160),""))),0)),$AP81="Devis 3",(IFERROR(VALUE(TRIM(SUBSTITUTE(AM81,CHAR(160),""))),0))),0))*(IFERROR(VALUE(TRIM(SUBSTITUTE($Z81,CHAR(160),""))),0))))</f>
        <v/>
      </c>
      <c r="AV81" s="209" t="str" cm="1">
        <f t="array" ref="AV81">IF($Z81="","",IF(ROUND((IFERROR(_xlfn.IFS(TRIM(SUBSTITUTE($AP81,CHAR(160),""))="Devis 1",IFERROR(VALUE(TRIM(SUBSTITUTE(AH81,CHAR(160),""))),0),TRIM(SUBSTITUTE($AP81,CHAR(160),""))="Devis 2",IFERROR(VALUE(TRIM(SUBSTITUTE(AK81,CHAR(160),""))),0),TRIM(SUBSTITUTE($AP81,CHAR(160),""))="Devis 3",IFERROR(VALUE(TRIM(SUBSTITUTE(AN81,CHAR(160),""))),0)),0))*(IFERROR(VALUE(TRIM(SUBSTITUTE($Z81,CHAR(160),""))),0)),2)=0,IF(AU81&lt;&gt;"",0,""),ROUND((IFERROR(_xlfn.IFS(TRIM(SUBSTITUTE($AP81,CHAR(160),""))="Devis 1",IFERROR(VALUE(TRIM(SUBSTITUTE(AH81,CHAR(160),""))),0),TRIM(SUBSTITUTE($AP81,CHAR(160),""))="Devis 2",IFERROR(VALUE(TRIM(SUBSTITUTE(AK81,CHAR(160),""))),0),TRIM(SUBSTITUTE($AP81,CHAR(160),""))="Devis 3",IFERROR(VALUE(TRIM(SUBSTITUTE(AN81,CHAR(160),""))),0)),0))*(IFERROR(VALUE(TRIM(SUBSTITUTE($Z81,CHAR(160),""))),0)),2)))</f>
        <v/>
      </c>
      <c r="AW81" s="209" t="str" cm="1">
        <f t="array" ref="AW81">IF($Z81="","",IF((IFERROR(_xlfn.IFS($AP81="Devis 1",(IFERROR(VALUE(TRIM(SUBSTITUTE(AI81,CHAR(160),""))),0)),$AP81="Devis 2",(IFERROR(VALUE(TRIM(SUBSTITUTE(AL81,CHAR(160),""))),0)),$AP81="Devis 3",(IFERROR(VALUE(TRIM(SUBSTITUTE(AO81,CHAR(160),""))),0))),0))*(IFERROR(VALUE(TRIM(SUBSTITUTE($Z81,CHAR(160),""))),0))=0,"",(IFERROR(_xlfn.IFS($AP81="Devis 1",(IFERROR(VALUE(TRIM(SUBSTITUTE(AI81,CHAR(160),""))),0)),$AP81="Devis 2",(IFERROR(VALUE(TRIM(SUBSTITUTE(AL81,CHAR(160),""))),0)),$AP81="Devis 3",(IFERROR(VALUE(TRIM(SUBSTITUTE(AO81,CHAR(160),""))),0))),0))*(IFERROR(VALUE(TRIM(SUBSTITUTE($Z81,CHAR(160),""))),0))))</f>
        <v/>
      </c>
      <c r="AX81" s="280"/>
      <c r="AY81" s="281" t="str" cm="1">
        <f t="array" ref="AY81">IF(OR(AW81="",AT81="",AU81="",AR81="",AV81="",AS81=""),"",_xlfn.IFS((IFERROR(VALUE(TRIM(SUBSTITUTE(AW81,CHAR(160),""))),0))&gt;(IFERROR(VALUE(TRIM(SUBSTITUTE(AT81,CHAR(160),""))),0)),"KO : Le montant retenu TTC est supérieur au montant raisonnable TTC. Merci de revoir la ligne de dépense ou plafonner son montant.",(IFERROR(VALUE(TRIM(SUBSTITUTE(AU81,CHAR(160),""))),0))&gt;(IFERROR(VALUE(TRIM(SUBSTITUTE(AR81,CHAR(160),""))),0)),"Attention : Le montant retenu HT est supérieur au montant HT raisonnable. Merci de revoir la ligne de dépense, plafonner son montant, ou justifier la reventillation HT / TVA.",(IFERROR(VALUE(TRIM(SUBSTITUTE(AV81,CHAR(160),""))),0))&gt;(IFERROR(VALUE(TRIM(SUBSTITUTE(AS81,CHAR(160),""))),0)),"Attention : Le montant TVA retenu est supérieur au montant TVA raisonnable. Merci de revoir la ligne de dépense, plafonner son montant, ou justifier la reventillation HT / TVA.",(IFERROR(VALUE(TRIM(SUBSTITUTE(AW81,CHAR(160),""))),0))=0,"",(IFERROR(VALUE(TRIM(SUBSTITUTE(AT81,CHAR(160),""))),0))=(IFERROR(VALUE(TRIM(SUBSTITUTE(AW81,CHAR(160),""))),0)),"OK",(IFERROR(VALUE(TRIM(SUBSTITUTE(AT81,CHAR(160),""))),0))&gt;(IFERROR(VALUE(TRIM(SUBSTITUTE(AW81,CHAR(160),""))),0))," OK : Montant instruit inférieur au montant raisonnable.",TRUE,""))</f>
        <v/>
      </c>
      <c r="AZ81" s="281" t="str" cm="1">
        <f t="array" ref="AZ81">IF(OR(AW81="",W81="",AU81="",U81="",AV81="",V81=""),"",_xlfn.IFS((IFERROR(VALUE(TRIM(SUBSTITUTE(AW81,CHAR(160),""))),0))&gt;(IFERROR(VALUE(TRIM(SUBSTITUTE(W81,CHAR(160),""))),0)),"KO : Le montant retenu TTC est supérieur au montant présenté TTC. Merci de revoir la ligne de dépense ou plafonner son montant.",(IFERROR(VALUE(TRIM(SUBSTITUTE(AU81,CHAR(160),""))),0))&gt;(IFERROR(VALUE(TRIM(SUBSTITUTE(U81,CHAR(160),""))),0)),"Attention : Le montant retenu HT est supérieur au montant HT présenté. Merci de revoir la ligne de dépense, plafonner son montant, ou justifier la reventillation HT / TVA.",(IFERROR(VALUE(TRIM(SUBSTITUTE(AV81,CHAR(160),""))),0))&gt;(IFERROR(VALUE(TRIM(SUBSTITUTE(V81,CHAR(160),""))),0)),"Attention : Le montant TVA retenu est supérieur au montant TVA présenté. Merci de revoir la ligne de dépense, plafonner son montant, ou justifier la reventillation HT / TVA.",(IFERROR(VALUE(TRIM(SUBSTITUTE(W81,CHAR(160),""))),0))=0,"",(IFERROR(VALUE(TRIM(SUBSTITUTE(AW81,CHAR(160),""))),0))=(IFERROR(VALUE(TRIM(SUBSTITUTE(W81,CHAR(160),""))),0)),"OK",(IFERROR(VALUE(TRIM(SUBSTITUTE(AW81,CHAR(160),""))),0))&lt;(IFERROR(VALUE(TRIM(SUBSTITUTE(W81,CHAR(160),""))),0)),"Montant instruit inférieur au montant présenté.",TRUE,""))</f>
        <v/>
      </c>
      <c r="BA81" s="208" t="str">
        <f t="shared" si="79"/>
        <v/>
      </c>
      <c r="BB81" s="208" t="str">
        <f t="shared" si="80"/>
        <v/>
      </c>
      <c r="BC81" s="208" t="str">
        <f t="shared" si="81"/>
        <v/>
      </c>
    </row>
    <row r="82" spans="1:55" ht="15" customHeight="1">
      <c r="A82" s="473">
        <v>78</v>
      </c>
      <c r="B82" s="11"/>
      <c r="C82" s="13"/>
      <c r="D82" s="11"/>
      <c r="E82" s="11"/>
      <c r="F82" s="63"/>
      <c r="G82" s="71"/>
      <c r="H82" s="69"/>
      <c r="I82" s="70"/>
      <c r="J82" s="41"/>
      <c r="K82" s="29"/>
      <c r="L82" s="15"/>
      <c r="M82" s="193" t="str">
        <f t="shared" si="82"/>
        <v/>
      </c>
      <c r="N82" s="32"/>
      <c r="O82" s="15"/>
      <c r="P82" s="193" t="str">
        <f t="shared" si="83"/>
        <v/>
      </c>
      <c r="Q82" s="35"/>
      <c r="R82" s="15"/>
      <c r="S82" s="194" t="str">
        <f t="shared" si="84"/>
        <v/>
      </c>
      <c r="T82" s="56"/>
      <c r="U82" s="275" t="str" cm="1">
        <f t="array" ref="U82">IF((_xlfn.IFS(TRIM(SUBSTITUTE(T82,CHAR(160),""))="Devis 1",IFERROR(VALUE(TRIM(SUBSTITUTE(K82,CHAR(160),""))),0),TRIM(SUBSTITUTE(T82,CHAR(160),""))="Devis 2",IFERROR(VALUE(TRIM(SUBSTITUTE(N82,CHAR(160),""))),0),TRIM(SUBSTITUTE(T82,CHAR(160),""))="Devis 3",IFERROR(VALUE(TRIM(SUBSTITUTE(Q82,CHAR(160),""))),0),TRUE,0)*IFERROR(VALUE(TRIM(SUBSTITUTE(C82,CHAR(160),""))),0))=0,"",_xlfn.IFS(TRIM(SUBSTITUTE(T82,CHAR(160),""))="Devis 1",IFERROR(VALUE(TRIM(SUBSTITUTE(K82,CHAR(160),""))),0),TRIM(SUBSTITUTE(T82,CHAR(160),""))="Devis 2",IFERROR(VALUE(TRIM(SUBSTITUTE(N82,CHAR(160),""))),0),TRIM(SUBSTITUTE(T82,CHAR(160),""))="Devis 3",IFERROR(VALUE(TRIM(SUBSTITUTE(Q82,CHAR(160),""))),0),TRUE,0)*IFERROR(VALUE(TRIM(SUBSTITUTE(C82,CHAR(160),""))),0))</f>
        <v/>
      </c>
      <c r="V82" s="196" t="str" cm="1">
        <f t="array" ref="V82">IF(ROUND((_xlfn.IFS(TRIM(SUBSTITUTE(T82,CHAR(160),""))="Devis 1",IFERROR(VALUE(TRIM(SUBSTITUTE(L82,CHAR(160),""))),0),TRIM(SUBSTITUTE(T82,CHAR(160),""))="Devis 2",IFERROR(VALUE(TRIM(SUBSTITUTE(O82,CHAR(160),""))),0),TRIM(SUBSTITUTE(T82,CHAR(160),""))="Devis 3",IFERROR(VALUE(TRIM(SUBSTITUTE(R82,CHAR(160),""))),0),TRUE,0)*IFERROR(VALUE(TRIM(SUBSTITUTE(C82,CHAR(160),""))),0)),2)=0,IF(U82&lt;&gt;"",0,""),ROUND((_xlfn.IFS(TRIM(SUBSTITUTE(T82,CHAR(160),""))="Devis 1",IFERROR(VALUE(TRIM(SUBSTITUTE(L82,CHAR(160),""))),0),TRIM(SUBSTITUTE(T82,CHAR(160),""))="Devis 2",IFERROR(VALUE(TRIM(SUBSTITUTE(O82,CHAR(160),""))),0),TRIM(SUBSTITUTE(T82,CHAR(160),""))="Devis 3",IFERROR(VALUE(TRIM(SUBSTITUTE(R82,CHAR(160),""))),0),TRUE,0)*IFERROR(VALUE(TRIM(SUBSTITUTE(C82,CHAR(160),""))),0)),2))</f>
        <v/>
      </c>
      <c r="W82" s="197" t="str">
        <f t="shared" si="85"/>
        <v/>
      </c>
      <c r="X82" s="489"/>
      <c r="Y82" s="277" t="str">
        <f t="shared" si="64"/>
        <v/>
      </c>
      <c r="Z82" s="282" t="str">
        <f t="shared" si="65"/>
        <v/>
      </c>
      <c r="AA82" s="277" t="str">
        <f t="shared" si="66"/>
        <v/>
      </c>
      <c r="AB82" s="200" t="str">
        <f t="shared" si="67"/>
        <v/>
      </c>
      <c r="AC82" s="200" t="str">
        <f t="shared" si="68"/>
        <v/>
      </c>
      <c r="AD82" s="200" t="str">
        <f t="shared" si="69"/>
        <v/>
      </c>
      <c r="AE82" s="200" t="str">
        <f t="shared" si="70"/>
        <v/>
      </c>
      <c r="AF82" s="278" t="str">
        <f t="shared" si="71"/>
        <v/>
      </c>
      <c r="AG82" s="203" t="str">
        <f t="shared" si="72"/>
        <v/>
      </c>
      <c r="AH82" s="204" t="str">
        <f t="shared" si="73"/>
        <v/>
      </c>
      <c r="AI82" s="193" t="str">
        <f t="shared" si="86"/>
        <v/>
      </c>
      <c r="AJ82" s="205" t="str">
        <f t="shared" si="74"/>
        <v/>
      </c>
      <c r="AK82" s="204" t="str">
        <f t="shared" si="75"/>
        <v/>
      </c>
      <c r="AL82" s="193" t="str">
        <f t="shared" si="87"/>
        <v/>
      </c>
      <c r="AM82" s="206" t="str">
        <f t="shared" si="76"/>
        <v/>
      </c>
      <c r="AN82" s="204" t="str">
        <f t="shared" si="77"/>
        <v/>
      </c>
      <c r="AO82" s="207" t="str">
        <f t="shared" si="88"/>
        <v/>
      </c>
      <c r="AP82" s="198" t="str">
        <f t="shared" si="78"/>
        <v/>
      </c>
      <c r="AQ82" s="279"/>
      <c r="AR82" s="208" t="str">
        <f t="shared" si="89"/>
        <v/>
      </c>
      <c r="AS82" s="208" t="str">
        <f t="shared" si="90"/>
        <v/>
      </c>
      <c r="AT82" s="208" t="str">
        <f t="shared" si="91"/>
        <v/>
      </c>
      <c r="AU82" s="209" t="str" cm="1">
        <f t="array" ref="AU82">IF($Z82="","",IF((IFERROR(_xlfn.IFS($AP82="Devis 1",(IFERROR(VALUE(TRIM(SUBSTITUTE(AG82,CHAR(160),""))),0)),$AP82="Devis 2",(IFERROR(VALUE(TRIM(SUBSTITUTE(AJ82,CHAR(160),""))),0)),$AP82="Devis 3",(IFERROR(VALUE(TRIM(SUBSTITUTE(AM82,CHAR(160),""))),0))),0))*(IFERROR(VALUE(TRIM(SUBSTITUTE($Z82,CHAR(160),""))),0))=0,"",(IFERROR(_xlfn.IFS($AP82="Devis 1",(IFERROR(VALUE(TRIM(SUBSTITUTE(AG82,CHAR(160),""))),0)),$AP82="Devis 2",(IFERROR(VALUE(TRIM(SUBSTITUTE(AJ82,CHAR(160),""))),0)),$AP82="Devis 3",(IFERROR(VALUE(TRIM(SUBSTITUTE(AM82,CHAR(160),""))),0))),0))*(IFERROR(VALUE(TRIM(SUBSTITUTE($Z82,CHAR(160),""))),0))))</f>
        <v/>
      </c>
      <c r="AV82" s="209" t="str" cm="1">
        <f t="array" ref="AV82">IF($Z82="","",IF(ROUND((IFERROR(_xlfn.IFS(TRIM(SUBSTITUTE($AP82,CHAR(160),""))="Devis 1",IFERROR(VALUE(TRIM(SUBSTITUTE(AH82,CHAR(160),""))),0),TRIM(SUBSTITUTE($AP82,CHAR(160),""))="Devis 2",IFERROR(VALUE(TRIM(SUBSTITUTE(AK82,CHAR(160),""))),0),TRIM(SUBSTITUTE($AP82,CHAR(160),""))="Devis 3",IFERROR(VALUE(TRIM(SUBSTITUTE(AN82,CHAR(160),""))),0)),0))*(IFERROR(VALUE(TRIM(SUBSTITUTE($Z82,CHAR(160),""))),0)),2)=0,IF(AU82&lt;&gt;"",0,""),ROUND((IFERROR(_xlfn.IFS(TRIM(SUBSTITUTE($AP82,CHAR(160),""))="Devis 1",IFERROR(VALUE(TRIM(SUBSTITUTE(AH82,CHAR(160),""))),0),TRIM(SUBSTITUTE($AP82,CHAR(160),""))="Devis 2",IFERROR(VALUE(TRIM(SUBSTITUTE(AK82,CHAR(160),""))),0),TRIM(SUBSTITUTE($AP82,CHAR(160),""))="Devis 3",IFERROR(VALUE(TRIM(SUBSTITUTE(AN82,CHAR(160),""))),0)),0))*(IFERROR(VALUE(TRIM(SUBSTITUTE($Z82,CHAR(160),""))),0)),2)))</f>
        <v/>
      </c>
      <c r="AW82" s="209" t="str" cm="1">
        <f t="array" ref="AW82">IF($Z82="","",IF((IFERROR(_xlfn.IFS($AP82="Devis 1",(IFERROR(VALUE(TRIM(SUBSTITUTE(AI82,CHAR(160),""))),0)),$AP82="Devis 2",(IFERROR(VALUE(TRIM(SUBSTITUTE(AL82,CHAR(160),""))),0)),$AP82="Devis 3",(IFERROR(VALUE(TRIM(SUBSTITUTE(AO82,CHAR(160),""))),0))),0))*(IFERROR(VALUE(TRIM(SUBSTITUTE($Z82,CHAR(160),""))),0))=0,"",(IFERROR(_xlfn.IFS($AP82="Devis 1",(IFERROR(VALUE(TRIM(SUBSTITUTE(AI82,CHAR(160),""))),0)),$AP82="Devis 2",(IFERROR(VALUE(TRIM(SUBSTITUTE(AL82,CHAR(160),""))),0)),$AP82="Devis 3",(IFERROR(VALUE(TRIM(SUBSTITUTE(AO82,CHAR(160),""))),0))),0))*(IFERROR(VALUE(TRIM(SUBSTITUTE($Z82,CHAR(160),""))),0))))</f>
        <v/>
      </c>
      <c r="AX82" s="280"/>
      <c r="AY82" s="281" t="str" cm="1">
        <f t="array" ref="AY82">IF(OR(AW82="",AT82="",AU82="",AR82="",AV82="",AS82=""),"",_xlfn.IFS((IFERROR(VALUE(TRIM(SUBSTITUTE(AW82,CHAR(160),""))),0))&gt;(IFERROR(VALUE(TRIM(SUBSTITUTE(AT82,CHAR(160),""))),0)),"KO : Le montant retenu TTC est supérieur au montant raisonnable TTC. Merci de revoir la ligne de dépense ou plafonner son montant.",(IFERROR(VALUE(TRIM(SUBSTITUTE(AU82,CHAR(160),""))),0))&gt;(IFERROR(VALUE(TRIM(SUBSTITUTE(AR82,CHAR(160),""))),0)),"Attention : Le montant retenu HT est supérieur au montant HT raisonnable. Merci de revoir la ligne de dépense, plafonner son montant, ou justifier la reventillation HT / TVA.",(IFERROR(VALUE(TRIM(SUBSTITUTE(AV82,CHAR(160),""))),0))&gt;(IFERROR(VALUE(TRIM(SUBSTITUTE(AS82,CHAR(160),""))),0)),"Attention : Le montant TVA retenu est supérieur au montant TVA raisonnable. Merci de revoir la ligne de dépense, plafonner son montant, ou justifier la reventillation HT / TVA.",(IFERROR(VALUE(TRIM(SUBSTITUTE(AW82,CHAR(160),""))),0))=0,"",(IFERROR(VALUE(TRIM(SUBSTITUTE(AT82,CHAR(160),""))),0))=(IFERROR(VALUE(TRIM(SUBSTITUTE(AW82,CHAR(160),""))),0)),"OK",(IFERROR(VALUE(TRIM(SUBSTITUTE(AT82,CHAR(160),""))),0))&gt;(IFERROR(VALUE(TRIM(SUBSTITUTE(AW82,CHAR(160),""))),0))," OK : Montant instruit inférieur au montant raisonnable.",TRUE,""))</f>
        <v/>
      </c>
      <c r="AZ82" s="281" t="str" cm="1">
        <f t="array" ref="AZ82">IF(OR(AW82="",W82="",AU82="",U82="",AV82="",V82=""),"",_xlfn.IFS((IFERROR(VALUE(TRIM(SUBSTITUTE(AW82,CHAR(160),""))),0))&gt;(IFERROR(VALUE(TRIM(SUBSTITUTE(W82,CHAR(160),""))),0)),"KO : Le montant retenu TTC est supérieur au montant présenté TTC. Merci de revoir la ligne de dépense ou plafonner son montant.",(IFERROR(VALUE(TRIM(SUBSTITUTE(AU82,CHAR(160),""))),0))&gt;(IFERROR(VALUE(TRIM(SUBSTITUTE(U82,CHAR(160),""))),0)),"Attention : Le montant retenu HT est supérieur au montant HT présenté. Merci de revoir la ligne de dépense, plafonner son montant, ou justifier la reventillation HT / TVA.",(IFERROR(VALUE(TRIM(SUBSTITUTE(AV82,CHAR(160),""))),0))&gt;(IFERROR(VALUE(TRIM(SUBSTITUTE(V82,CHAR(160),""))),0)),"Attention : Le montant TVA retenu est supérieur au montant TVA présenté. Merci de revoir la ligne de dépense, plafonner son montant, ou justifier la reventillation HT / TVA.",(IFERROR(VALUE(TRIM(SUBSTITUTE(W82,CHAR(160),""))),0))=0,"",(IFERROR(VALUE(TRIM(SUBSTITUTE(AW82,CHAR(160),""))),0))=(IFERROR(VALUE(TRIM(SUBSTITUTE(W82,CHAR(160),""))),0)),"OK",(IFERROR(VALUE(TRIM(SUBSTITUTE(AW82,CHAR(160),""))),0))&lt;(IFERROR(VALUE(TRIM(SUBSTITUTE(W82,CHAR(160),""))),0)),"Montant instruit inférieur au montant présenté.",TRUE,""))</f>
        <v/>
      </c>
      <c r="BA82" s="208" t="str">
        <f t="shared" si="79"/>
        <v/>
      </c>
      <c r="BB82" s="208" t="str">
        <f t="shared" si="80"/>
        <v/>
      </c>
      <c r="BC82" s="208" t="str">
        <f t="shared" si="81"/>
        <v/>
      </c>
    </row>
    <row r="83" spans="1:55" ht="15" customHeight="1">
      <c r="A83" s="473">
        <v>79</v>
      </c>
      <c r="B83" s="11"/>
      <c r="C83" s="13"/>
      <c r="D83" s="11"/>
      <c r="E83" s="11"/>
      <c r="F83" s="63"/>
      <c r="G83" s="71"/>
      <c r="H83" s="69"/>
      <c r="I83" s="70"/>
      <c r="J83" s="41"/>
      <c r="K83" s="29"/>
      <c r="L83" s="15"/>
      <c r="M83" s="193" t="str">
        <f t="shared" si="82"/>
        <v/>
      </c>
      <c r="N83" s="32"/>
      <c r="O83" s="15"/>
      <c r="P83" s="193" t="str">
        <f t="shared" si="83"/>
        <v/>
      </c>
      <c r="Q83" s="35"/>
      <c r="R83" s="15"/>
      <c r="S83" s="194" t="str">
        <f t="shared" si="84"/>
        <v/>
      </c>
      <c r="T83" s="56"/>
      <c r="U83" s="275" t="str" cm="1">
        <f t="array" ref="U83">IF((_xlfn.IFS(TRIM(SUBSTITUTE(T83,CHAR(160),""))="Devis 1",IFERROR(VALUE(TRIM(SUBSTITUTE(K83,CHAR(160),""))),0),TRIM(SUBSTITUTE(T83,CHAR(160),""))="Devis 2",IFERROR(VALUE(TRIM(SUBSTITUTE(N83,CHAR(160),""))),0),TRIM(SUBSTITUTE(T83,CHAR(160),""))="Devis 3",IFERROR(VALUE(TRIM(SUBSTITUTE(Q83,CHAR(160),""))),0),TRUE,0)*IFERROR(VALUE(TRIM(SUBSTITUTE(C83,CHAR(160),""))),0))=0,"",_xlfn.IFS(TRIM(SUBSTITUTE(T83,CHAR(160),""))="Devis 1",IFERROR(VALUE(TRIM(SUBSTITUTE(K83,CHAR(160),""))),0),TRIM(SUBSTITUTE(T83,CHAR(160),""))="Devis 2",IFERROR(VALUE(TRIM(SUBSTITUTE(N83,CHAR(160),""))),0),TRIM(SUBSTITUTE(T83,CHAR(160),""))="Devis 3",IFERROR(VALUE(TRIM(SUBSTITUTE(Q83,CHAR(160),""))),0),TRUE,0)*IFERROR(VALUE(TRIM(SUBSTITUTE(C83,CHAR(160),""))),0))</f>
        <v/>
      </c>
      <c r="V83" s="196" t="str" cm="1">
        <f t="array" ref="V83">IF(ROUND((_xlfn.IFS(TRIM(SUBSTITUTE(T83,CHAR(160),""))="Devis 1",IFERROR(VALUE(TRIM(SUBSTITUTE(L83,CHAR(160),""))),0),TRIM(SUBSTITUTE(T83,CHAR(160),""))="Devis 2",IFERROR(VALUE(TRIM(SUBSTITUTE(O83,CHAR(160),""))),0),TRIM(SUBSTITUTE(T83,CHAR(160),""))="Devis 3",IFERROR(VALUE(TRIM(SUBSTITUTE(R83,CHAR(160),""))),0),TRUE,0)*IFERROR(VALUE(TRIM(SUBSTITUTE(C83,CHAR(160),""))),0)),2)=0,IF(U83&lt;&gt;"",0,""),ROUND((_xlfn.IFS(TRIM(SUBSTITUTE(T83,CHAR(160),""))="Devis 1",IFERROR(VALUE(TRIM(SUBSTITUTE(L83,CHAR(160),""))),0),TRIM(SUBSTITUTE(T83,CHAR(160),""))="Devis 2",IFERROR(VALUE(TRIM(SUBSTITUTE(O83,CHAR(160),""))),0),TRIM(SUBSTITUTE(T83,CHAR(160),""))="Devis 3",IFERROR(VALUE(TRIM(SUBSTITUTE(R83,CHAR(160),""))),0),TRUE,0)*IFERROR(VALUE(TRIM(SUBSTITUTE(C83,CHAR(160),""))),0)),2))</f>
        <v/>
      </c>
      <c r="W83" s="197" t="str">
        <f t="shared" si="85"/>
        <v/>
      </c>
      <c r="X83" s="489"/>
      <c r="Y83" s="277" t="str">
        <f t="shared" si="64"/>
        <v/>
      </c>
      <c r="Z83" s="282" t="str">
        <f t="shared" si="65"/>
        <v/>
      </c>
      <c r="AA83" s="277" t="str">
        <f t="shared" si="66"/>
        <v/>
      </c>
      <c r="AB83" s="200" t="str">
        <f t="shared" si="67"/>
        <v/>
      </c>
      <c r="AC83" s="200" t="str">
        <f t="shared" si="68"/>
        <v/>
      </c>
      <c r="AD83" s="200" t="str">
        <f t="shared" si="69"/>
        <v/>
      </c>
      <c r="AE83" s="200" t="str">
        <f t="shared" si="70"/>
        <v/>
      </c>
      <c r="AF83" s="278" t="str">
        <f t="shared" si="71"/>
        <v/>
      </c>
      <c r="AG83" s="203" t="str">
        <f t="shared" si="72"/>
        <v/>
      </c>
      <c r="AH83" s="204" t="str">
        <f t="shared" si="73"/>
        <v/>
      </c>
      <c r="AI83" s="193" t="str">
        <f t="shared" si="86"/>
        <v/>
      </c>
      <c r="AJ83" s="205" t="str">
        <f t="shared" si="74"/>
        <v/>
      </c>
      <c r="AK83" s="204" t="str">
        <f t="shared" si="75"/>
        <v/>
      </c>
      <c r="AL83" s="193" t="str">
        <f t="shared" si="87"/>
        <v/>
      </c>
      <c r="AM83" s="206" t="str">
        <f t="shared" si="76"/>
        <v/>
      </c>
      <c r="AN83" s="204" t="str">
        <f t="shared" si="77"/>
        <v/>
      </c>
      <c r="AO83" s="207" t="str">
        <f t="shared" si="88"/>
        <v/>
      </c>
      <c r="AP83" s="198" t="str">
        <f t="shared" si="78"/>
        <v/>
      </c>
      <c r="AQ83" s="279"/>
      <c r="AR83" s="208" t="str">
        <f t="shared" si="89"/>
        <v/>
      </c>
      <c r="AS83" s="208" t="str">
        <f t="shared" si="90"/>
        <v/>
      </c>
      <c r="AT83" s="208" t="str">
        <f t="shared" si="91"/>
        <v/>
      </c>
      <c r="AU83" s="209" t="str" cm="1">
        <f t="array" ref="AU83">IF($Z83="","",IF((IFERROR(_xlfn.IFS($AP83="Devis 1",(IFERROR(VALUE(TRIM(SUBSTITUTE(AG83,CHAR(160),""))),0)),$AP83="Devis 2",(IFERROR(VALUE(TRIM(SUBSTITUTE(AJ83,CHAR(160),""))),0)),$AP83="Devis 3",(IFERROR(VALUE(TRIM(SUBSTITUTE(AM83,CHAR(160),""))),0))),0))*(IFERROR(VALUE(TRIM(SUBSTITUTE($Z83,CHAR(160),""))),0))=0,"",(IFERROR(_xlfn.IFS($AP83="Devis 1",(IFERROR(VALUE(TRIM(SUBSTITUTE(AG83,CHAR(160),""))),0)),$AP83="Devis 2",(IFERROR(VALUE(TRIM(SUBSTITUTE(AJ83,CHAR(160),""))),0)),$AP83="Devis 3",(IFERROR(VALUE(TRIM(SUBSTITUTE(AM83,CHAR(160),""))),0))),0))*(IFERROR(VALUE(TRIM(SUBSTITUTE($Z83,CHAR(160),""))),0))))</f>
        <v/>
      </c>
      <c r="AV83" s="209" t="str" cm="1">
        <f t="array" ref="AV83">IF($Z83="","",IF(ROUND((IFERROR(_xlfn.IFS(TRIM(SUBSTITUTE($AP83,CHAR(160),""))="Devis 1",IFERROR(VALUE(TRIM(SUBSTITUTE(AH83,CHAR(160),""))),0),TRIM(SUBSTITUTE($AP83,CHAR(160),""))="Devis 2",IFERROR(VALUE(TRIM(SUBSTITUTE(AK83,CHAR(160),""))),0),TRIM(SUBSTITUTE($AP83,CHAR(160),""))="Devis 3",IFERROR(VALUE(TRIM(SUBSTITUTE(AN83,CHAR(160),""))),0)),0))*(IFERROR(VALUE(TRIM(SUBSTITUTE($Z83,CHAR(160),""))),0)),2)=0,IF(AU83&lt;&gt;"",0,""),ROUND((IFERROR(_xlfn.IFS(TRIM(SUBSTITUTE($AP83,CHAR(160),""))="Devis 1",IFERROR(VALUE(TRIM(SUBSTITUTE(AH83,CHAR(160),""))),0),TRIM(SUBSTITUTE($AP83,CHAR(160),""))="Devis 2",IFERROR(VALUE(TRIM(SUBSTITUTE(AK83,CHAR(160),""))),0),TRIM(SUBSTITUTE($AP83,CHAR(160),""))="Devis 3",IFERROR(VALUE(TRIM(SUBSTITUTE(AN83,CHAR(160),""))),0)),0))*(IFERROR(VALUE(TRIM(SUBSTITUTE($Z83,CHAR(160),""))),0)),2)))</f>
        <v/>
      </c>
      <c r="AW83" s="209" t="str" cm="1">
        <f t="array" ref="AW83">IF($Z83="","",IF((IFERROR(_xlfn.IFS($AP83="Devis 1",(IFERROR(VALUE(TRIM(SUBSTITUTE(AI83,CHAR(160),""))),0)),$AP83="Devis 2",(IFERROR(VALUE(TRIM(SUBSTITUTE(AL83,CHAR(160),""))),0)),$AP83="Devis 3",(IFERROR(VALUE(TRIM(SUBSTITUTE(AO83,CHAR(160),""))),0))),0))*(IFERROR(VALUE(TRIM(SUBSTITUTE($Z83,CHAR(160),""))),0))=0,"",(IFERROR(_xlfn.IFS($AP83="Devis 1",(IFERROR(VALUE(TRIM(SUBSTITUTE(AI83,CHAR(160),""))),0)),$AP83="Devis 2",(IFERROR(VALUE(TRIM(SUBSTITUTE(AL83,CHAR(160),""))),0)),$AP83="Devis 3",(IFERROR(VALUE(TRIM(SUBSTITUTE(AO83,CHAR(160),""))),0))),0))*(IFERROR(VALUE(TRIM(SUBSTITUTE($Z83,CHAR(160),""))),0))))</f>
        <v/>
      </c>
      <c r="AX83" s="280"/>
      <c r="AY83" s="281" t="str" cm="1">
        <f t="array" ref="AY83">IF(OR(AW83="",AT83="",AU83="",AR83="",AV83="",AS83=""),"",_xlfn.IFS((IFERROR(VALUE(TRIM(SUBSTITUTE(AW83,CHAR(160),""))),0))&gt;(IFERROR(VALUE(TRIM(SUBSTITUTE(AT83,CHAR(160),""))),0)),"KO : Le montant retenu TTC est supérieur au montant raisonnable TTC. Merci de revoir la ligne de dépense ou plafonner son montant.",(IFERROR(VALUE(TRIM(SUBSTITUTE(AU83,CHAR(160),""))),0))&gt;(IFERROR(VALUE(TRIM(SUBSTITUTE(AR83,CHAR(160),""))),0)),"Attention : Le montant retenu HT est supérieur au montant HT raisonnable. Merci de revoir la ligne de dépense, plafonner son montant, ou justifier la reventillation HT / TVA.",(IFERROR(VALUE(TRIM(SUBSTITUTE(AV83,CHAR(160),""))),0))&gt;(IFERROR(VALUE(TRIM(SUBSTITUTE(AS83,CHAR(160),""))),0)),"Attention : Le montant TVA retenu est supérieur au montant TVA raisonnable. Merci de revoir la ligne de dépense, plafonner son montant, ou justifier la reventillation HT / TVA.",(IFERROR(VALUE(TRIM(SUBSTITUTE(AW83,CHAR(160),""))),0))=0,"",(IFERROR(VALUE(TRIM(SUBSTITUTE(AT83,CHAR(160),""))),0))=(IFERROR(VALUE(TRIM(SUBSTITUTE(AW83,CHAR(160),""))),0)),"OK",(IFERROR(VALUE(TRIM(SUBSTITUTE(AT83,CHAR(160),""))),0))&gt;(IFERROR(VALUE(TRIM(SUBSTITUTE(AW83,CHAR(160),""))),0))," OK : Montant instruit inférieur au montant raisonnable.",TRUE,""))</f>
        <v/>
      </c>
      <c r="AZ83" s="281" t="str" cm="1">
        <f t="array" ref="AZ83">IF(OR(AW83="",W83="",AU83="",U83="",AV83="",V83=""),"",_xlfn.IFS((IFERROR(VALUE(TRIM(SUBSTITUTE(AW83,CHAR(160),""))),0))&gt;(IFERROR(VALUE(TRIM(SUBSTITUTE(W83,CHAR(160),""))),0)),"KO : Le montant retenu TTC est supérieur au montant présenté TTC. Merci de revoir la ligne de dépense ou plafonner son montant.",(IFERROR(VALUE(TRIM(SUBSTITUTE(AU83,CHAR(160),""))),0))&gt;(IFERROR(VALUE(TRIM(SUBSTITUTE(U83,CHAR(160),""))),0)),"Attention : Le montant retenu HT est supérieur au montant HT présenté. Merci de revoir la ligne de dépense, plafonner son montant, ou justifier la reventillation HT / TVA.",(IFERROR(VALUE(TRIM(SUBSTITUTE(AV83,CHAR(160),""))),0))&gt;(IFERROR(VALUE(TRIM(SUBSTITUTE(V83,CHAR(160),""))),0)),"Attention : Le montant TVA retenu est supérieur au montant TVA présenté. Merci de revoir la ligne de dépense, plafonner son montant, ou justifier la reventillation HT / TVA.",(IFERROR(VALUE(TRIM(SUBSTITUTE(W83,CHAR(160),""))),0))=0,"",(IFERROR(VALUE(TRIM(SUBSTITUTE(AW83,CHAR(160),""))),0))=(IFERROR(VALUE(TRIM(SUBSTITUTE(W83,CHAR(160),""))),0)),"OK",(IFERROR(VALUE(TRIM(SUBSTITUTE(AW83,CHAR(160),""))),0))&lt;(IFERROR(VALUE(TRIM(SUBSTITUTE(W83,CHAR(160),""))),0)),"Montant instruit inférieur au montant présenté.",TRUE,""))</f>
        <v/>
      </c>
      <c r="BA83" s="208" t="str">
        <f t="shared" si="79"/>
        <v/>
      </c>
      <c r="BB83" s="208" t="str">
        <f t="shared" si="80"/>
        <v/>
      </c>
      <c r="BC83" s="208" t="str">
        <f t="shared" si="81"/>
        <v/>
      </c>
    </row>
    <row r="84" spans="1:55" ht="15" customHeight="1">
      <c r="A84" s="473">
        <v>80</v>
      </c>
      <c r="B84" s="11"/>
      <c r="C84" s="13"/>
      <c r="D84" s="11"/>
      <c r="E84" s="11"/>
      <c r="F84" s="63"/>
      <c r="G84" s="71"/>
      <c r="H84" s="69"/>
      <c r="I84" s="70"/>
      <c r="J84" s="41"/>
      <c r="K84" s="29"/>
      <c r="L84" s="15"/>
      <c r="M84" s="193" t="str">
        <f t="shared" si="82"/>
        <v/>
      </c>
      <c r="N84" s="32"/>
      <c r="O84" s="15"/>
      <c r="P84" s="193" t="str">
        <f t="shared" si="83"/>
        <v/>
      </c>
      <c r="Q84" s="35"/>
      <c r="R84" s="15"/>
      <c r="S84" s="194" t="str">
        <f t="shared" si="84"/>
        <v/>
      </c>
      <c r="T84" s="56"/>
      <c r="U84" s="275" t="str" cm="1">
        <f t="array" ref="U84">IF((_xlfn.IFS(TRIM(SUBSTITUTE(T84,CHAR(160),""))="Devis 1",IFERROR(VALUE(TRIM(SUBSTITUTE(K84,CHAR(160),""))),0),TRIM(SUBSTITUTE(T84,CHAR(160),""))="Devis 2",IFERROR(VALUE(TRIM(SUBSTITUTE(N84,CHAR(160),""))),0),TRIM(SUBSTITUTE(T84,CHAR(160),""))="Devis 3",IFERROR(VALUE(TRIM(SUBSTITUTE(Q84,CHAR(160),""))),0),TRUE,0)*IFERROR(VALUE(TRIM(SUBSTITUTE(C84,CHAR(160),""))),0))=0,"",_xlfn.IFS(TRIM(SUBSTITUTE(T84,CHAR(160),""))="Devis 1",IFERROR(VALUE(TRIM(SUBSTITUTE(K84,CHAR(160),""))),0),TRIM(SUBSTITUTE(T84,CHAR(160),""))="Devis 2",IFERROR(VALUE(TRIM(SUBSTITUTE(N84,CHAR(160),""))),0),TRIM(SUBSTITUTE(T84,CHAR(160),""))="Devis 3",IFERROR(VALUE(TRIM(SUBSTITUTE(Q84,CHAR(160),""))),0),TRUE,0)*IFERROR(VALUE(TRIM(SUBSTITUTE(C84,CHAR(160),""))),0))</f>
        <v/>
      </c>
      <c r="V84" s="196" t="str" cm="1">
        <f t="array" ref="V84">IF(ROUND((_xlfn.IFS(TRIM(SUBSTITUTE(T84,CHAR(160),""))="Devis 1",IFERROR(VALUE(TRIM(SUBSTITUTE(L84,CHAR(160),""))),0),TRIM(SUBSTITUTE(T84,CHAR(160),""))="Devis 2",IFERROR(VALUE(TRIM(SUBSTITUTE(O84,CHAR(160),""))),0),TRIM(SUBSTITUTE(T84,CHAR(160),""))="Devis 3",IFERROR(VALUE(TRIM(SUBSTITUTE(R84,CHAR(160),""))),0),TRUE,0)*IFERROR(VALUE(TRIM(SUBSTITUTE(C84,CHAR(160),""))),0)),2)=0,IF(U84&lt;&gt;"",0,""),ROUND((_xlfn.IFS(TRIM(SUBSTITUTE(T84,CHAR(160),""))="Devis 1",IFERROR(VALUE(TRIM(SUBSTITUTE(L84,CHAR(160),""))),0),TRIM(SUBSTITUTE(T84,CHAR(160),""))="Devis 2",IFERROR(VALUE(TRIM(SUBSTITUTE(O84,CHAR(160),""))),0),TRIM(SUBSTITUTE(T84,CHAR(160),""))="Devis 3",IFERROR(VALUE(TRIM(SUBSTITUTE(R84,CHAR(160),""))),0),TRUE,0)*IFERROR(VALUE(TRIM(SUBSTITUTE(C84,CHAR(160),""))),0)),2))</f>
        <v/>
      </c>
      <c r="W84" s="197" t="str">
        <f t="shared" si="85"/>
        <v/>
      </c>
      <c r="X84" s="489"/>
      <c r="Y84" s="277" t="str">
        <f t="shared" si="64"/>
        <v/>
      </c>
      <c r="Z84" s="282" t="str">
        <f t="shared" si="65"/>
        <v/>
      </c>
      <c r="AA84" s="277" t="str">
        <f t="shared" si="66"/>
        <v/>
      </c>
      <c r="AB84" s="200" t="str">
        <f t="shared" si="67"/>
        <v/>
      </c>
      <c r="AC84" s="200" t="str">
        <f t="shared" si="68"/>
        <v/>
      </c>
      <c r="AD84" s="200" t="str">
        <f t="shared" si="69"/>
        <v/>
      </c>
      <c r="AE84" s="200" t="str">
        <f t="shared" si="70"/>
        <v/>
      </c>
      <c r="AF84" s="278" t="str">
        <f t="shared" si="71"/>
        <v/>
      </c>
      <c r="AG84" s="203" t="str">
        <f t="shared" si="72"/>
        <v/>
      </c>
      <c r="AH84" s="204" t="str">
        <f t="shared" si="73"/>
        <v/>
      </c>
      <c r="AI84" s="193" t="str">
        <f t="shared" si="86"/>
        <v/>
      </c>
      <c r="AJ84" s="205" t="str">
        <f t="shared" si="74"/>
        <v/>
      </c>
      <c r="AK84" s="204" t="str">
        <f t="shared" si="75"/>
        <v/>
      </c>
      <c r="AL84" s="193" t="str">
        <f t="shared" si="87"/>
        <v/>
      </c>
      <c r="AM84" s="206" t="str">
        <f t="shared" si="76"/>
        <v/>
      </c>
      <c r="AN84" s="204" t="str">
        <f t="shared" si="77"/>
        <v/>
      </c>
      <c r="AO84" s="207" t="str">
        <f t="shared" si="88"/>
        <v/>
      </c>
      <c r="AP84" s="198" t="str">
        <f t="shared" si="78"/>
        <v/>
      </c>
      <c r="AQ84" s="279"/>
      <c r="AR84" s="208" t="str">
        <f t="shared" si="89"/>
        <v/>
      </c>
      <c r="AS84" s="208" t="str">
        <f t="shared" si="90"/>
        <v/>
      </c>
      <c r="AT84" s="208" t="str">
        <f t="shared" si="91"/>
        <v/>
      </c>
      <c r="AU84" s="209" t="str" cm="1">
        <f t="array" ref="AU84">IF($Z84="","",IF((IFERROR(_xlfn.IFS($AP84="Devis 1",(IFERROR(VALUE(TRIM(SUBSTITUTE(AG84,CHAR(160),""))),0)),$AP84="Devis 2",(IFERROR(VALUE(TRIM(SUBSTITUTE(AJ84,CHAR(160),""))),0)),$AP84="Devis 3",(IFERROR(VALUE(TRIM(SUBSTITUTE(AM84,CHAR(160),""))),0))),0))*(IFERROR(VALUE(TRIM(SUBSTITUTE($Z84,CHAR(160),""))),0))=0,"",(IFERROR(_xlfn.IFS($AP84="Devis 1",(IFERROR(VALUE(TRIM(SUBSTITUTE(AG84,CHAR(160),""))),0)),$AP84="Devis 2",(IFERROR(VALUE(TRIM(SUBSTITUTE(AJ84,CHAR(160),""))),0)),$AP84="Devis 3",(IFERROR(VALUE(TRIM(SUBSTITUTE(AM84,CHAR(160),""))),0))),0))*(IFERROR(VALUE(TRIM(SUBSTITUTE($Z84,CHAR(160),""))),0))))</f>
        <v/>
      </c>
      <c r="AV84" s="209" t="str" cm="1">
        <f t="array" ref="AV84">IF($Z84="","",IF(ROUND((IFERROR(_xlfn.IFS(TRIM(SUBSTITUTE($AP84,CHAR(160),""))="Devis 1",IFERROR(VALUE(TRIM(SUBSTITUTE(AH84,CHAR(160),""))),0),TRIM(SUBSTITUTE($AP84,CHAR(160),""))="Devis 2",IFERROR(VALUE(TRIM(SUBSTITUTE(AK84,CHAR(160),""))),0),TRIM(SUBSTITUTE($AP84,CHAR(160),""))="Devis 3",IFERROR(VALUE(TRIM(SUBSTITUTE(AN84,CHAR(160),""))),0)),0))*(IFERROR(VALUE(TRIM(SUBSTITUTE($Z84,CHAR(160),""))),0)),2)=0,IF(AU84&lt;&gt;"",0,""),ROUND((IFERROR(_xlfn.IFS(TRIM(SUBSTITUTE($AP84,CHAR(160),""))="Devis 1",IFERROR(VALUE(TRIM(SUBSTITUTE(AH84,CHAR(160),""))),0),TRIM(SUBSTITUTE($AP84,CHAR(160),""))="Devis 2",IFERROR(VALUE(TRIM(SUBSTITUTE(AK84,CHAR(160),""))),0),TRIM(SUBSTITUTE($AP84,CHAR(160),""))="Devis 3",IFERROR(VALUE(TRIM(SUBSTITUTE(AN84,CHAR(160),""))),0)),0))*(IFERROR(VALUE(TRIM(SUBSTITUTE($Z84,CHAR(160),""))),0)),2)))</f>
        <v/>
      </c>
      <c r="AW84" s="209" t="str" cm="1">
        <f t="array" ref="AW84">IF($Z84="","",IF((IFERROR(_xlfn.IFS($AP84="Devis 1",(IFERROR(VALUE(TRIM(SUBSTITUTE(AI84,CHAR(160),""))),0)),$AP84="Devis 2",(IFERROR(VALUE(TRIM(SUBSTITUTE(AL84,CHAR(160),""))),0)),$AP84="Devis 3",(IFERROR(VALUE(TRIM(SUBSTITUTE(AO84,CHAR(160),""))),0))),0))*(IFERROR(VALUE(TRIM(SUBSTITUTE($Z84,CHAR(160),""))),0))=0,"",(IFERROR(_xlfn.IFS($AP84="Devis 1",(IFERROR(VALUE(TRIM(SUBSTITUTE(AI84,CHAR(160),""))),0)),$AP84="Devis 2",(IFERROR(VALUE(TRIM(SUBSTITUTE(AL84,CHAR(160),""))),0)),$AP84="Devis 3",(IFERROR(VALUE(TRIM(SUBSTITUTE(AO84,CHAR(160),""))),0))),0))*(IFERROR(VALUE(TRIM(SUBSTITUTE($Z84,CHAR(160),""))),0))))</f>
        <v/>
      </c>
      <c r="AX84" s="280"/>
      <c r="AY84" s="281" t="str" cm="1">
        <f t="array" ref="AY84">IF(OR(AW84="",AT84="",AU84="",AR84="",AV84="",AS84=""),"",_xlfn.IFS((IFERROR(VALUE(TRIM(SUBSTITUTE(AW84,CHAR(160),""))),0))&gt;(IFERROR(VALUE(TRIM(SUBSTITUTE(AT84,CHAR(160),""))),0)),"KO : Le montant retenu TTC est supérieur au montant raisonnable TTC. Merci de revoir la ligne de dépense ou plafonner son montant.",(IFERROR(VALUE(TRIM(SUBSTITUTE(AU84,CHAR(160),""))),0))&gt;(IFERROR(VALUE(TRIM(SUBSTITUTE(AR84,CHAR(160),""))),0)),"Attention : Le montant retenu HT est supérieur au montant HT raisonnable. Merci de revoir la ligne de dépense, plafonner son montant, ou justifier la reventillation HT / TVA.",(IFERROR(VALUE(TRIM(SUBSTITUTE(AV84,CHAR(160),""))),0))&gt;(IFERROR(VALUE(TRIM(SUBSTITUTE(AS84,CHAR(160),""))),0)),"Attention : Le montant TVA retenu est supérieur au montant TVA raisonnable. Merci de revoir la ligne de dépense, plafonner son montant, ou justifier la reventillation HT / TVA.",(IFERROR(VALUE(TRIM(SUBSTITUTE(AW84,CHAR(160),""))),0))=0,"",(IFERROR(VALUE(TRIM(SUBSTITUTE(AT84,CHAR(160),""))),0))=(IFERROR(VALUE(TRIM(SUBSTITUTE(AW84,CHAR(160),""))),0)),"OK",(IFERROR(VALUE(TRIM(SUBSTITUTE(AT84,CHAR(160),""))),0))&gt;(IFERROR(VALUE(TRIM(SUBSTITUTE(AW84,CHAR(160),""))),0))," OK : Montant instruit inférieur au montant raisonnable.",TRUE,""))</f>
        <v/>
      </c>
      <c r="AZ84" s="281" t="str" cm="1">
        <f t="array" ref="AZ84">IF(OR(AW84="",W84="",AU84="",U84="",AV84="",V84=""),"",_xlfn.IFS((IFERROR(VALUE(TRIM(SUBSTITUTE(AW84,CHAR(160),""))),0))&gt;(IFERROR(VALUE(TRIM(SUBSTITUTE(W84,CHAR(160),""))),0)),"KO : Le montant retenu TTC est supérieur au montant présenté TTC. Merci de revoir la ligne de dépense ou plafonner son montant.",(IFERROR(VALUE(TRIM(SUBSTITUTE(AU84,CHAR(160),""))),0))&gt;(IFERROR(VALUE(TRIM(SUBSTITUTE(U84,CHAR(160),""))),0)),"Attention : Le montant retenu HT est supérieur au montant HT présenté. Merci de revoir la ligne de dépense, plafonner son montant, ou justifier la reventillation HT / TVA.",(IFERROR(VALUE(TRIM(SUBSTITUTE(AV84,CHAR(160),""))),0))&gt;(IFERROR(VALUE(TRIM(SUBSTITUTE(V84,CHAR(160),""))),0)),"Attention : Le montant TVA retenu est supérieur au montant TVA présenté. Merci de revoir la ligne de dépense, plafonner son montant, ou justifier la reventillation HT / TVA.",(IFERROR(VALUE(TRIM(SUBSTITUTE(W84,CHAR(160),""))),0))=0,"",(IFERROR(VALUE(TRIM(SUBSTITUTE(AW84,CHAR(160),""))),0))=(IFERROR(VALUE(TRIM(SUBSTITUTE(W84,CHAR(160),""))),0)),"OK",(IFERROR(VALUE(TRIM(SUBSTITUTE(AW84,CHAR(160),""))),0))&lt;(IFERROR(VALUE(TRIM(SUBSTITUTE(W84,CHAR(160),""))),0)),"Montant instruit inférieur au montant présenté.",TRUE,""))</f>
        <v/>
      </c>
      <c r="BA84" s="208" t="str">
        <f t="shared" si="79"/>
        <v/>
      </c>
      <c r="BB84" s="208" t="str">
        <f t="shared" si="80"/>
        <v/>
      </c>
      <c r="BC84" s="208" t="str">
        <f t="shared" si="81"/>
        <v/>
      </c>
    </row>
    <row r="85" spans="1:55" ht="15" customHeight="1">
      <c r="A85" s="473">
        <v>81</v>
      </c>
      <c r="B85" s="11"/>
      <c r="C85" s="13"/>
      <c r="D85" s="11"/>
      <c r="E85" s="11"/>
      <c r="F85" s="63"/>
      <c r="G85" s="71"/>
      <c r="H85" s="69"/>
      <c r="I85" s="70"/>
      <c r="J85" s="41"/>
      <c r="K85" s="29"/>
      <c r="L85" s="15"/>
      <c r="M85" s="193" t="str">
        <f t="shared" si="82"/>
        <v/>
      </c>
      <c r="N85" s="32"/>
      <c r="O85" s="15"/>
      <c r="P85" s="193" t="str">
        <f t="shared" si="83"/>
        <v/>
      </c>
      <c r="Q85" s="35"/>
      <c r="R85" s="15"/>
      <c r="S85" s="194" t="str">
        <f t="shared" si="84"/>
        <v/>
      </c>
      <c r="T85" s="56"/>
      <c r="U85" s="275" t="str" cm="1">
        <f t="array" ref="U85">IF((_xlfn.IFS(TRIM(SUBSTITUTE(T85,CHAR(160),""))="Devis 1",IFERROR(VALUE(TRIM(SUBSTITUTE(K85,CHAR(160),""))),0),TRIM(SUBSTITUTE(T85,CHAR(160),""))="Devis 2",IFERROR(VALUE(TRIM(SUBSTITUTE(N85,CHAR(160),""))),0),TRIM(SUBSTITUTE(T85,CHAR(160),""))="Devis 3",IFERROR(VALUE(TRIM(SUBSTITUTE(Q85,CHAR(160),""))),0),TRUE,0)*IFERROR(VALUE(TRIM(SUBSTITUTE(C85,CHAR(160),""))),0))=0,"",_xlfn.IFS(TRIM(SUBSTITUTE(T85,CHAR(160),""))="Devis 1",IFERROR(VALUE(TRIM(SUBSTITUTE(K85,CHAR(160),""))),0),TRIM(SUBSTITUTE(T85,CHAR(160),""))="Devis 2",IFERROR(VALUE(TRIM(SUBSTITUTE(N85,CHAR(160),""))),0),TRIM(SUBSTITUTE(T85,CHAR(160),""))="Devis 3",IFERROR(VALUE(TRIM(SUBSTITUTE(Q85,CHAR(160),""))),0),TRUE,0)*IFERROR(VALUE(TRIM(SUBSTITUTE(C85,CHAR(160),""))),0))</f>
        <v/>
      </c>
      <c r="V85" s="196" t="str" cm="1">
        <f t="array" ref="V85">IF(ROUND((_xlfn.IFS(TRIM(SUBSTITUTE(T85,CHAR(160),""))="Devis 1",IFERROR(VALUE(TRIM(SUBSTITUTE(L85,CHAR(160),""))),0),TRIM(SUBSTITUTE(T85,CHAR(160),""))="Devis 2",IFERROR(VALUE(TRIM(SUBSTITUTE(O85,CHAR(160),""))),0),TRIM(SUBSTITUTE(T85,CHAR(160),""))="Devis 3",IFERROR(VALUE(TRIM(SUBSTITUTE(R85,CHAR(160),""))),0),TRUE,0)*IFERROR(VALUE(TRIM(SUBSTITUTE(C85,CHAR(160),""))),0)),2)=0,IF(U85&lt;&gt;"",0,""),ROUND((_xlfn.IFS(TRIM(SUBSTITUTE(T85,CHAR(160),""))="Devis 1",IFERROR(VALUE(TRIM(SUBSTITUTE(L85,CHAR(160),""))),0),TRIM(SUBSTITUTE(T85,CHAR(160),""))="Devis 2",IFERROR(VALUE(TRIM(SUBSTITUTE(O85,CHAR(160),""))),0),TRIM(SUBSTITUTE(T85,CHAR(160),""))="Devis 3",IFERROR(VALUE(TRIM(SUBSTITUTE(R85,CHAR(160),""))),0),TRUE,0)*IFERROR(VALUE(TRIM(SUBSTITUTE(C85,CHAR(160),""))),0)),2))</f>
        <v/>
      </c>
      <c r="W85" s="197" t="str">
        <f t="shared" si="85"/>
        <v/>
      </c>
      <c r="X85" s="489"/>
      <c r="Y85" s="277" t="str">
        <f t="shared" si="64"/>
        <v/>
      </c>
      <c r="Z85" s="282" t="str">
        <f t="shared" si="65"/>
        <v/>
      </c>
      <c r="AA85" s="277" t="str">
        <f t="shared" si="66"/>
        <v/>
      </c>
      <c r="AB85" s="200" t="str">
        <f t="shared" si="67"/>
        <v/>
      </c>
      <c r="AC85" s="200" t="str">
        <f t="shared" si="68"/>
        <v/>
      </c>
      <c r="AD85" s="200" t="str">
        <f t="shared" si="69"/>
        <v/>
      </c>
      <c r="AE85" s="200" t="str">
        <f t="shared" si="70"/>
        <v/>
      </c>
      <c r="AF85" s="278" t="str">
        <f t="shared" si="71"/>
        <v/>
      </c>
      <c r="AG85" s="203" t="str">
        <f t="shared" si="72"/>
        <v/>
      </c>
      <c r="AH85" s="204" t="str">
        <f t="shared" si="73"/>
        <v/>
      </c>
      <c r="AI85" s="193" t="str">
        <f t="shared" si="86"/>
        <v/>
      </c>
      <c r="AJ85" s="205" t="str">
        <f t="shared" si="74"/>
        <v/>
      </c>
      <c r="AK85" s="204" t="str">
        <f t="shared" si="75"/>
        <v/>
      </c>
      <c r="AL85" s="193" t="str">
        <f t="shared" si="87"/>
        <v/>
      </c>
      <c r="AM85" s="206" t="str">
        <f t="shared" si="76"/>
        <v/>
      </c>
      <c r="AN85" s="204" t="str">
        <f t="shared" si="77"/>
        <v/>
      </c>
      <c r="AO85" s="207" t="str">
        <f t="shared" si="88"/>
        <v/>
      </c>
      <c r="AP85" s="198" t="str">
        <f t="shared" ref="AP85:AP104" si="92">IF(T85="","",T85)</f>
        <v/>
      </c>
      <c r="AQ85" s="279"/>
      <c r="AR85" s="208" t="str">
        <f t="shared" si="89"/>
        <v/>
      </c>
      <c r="AS85" s="208" t="str">
        <f t="shared" si="90"/>
        <v/>
      </c>
      <c r="AT85" s="208" t="str">
        <f t="shared" si="91"/>
        <v/>
      </c>
      <c r="AU85" s="209" t="str" cm="1">
        <f t="array" ref="AU85">IF($Z85="","",IF((IFERROR(_xlfn.IFS($AP85="Devis 1",(IFERROR(VALUE(TRIM(SUBSTITUTE(AG85,CHAR(160),""))),0)),$AP85="Devis 2",(IFERROR(VALUE(TRIM(SUBSTITUTE(AJ85,CHAR(160),""))),0)),$AP85="Devis 3",(IFERROR(VALUE(TRIM(SUBSTITUTE(AM85,CHAR(160),""))),0))),0))*(IFERROR(VALUE(TRIM(SUBSTITUTE($Z85,CHAR(160),""))),0))=0,"",(IFERROR(_xlfn.IFS($AP85="Devis 1",(IFERROR(VALUE(TRIM(SUBSTITUTE(AG85,CHAR(160),""))),0)),$AP85="Devis 2",(IFERROR(VALUE(TRIM(SUBSTITUTE(AJ85,CHAR(160),""))),0)),$AP85="Devis 3",(IFERROR(VALUE(TRIM(SUBSTITUTE(AM85,CHAR(160),""))),0))),0))*(IFERROR(VALUE(TRIM(SUBSTITUTE($Z85,CHAR(160),""))),0))))</f>
        <v/>
      </c>
      <c r="AV85" s="209" t="str" cm="1">
        <f t="array" ref="AV85">IF($Z85="","",IF(ROUND((IFERROR(_xlfn.IFS(TRIM(SUBSTITUTE($AP85,CHAR(160),""))="Devis 1",IFERROR(VALUE(TRIM(SUBSTITUTE(AH85,CHAR(160),""))),0),TRIM(SUBSTITUTE($AP85,CHAR(160),""))="Devis 2",IFERROR(VALUE(TRIM(SUBSTITUTE(AK85,CHAR(160),""))),0),TRIM(SUBSTITUTE($AP85,CHAR(160),""))="Devis 3",IFERROR(VALUE(TRIM(SUBSTITUTE(AN85,CHAR(160),""))),0)),0))*(IFERROR(VALUE(TRIM(SUBSTITUTE($Z85,CHAR(160),""))),0)),2)=0,IF(AU85&lt;&gt;"",0,""),ROUND((IFERROR(_xlfn.IFS(TRIM(SUBSTITUTE($AP85,CHAR(160),""))="Devis 1",IFERROR(VALUE(TRIM(SUBSTITUTE(AH85,CHAR(160),""))),0),TRIM(SUBSTITUTE($AP85,CHAR(160),""))="Devis 2",IFERROR(VALUE(TRIM(SUBSTITUTE(AK85,CHAR(160),""))),0),TRIM(SUBSTITUTE($AP85,CHAR(160),""))="Devis 3",IFERROR(VALUE(TRIM(SUBSTITUTE(AN85,CHAR(160),""))),0)),0))*(IFERROR(VALUE(TRIM(SUBSTITUTE($Z85,CHAR(160),""))),0)),2)))</f>
        <v/>
      </c>
      <c r="AW85" s="209" t="str" cm="1">
        <f t="array" ref="AW85">IF($Z85="","",IF((IFERROR(_xlfn.IFS($AP85="Devis 1",(IFERROR(VALUE(TRIM(SUBSTITUTE(AI85,CHAR(160),""))),0)),$AP85="Devis 2",(IFERROR(VALUE(TRIM(SUBSTITUTE(AL85,CHAR(160),""))),0)),$AP85="Devis 3",(IFERROR(VALUE(TRIM(SUBSTITUTE(AO85,CHAR(160),""))),0))),0))*(IFERROR(VALUE(TRIM(SUBSTITUTE($Z85,CHAR(160),""))),0))=0,"",(IFERROR(_xlfn.IFS($AP85="Devis 1",(IFERROR(VALUE(TRIM(SUBSTITUTE(AI85,CHAR(160),""))),0)),$AP85="Devis 2",(IFERROR(VALUE(TRIM(SUBSTITUTE(AL85,CHAR(160),""))),0)),$AP85="Devis 3",(IFERROR(VALUE(TRIM(SUBSTITUTE(AO85,CHAR(160),""))),0))),0))*(IFERROR(VALUE(TRIM(SUBSTITUTE($Z85,CHAR(160),""))),0))))</f>
        <v/>
      </c>
      <c r="AX85" s="280"/>
      <c r="AY85" s="281" t="str" cm="1">
        <f t="array" ref="AY85">IF(OR(AW85="",AT85="",AU85="",AR85="",AV85="",AS85=""),"",_xlfn.IFS((IFERROR(VALUE(TRIM(SUBSTITUTE(AW85,CHAR(160),""))),0))&gt;(IFERROR(VALUE(TRIM(SUBSTITUTE(AT85,CHAR(160),""))),0)),"KO : Le montant retenu TTC est supérieur au montant raisonnable TTC. Merci de revoir la ligne de dépense ou plafonner son montant.",(IFERROR(VALUE(TRIM(SUBSTITUTE(AU85,CHAR(160),""))),0))&gt;(IFERROR(VALUE(TRIM(SUBSTITUTE(AR85,CHAR(160),""))),0)),"Attention : Le montant retenu HT est supérieur au montant HT raisonnable. Merci de revoir la ligne de dépense, plafonner son montant, ou justifier la reventillation HT / TVA.",(IFERROR(VALUE(TRIM(SUBSTITUTE(AV85,CHAR(160),""))),0))&gt;(IFERROR(VALUE(TRIM(SUBSTITUTE(AS85,CHAR(160),""))),0)),"Attention : Le montant TVA retenu est supérieur au montant TVA raisonnable. Merci de revoir la ligne de dépense, plafonner son montant, ou justifier la reventillation HT / TVA.",(IFERROR(VALUE(TRIM(SUBSTITUTE(AW85,CHAR(160),""))),0))=0,"",(IFERROR(VALUE(TRIM(SUBSTITUTE(AT85,CHAR(160),""))),0))=(IFERROR(VALUE(TRIM(SUBSTITUTE(AW85,CHAR(160),""))),0)),"OK",(IFERROR(VALUE(TRIM(SUBSTITUTE(AT85,CHAR(160),""))),0))&gt;(IFERROR(VALUE(TRIM(SUBSTITUTE(AW85,CHAR(160),""))),0))," OK : Montant instruit inférieur au montant raisonnable.",TRUE,""))</f>
        <v/>
      </c>
      <c r="AZ85" s="281" t="str" cm="1">
        <f t="array" ref="AZ85">IF(OR(AW85="",W85="",AU85="",U85="",AV85="",V85=""),"",_xlfn.IFS((IFERROR(VALUE(TRIM(SUBSTITUTE(AW85,CHAR(160),""))),0))&gt;(IFERROR(VALUE(TRIM(SUBSTITUTE(W85,CHAR(160),""))),0)),"KO : Le montant retenu TTC est supérieur au montant présenté TTC. Merci de revoir la ligne de dépense ou plafonner son montant.",(IFERROR(VALUE(TRIM(SUBSTITUTE(AU85,CHAR(160),""))),0))&gt;(IFERROR(VALUE(TRIM(SUBSTITUTE(U85,CHAR(160),""))),0)),"Attention : Le montant retenu HT est supérieur au montant HT présenté. Merci de revoir la ligne de dépense, plafonner son montant, ou justifier la reventillation HT / TVA.",(IFERROR(VALUE(TRIM(SUBSTITUTE(AV85,CHAR(160),""))),0))&gt;(IFERROR(VALUE(TRIM(SUBSTITUTE(V85,CHAR(160),""))),0)),"Attention : Le montant TVA retenu est supérieur au montant TVA présenté. Merci de revoir la ligne de dépense, plafonner son montant, ou justifier la reventillation HT / TVA.",(IFERROR(VALUE(TRIM(SUBSTITUTE(W85,CHAR(160),""))),0))=0,"",(IFERROR(VALUE(TRIM(SUBSTITUTE(AW85,CHAR(160),""))),0))=(IFERROR(VALUE(TRIM(SUBSTITUTE(W85,CHAR(160),""))),0)),"OK",(IFERROR(VALUE(TRIM(SUBSTITUTE(AW85,CHAR(160),""))),0))&lt;(IFERROR(VALUE(TRIM(SUBSTITUTE(W85,CHAR(160),""))),0)),"Montant instruit inférieur au montant présenté.",TRUE,""))</f>
        <v/>
      </c>
      <c r="BA85" s="208" t="str">
        <f t="shared" si="79"/>
        <v/>
      </c>
      <c r="BB85" s="208" t="str">
        <f t="shared" si="80"/>
        <v/>
      </c>
      <c r="BC85" s="208" t="str">
        <f t="shared" si="81"/>
        <v/>
      </c>
    </row>
    <row r="86" spans="1:55" ht="15" customHeight="1">
      <c r="A86" s="473">
        <v>82</v>
      </c>
      <c r="B86" s="11"/>
      <c r="C86" s="13"/>
      <c r="D86" s="11"/>
      <c r="E86" s="11"/>
      <c r="F86" s="63"/>
      <c r="G86" s="71"/>
      <c r="H86" s="69"/>
      <c r="I86" s="70"/>
      <c r="J86" s="41"/>
      <c r="K86" s="29"/>
      <c r="L86" s="15"/>
      <c r="M86" s="193" t="str">
        <f t="shared" si="82"/>
        <v/>
      </c>
      <c r="N86" s="32"/>
      <c r="O86" s="15"/>
      <c r="P86" s="193" t="str">
        <f t="shared" si="83"/>
        <v/>
      </c>
      <c r="Q86" s="35"/>
      <c r="R86" s="15"/>
      <c r="S86" s="194" t="str">
        <f t="shared" si="84"/>
        <v/>
      </c>
      <c r="T86" s="56"/>
      <c r="U86" s="275" t="str" cm="1">
        <f t="array" ref="U86">IF((_xlfn.IFS(TRIM(SUBSTITUTE(T86,CHAR(160),""))="Devis 1",IFERROR(VALUE(TRIM(SUBSTITUTE(K86,CHAR(160),""))),0),TRIM(SUBSTITUTE(T86,CHAR(160),""))="Devis 2",IFERROR(VALUE(TRIM(SUBSTITUTE(N86,CHAR(160),""))),0),TRIM(SUBSTITUTE(T86,CHAR(160),""))="Devis 3",IFERROR(VALUE(TRIM(SUBSTITUTE(Q86,CHAR(160),""))),0),TRUE,0)*IFERROR(VALUE(TRIM(SUBSTITUTE(C86,CHAR(160),""))),0))=0,"",_xlfn.IFS(TRIM(SUBSTITUTE(T86,CHAR(160),""))="Devis 1",IFERROR(VALUE(TRIM(SUBSTITUTE(K86,CHAR(160),""))),0),TRIM(SUBSTITUTE(T86,CHAR(160),""))="Devis 2",IFERROR(VALUE(TRIM(SUBSTITUTE(N86,CHAR(160),""))),0),TRIM(SUBSTITUTE(T86,CHAR(160),""))="Devis 3",IFERROR(VALUE(TRIM(SUBSTITUTE(Q86,CHAR(160),""))),0),TRUE,0)*IFERROR(VALUE(TRIM(SUBSTITUTE(C86,CHAR(160),""))),0))</f>
        <v/>
      </c>
      <c r="V86" s="196" t="str" cm="1">
        <f t="array" ref="V86">IF(ROUND((_xlfn.IFS(TRIM(SUBSTITUTE(T86,CHAR(160),""))="Devis 1",IFERROR(VALUE(TRIM(SUBSTITUTE(L86,CHAR(160),""))),0),TRIM(SUBSTITUTE(T86,CHAR(160),""))="Devis 2",IFERROR(VALUE(TRIM(SUBSTITUTE(O86,CHAR(160),""))),0),TRIM(SUBSTITUTE(T86,CHAR(160),""))="Devis 3",IFERROR(VALUE(TRIM(SUBSTITUTE(R86,CHAR(160),""))),0),TRUE,0)*IFERROR(VALUE(TRIM(SUBSTITUTE(C86,CHAR(160),""))),0)),2)=0,IF(U86&lt;&gt;"",0,""),ROUND((_xlfn.IFS(TRIM(SUBSTITUTE(T86,CHAR(160),""))="Devis 1",IFERROR(VALUE(TRIM(SUBSTITUTE(L86,CHAR(160),""))),0),TRIM(SUBSTITUTE(T86,CHAR(160),""))="Devis 2",IFERROR(VALUE(TRIM(SUBSTITUTE(O86,CHAR(160),""))),0),TRIM(SUBSTITUTE(T86,CHAR(160),""))="Devis 3",IFERROR(VALUE(TRIM(SUBSTITUTE(R86,CHAR(160),""))),0),TRUE,0)*IFERROR(VALUE(TRIM(SUBSTITUTE(C86,CHAR(160),""))),0)),2))</f>
        <v/>
      </c>
      <c r="W86" s="197" t="str">
        <f t="shared" si="85"/>
        <v/>
      </c>
      <c r="X86" s="489"/>
      <c r="Y86" s="277" t="str">
        <f t="shared" si="64"/>
        <v/>
      </c>
      <c r="Z86" s="282" t="str">
        <f t="shared" si="65"/>
        <v/>
      </c>
      <c r="AA86" s="277" t="str">
        <f t="shared" si="66"/>
        <v/>
      </c>
      <c r="AB86" s="200" t="str">
        <f t="shared" si="67"/>
        <v/>
      </c>
      <c r="AC86" s="200" t="str">
        <f t="shared" si="68"/>
        <v/>
      </c>
      <c r="AD86" s="200" t="str">
        <f t="shared" si="69"/>
        <v/>
      </c>
      <c r="AE86" s="200" t="str">
        <f t="shared" si="70"/>
        <v/>
      </c>
      <c r="AF86" s="278" t="str">
        <f t="shared" si="71"/>
        <v/>
      </c>
      <c r="AG86" s="203" t="str">
        <f t="shared" si="72"/>
        <v/>
      </c>
      <c r="AH86" s="204" t="str">
        <f t="shared" si="73"/>
        <v/>
      </c>
      <c r="AI86" s="193" t="str">
        <f t="shared" si="86"/>
        <v/>
      </c>
      <c r="AJ86" s="205" t="str">
        <f t="shared" si="74"/>
        <v/>
      </c>
      <c r="AK86" s="204" t="str">
        <f t="shared" si="75"/>
        <v/>
      </c>
      <c r="AL86" s="193" t="str">
        <f t="shared" si="87"/>
        <v/>
      </c>
      <c r="AM86" s="206" t="str">
        <f t="shared" si="76"/>
        <v/>
      </c>
      <c r="AN86" s="204" t="str">
        <f t="shared" si="77"/>
        <v/>
      </c>
      <c r="AO86" s="207" t="str">
        <f t="shared" si="88"/>
        <v/>
      </c>
      <c r="AP86" s="198" t="str">
        <f t="shared" si="92"/>
        <v/>
      </c>
      <c r="AQ86" s="279"/>
      <c r="AR86" s="208" t="str">
        <f t="shared" si="89"/>
        <v/>
      </c>
      <c r="AS86" s="208" t="str">
        <f t="shared" si="90"/>
        <v/>
      </c>
      <c r="AT86" s="208" t="str">
        <f t="shared" si="91"/>
        <v/>
      </c>
      <c r="AU86" s="209" t="str" cm="1">
        <f t="array" ref="AU86">IF($Z86="","",IF((IFERROR(_xlfn.IFS($AP86="Devis 1",(IFERROR(VALUE(TRIM(SUBSTITUTE(AG86,CHAR(160),""))),0)),$AP86="Devis 2",(IFERROR(VALUE(TRIM(SUBSTITUTE(AJ86,CHAR(160),""))),0)),$AP86="Devis 3",(IFERROR(VALUE(TRIM(SUBSTITUTE(AM86,CHAR(160),""))),0))),0))*(IFERROR(VALUE(TRIM(SUBSTITUTE($Z86,CHAR(160),""))),0))=0,"",(IFERROR(_xlfn.IFS($AP86="Devis 1",(IFERROR(VALUE(TRIM(SUBSTITUTE(AG86,CHAR(160),""))),0)),$AP86="Devis 2",(IFERROR(VALUE(TRIM(SUBSTITUTE(AJ86,CHAR(160),""))),0)),$AP86="Devis 3",(IFERROR(VALUE(TRIM(SUBSTITUTE(AM86,CHAR(160),""))),0))),0))*(IFERROR(VALUE(TRIM(SUBSTITUTE($Z86,CHAR(160),""))),0))))</f>
        <v/>
      </c>
      <c r="AV86" s="209" t="str" cm="1">
        <f t="array" ref="AV86">IF($Z86="","",IF(ROUND((IFERROR(_xlfn.IFS(TRIM(SUBSTITUTE($AP86,CHAR(160),""))="Devis 1",IFERROR(VALUE(TRIM(SUBSTITUTE(AH86,CHAR(160),""))),0),TRIM(SUBSTITUTE($AP86,CHAR(160),""))="Devis 2",IFERROR(VALUE(TRIM(SUBSTITUTE(AK86,CHAR(160),""))),0),TRIM(SUBSTITUTE($AP86,CHAR(160),""))="Devis 3",IFERROR(VALUE(TRIM(SUBSTITUTE(AN86,CHAR(160),""))),0)),0))*(IFERROR(VALUE(TRIM(SUBSTITUTE($Z86,CHAR(160),""))),0)),2)=0,IF(AU86&lt;&gt;"",0,""),ROUND((IFERROR(_xlfn.IFS(TRIM(SUBSTITUTE($AP86,CHAR(160),""))="Devis 1",IFERROR(VALUE(TRIM(SUBSTITUTE(AH86,CHAR(160),""))),0),TRIM(SUBSTITUTE($AP86,CHAR(160),""))="Devis 2",IFERROR(VALUE(TRIM(SUBSTITUTE(AK86,CHAR(160),""))),0),TRIM(SUBSTITUTE($AP86,CHAR(160),""))="Devis 3",IFERROR(VALUE(TRIM(SUBSTITUTE(AN86,CHAR(160),""))),0)),0))*(IFERROR(VALUE(TRIM(SUBSTITUTE($Z86,CHAR(160),""))),0)),2)))</f>
        <v/>
      </c>
      <c r="AW86" s="209" t="str" cm="1">
        <f t="array" ref="AW86">IF($Z86="","",IF((IFERROR(_xlfn.IFS($AP86="Devis 1",(IFERROR(VALUE(TRIM(SUBSTITUTE(AI86,CHAR(160),""))),0)),$AP86="Devis 2",(IFERROR(VALUE(TRIM(SUBSTITUTE(AL86,CHAR(160),""))),0)),$AP86="Devis 3",(IFERROR(VALUE(TRIM(SUBSTITUTE(AO86,CHAR(160),""))),0))),0))*(IFERROR(VALUE(TRIM(SUBSTITUTE($Z86,CHAR(160),""))),0))=0,"",(IFERROR(_xlfn.IFS($AP86="Devis 1",(IFERROR(VALUE(TRIM(SUBSTITUTE(AI86,CHAR(160),""))),0)),$AP86="Devis 2",(IFERROR(VALUE(TRIM(SUBSTITUTE(AL86,CHAR(160),""))),0)),$AP86="Devis 3",(IFERROR(VALUE(TRIM(SUBSTITUTE(AO86,CHAR(160),""))),0))),0))*(IFERROR(VALUE(TRIM(SUBSTITUTE($Z86,CHAR(160),""))),0))))</f>
        <v/>
      </c>
      <c r="AX86" s="280"/>
      <c r="AY86" s="281" t="str" cm="1">
        <f t="array" ref="AY86">IF(OR(AW86="",AT86="",AU86="",AR86="",AV86="",AS86=""),"",_xlfn.IFS((IFERROR(VALUE(TRIM(SUBSTITUTE(AW86,CHAR(160),""))),0))&gt;(IFERROR(VALUE(TRIM(SUBSTITUTE(AT86,CHAR(160),""))),0)),"KO : Le montant retenu TTC est supérieur au montant raisonnable TTC. Merci de revoir la ligne de dépense ou plafonner son montant.",(IFERROR(VALUE(TRIM(SUBSTITUTE(AU86,CHAR(160),""))),0))&gt;(IFERROR(VALUE(TRIM(SUBSTITUTE(AR86,CHAR(160),""))),0)),"Attention : Le montant retenu HT est supérieur au montant HT raisonnable. Merci de revoir la ligne de dépense, plafonner son montant, ou justifier la reventillation HT / TVA.",(IFERROR(VALUE(TRIM(SUBSTITUTE(AV86,CHAR(160),""))),0))&gt;(IFERROR(VALUE(TRIM(SUBSTITUTE(AS86,CHAR(160),""))),0)),"Attention : Le montant TVA retenu est supérieur au montant TVA raisonnable. Merci de revoir la ligne de dépense, plafonner son montant, ou justifier la reventillation HT / TVA.",(IFERROR(VALUE(TRIM(SUBSTITUTE(AW86,CHAR(160),""))),0))=0,"",(IFERROR(VALUE(TRIM(SUBSTITUTE(AT86,CHAR(160),""))),0))=(IFERROR(VALUE(TRIM(SUBSTITUTE(AW86,CHAR(160),""))),0)),"OK",(IFERROR(VALUE(TRIM(SUBSTITUTE(AT86,CHAR(160),""))),0))&gt;(IFERROR(VALUE(TRIM(SUBSTITUTE(AW86,CHAR(160),""))),0))," OK : Montant instruit inférieur au montant raisonnable.",TRUE,""))</f>
        <v/>
      </c>
      <c r="AZ86" s="281" t="str" cm="1">
        <f t="array" ref="AZ86">IF(OR(AW86="",W86="",AU86="",U86="",AV86="",V86=""),"",_xlfn.IFS((IFERROR(VALUE(TRIM(SUBSTITUTE(AW86,CHAR(160),""))),0))&gt;(IFERROR(VALUE(TRIM(SUBSTITUTE(W86,CHAR(160),""))),0)),"KO : Le montant retenu TTC est supérieur au montant présenté TTC. Merci de revoir la ligne de dépense ou plafonner son montant.",(IFERROR(VALUE(TRIM(SUBSTITUTE(AU86,CHAR(160),""))),0))&gt;(IFERROR(VALUE(TRIM(SUBSTITUTE(U86,CHAR(160),""))),0)),"Attention : Le montant retenu HT est supérieur au montant HT présenté. Merci de revoir la ligne de dépense, plafonner son montant, ou justifier la reventillation HT / TVA.",(IFERROR(VALUE(TRIM(SUBSTITUTE(AV86,CHAR(160),""))),0))&gt;(IFERROR(VALUE(TRIM(SUBSTITUTE(V86,CHAR(160),""))),0)),"Attention : Le montant TVA retenu est supérieur au montant TVA présenté. Merci de revoir la ligne de dépense, plafonner son montant, ou justifier la reventillation HT / TVA.",(IFERROR(VALUE(TRIM(SUBSTITUTE(W86,CHAR(160),""))),0))=0,"",(IFERROR(VALUE(TRIM(SUBSTITUTE(AW86,CHAR(160),""))),0))=(IFERROR(VALUE(TRIM(SUBSTITUTE(W86,CHAR(160),""))),0)),"OK",(IFERROR(VALUE(TRIM(SUBSTITUTE(AW86,CHAR(160),""))),0))&lt;(IFERROR(VALUE(TRIM(SUBSTITUTE(W86,CHAR(160),""))),0)),"Montant instruit inférieur au montant présenté.",TRUE,""))</f>
        <v/>
      </c>
      <c r="BA86" s="208" t="str">
        <f t="shared" si="79"/>
        <v/>
      </c>
      <c r="BB86" s="208" t="str">
        <f t="shared" si="80"/>
        <v/>
      </c>
      <c r="BC86" s="208" t="str">
        <f t="shared" si="81"/>
        <v/>
      </c>
    </row>
    <row r="87" spans="1:55" ht="15" customHeight="1">
      <c r="A87" s="473">
        <v>83</v>
      </c>
      <c r="B87" s="11"/>
      <c r="C87" s="13"/>
      <c r="D87" s="11"/>
      <c r="E87" s="11"/>
      <c r="F87" s="63"/>
      <c r="G87" s="71"/>
      <c r="H87" s="69"/>
      <c r="I87" s="70"/>
      <c r="J87" s="41"/>
      <c r="K87" s="29"/>
      <c r="L87" s="15"/>
      <c r="M87" s="193" t="str">
        <f t="shared" si="82"/>
        <v/>
      </c>
      <c r="N87" s="32"/>
      <c r="O87" s="15"/>
      <c r="P87" s="193" t="str">
        <f t="shared" si="83"/>
        <v/>
      </c>
      <c r="Q87" s="35"/>
      <c r="R87" s="15"/>
      <c r="S87" s="194" t="str">
        <f t="shared" si="84"/>
        <v/>
      </c>
      <c r="T87" s="56"/>
      <c r="U87" s="275" t="str" cm="1">
        <f t="array" ref="U87">IF((_xlfn.IFS(TRIM(SUBSTITUTE(T87,CHAR(160),""))="Devis 1",IFERROR(VALUE(TRIM(SUBSTITUTE(K87,CHAR(160),""))),0),TRIM(SUBSTITUTE(T87,CHAR(160),""))="Devis 2",IFERROR(VALUE(TRIM(SUBSTITUTE(N87,CHAR(160),""))),0),TRIM(SUBSTITUTE(T87,CHAR(160),""))="Devis 3",IFERROR(VALUE(TRIM(SUBSTITUTE(Q87,CHAR(160),""))),0),TRUE,0)*IFERROR(VALUE(TRIM(SUBSTITUTE(C87,CHAR(160),""))),0))=0,"",_xlfn.IFS(TRIM(SUBSTITUTE(T87,CHAR(160),""))="Devis 1",IFERROR(VALUE(TRIM(SUBSTITUTE(K87,CHAR(160),""))),0),TRIM(SUBSTITUTE(T87,CHAR(160),""))="Devis 2",IFERROR(VALUE(TRIM(SUBSTITUTE(N87,CHAR(160),""))),0),TRIM(SUBSTITUTE(T87,CHAR(160),""))="Devis 3",IFERROR(VALUE(TRIM(SUBSTITUTE(Q87,CHAR(160),""))),0),TRUE,0)*IFERROR(VALUE(TRIM(SUBSTITUTE(C87,CHAR(160),""))),0))</f>
        <v/>
      </c>
      <c r="V87" s="196" t="str" cm="1">
        <f t="array" ref="V87">IF(ROUND((_xlfn.IFS(TRIM(SUBSTITUTE(T87,CHAR(160),""))="Devis 1",IFERROR(VALUE(TRIM(SUBSTITUTE(L87,CHAR(160),""))),0),TRIM(SUBSTITUTE(T87,CHAR(160),""))="Devis 2",IFERROR(VALUE(TRIM(SUBSTITUTE(O87,CHAR(160),""))),0),TRIM(SUBSTITUTE(T87,CHAR(160),""))="Devis 3",IFERROR(VALUE(TRIM(SUBSTITUTE(R87,CHAR(160),""))),0),TRUE,0)*IFERROR(VALUE(TRIM(SUBSTITUTE(C87,CHAR(160),""))),0)),2)=0,IF(U87&lt;&gt;"",0,""),ROUND((_xlfn.IFS(TRIM(SUBSTITUTE(T87,CHAR(160),""))="Devis 1",IFERROR(VALUE(TRIM(SUBSTITUTE(L87,CHAR(160),""))),0),TRIM(SUBSTITUTE(T87,CHAR(160),""))="Devis 2",IFERROR(VALUE(TRIM(SUBSTITUTE(O87,CHAR(160),""))),0),TRIM(SUBSTITUTE(T87,CHAR(160),""))="Devis 3",IFERROR(VALUE(TRIM(SUBSTITUTE(R87,CHAR(160),""))),0),TRUE,0)*IFERROR(VALUE(TRIM(SUBSTITUTE(C87,CHAR(160),""))),0)),2))</f>
        <v/>
      </c>
      <c r="W87" s="197" t="str">
        <f t="shared" si="85"/>
        <v/>
      </c>
      <c r="X87" s="489"/>
      <c r="Y87" s="277" t="str">
        <f t="shared" si="64"/>
        <v/>
      </c>
      <c r="Z87" s="282" t="str">
        <f t="shared" si="65"/>
        <v/>
      </c>
      <c r="AA87" s="277" t="str">
        <f t="shared" si="66"/>
        <v/>
      </c>
      <c r="AB87" s="200" t="str">
        <f t="shared" si="67"/>
        <v/>
      </c>
      <c r="AC87" s="200" t="str">
        <f t="shared" si="68"/>
        <v/>
      </c>
      <c r="AD87" s="200" t="str">
        <f t="shared" si="69"/>
        <v/>
      </c>
      <c r="AE87" s="200" t="str">
        <f t="shared" si="70"/>
        <v/>
      </c>
      <c r="AF87" s="278" t="str">
        <f t="shared" si="71"/>
        <v/>
      </c>
      <c r="AG87" s="203" t="str">
        <f t="shared" si="72"/>
        <v/>
      </c>
      <c r="AH87" s="204" t="str">
        <f t="shared" si="73"/>
        <v/>
      </c>
      <c r="AI87" s="193" t="str">
        <f t="shared" si="86"/>
        <v/>
      </c>
      <c r="AJ87" s="205" t="str">
        <f t="shared" si="74"/>
        <v/>
      </c>
      <c r="AK87" s="204" t="str">
        <f t="shared" si="75"/>
        <v/>
      </c>
      <c r="AL87" s="193" t="str">
        <f t="shared" si="87"/>
        <v/>
      </c>
      <c r="AM87" s="206" t="str">
        <f t="shared" si="76"/>
        <v/>
      </c>
      <c r="AN87" s="204" t="str">
        <f t="shared" si="77"/>
        <v/>
      </c>
      <c r="AO87" s="207" t="str">
        <f t="shared" si="88"/>
        <v/>
      </c>
      <c r="AP87" s="198" t="str">
        <f t="shared" si="92"/>
        <v/>
      </c>
      <c r="AQ87" s="279"/>
      <c r="AR87" s="208" t="str">
        <f t="shared" si="89"/>
        <v/>
      </c>
      <c r="AS87" s="208" t="str">
        <f t="shared" si="90"/>
        <v/>
      </c>
      <c r="AT87" s="208" t="str">
        <f t="shared" si="91"/>
        <v/>
      </c>
      <c r="AU87" s="209" t="str" cm="1">
        <f t="array" ref="AU87">IF($Z87="","",IF((IFERROR(_xlfn.IFS($AP87="Devis 1",(IFERROR(VALUE(TRIM(SUBSTITUTE(AG87,CHAR(160),""))),0)),$AP87="Devis 2",(IFERROR(VALUE(TRIM(SUBSTITUTE(AJ87,CHAR(160),""))),0)),$AP87="Devis 3",(IFERROR(VALUE(TRIM(SUBSTITUTE(AM87,CHAR(160),""))),0))),0))*(IFERROR(VALUE(TRIM(SUBSTITUTE($Z87,CHAR(160),""))),0))=0,"",(IFERROR(_xlfn.IFS($AP87="Devis 1",(IFERROR(VALUE(TRIM(SUBSTITUTE(AG87,CHAR(160),""))),0)),$AP87="Devis 2",(IFERROR(VALUE(TRIM(SUBSTITUTE(AJ87,CHAR(160),""))),0)),$AP87="Devis 3",(IFERROR(VALUE(TRIM(SUBSTITUTE(AM87,CHAR(160),""))),0))),0))*(IFERROR(VALUE(TRIM(SUBSTITUTE($Z87,CHAR(160),""))),0))))</f>
        <v/>
      </c>
      <c r="AV87" s="209" t="str" cm="1">
        <f t="array" ref="AV87">IF($Z87="","",IF(ROUND((IFERROR(_xlfn.IFS(TRIM(SUBSTITUTE($AP87,CHAR(160),""))="Devis 1",IFERROR(VALUE(TRIM(SUBSTITUTE(AH87,CHAR(160),""))),0),TRIM(SUBSTITUTE($AP87,CHAR(160),""))="Devis 2",IFERROR(VALUE(TRIM(SUBSTITUTE(AK87,CHAR(160),""))),0),TRIM(SUBSTITUTE($AP87,CHAR(160),""))="Devis 3",IFERROR(VALUE(TRIM(SUBSTITUTE(AN87,CHAR(160),""))),0)),0))*(IFERROR(VALUE(TRIM(SUBSTITUTE($Z87,CHAR(160),""))),0)),2)=0,IF(AU87&lt;&gt;"",0,""),ROUND((IFERROR(_xlfn.IFS(TRIM(SUBSTITUTE($AP87,CHAR(160),""))="Devis 1",IFERROR(VALUE(TRIM(SUBSTITUTE(AH87,CHAR(160),""))),0),TRIM(SUBSTITUTE($AP87,CHAR(160),""))="Devis 2",IFERROR(VALUE(TRIM(SUBSTITUTE(AK87,CHAR(160),""))),0),TRIM(SUBSTITUTE($AP87,CHAR(160),""))="Devis 3",IFERROR(VALUE(TRIM(SUBSTITUTE(AN87,CHAR(160),""))),0)),0))*(IFERROR(VALUE(TRIM(SUBSTITUTE($Z87,CHAR(160),""))),0)),2)))</f>
        <v/>
      </c>
      <c r="AW87" s="209" t="str" cm="1">
        <f t="array" ref="AW87">IF($Z87="","",IF((IFERROR(_xlfn.IFS($AP87="Devis 1",(IFERROR(VALUE(TRIM(SUBSTITUTE(AI87,CHAR(160),""))),0)),$AP87="Devis 2",(IFERROR(VALUE(TRIM(SUBSTITUTE(AL87,CHAR(160),""))),0)),$AP87="Devis 3",(IFERROR(VALUE(TRIM(SUBSTITUTE(AO87,CHAR(160),""))),0))),0))*(IFERROR(VALUE(TRIM(SUBSTITUTE($Z87,CHAR(160),""))),0))=0,"",(IFERROR(_xlfn.IFS($AP87="Devis 1",(IFERROR(VALUE(TRIM(SUBSTITUTE(AI87,CHAR(160),""))),0)),$AP87="Devis 2",(IFERROR(VALUE(TRIM(SUBSTITUTE(AL87,CHAR(160),""))),0)),$AP87="Devis 3",(IFERROR(VALUE(TRIM(SUBSTITUTE(AO87,CHAR(160),""))),0))),0))*(IFERROR(VALUE(TRIM(SUBSTITUTE($Z87,CHAR(160),""))),0))))</f>
        <v/>
      </c>
      <c r="AX87" s="280"/>
      <c r="AY87" s="281" t="str" cm="1">
        <f t="array" ref="AY87">IF(OR(AW87="",AT87="",AU87="",AR87="",AV87="",AS87=""),"",_xlfn.IFS((IFERROR(VALUE(TRIM(SUBSTITUTE(AW87,CHAR(160),""))),0))&gt;(IFERROR(VALUE(TRIM(SUBSTITUTE(AT87,CHAR(160),""))),0)),"KO : Le montant retenu TTC est supérieur au montant raisonnable TTC. Merci de revoir la ligne de dépense ou plafonner son montant.",(IFERROR(VALUE(TRIM(SUBSTITUTE(AU87,CHAR(160),""))),0))&gt;(IFERROR(VALUE(TRIM(SUBSTITUTE(AR87,CHAR(160),""))),0)),"Attention : Le montant retenu HT est supérieur au montant HT raisonnable. Merci de revoir la ligne de dépense, plafonner son montant, ou justifier la reventillation HT / TVA.",(IFERROR(VALUE(TRIM(SUBSTITUTE(AV87,CHAR(160),""))),0))&gt;(IFERROR(VALUE(TRIM(SUBSTITUTE(AS87,CHAR(160),""))),0)),"Attention : Le montant TVA retenu est supérieur au montant TVA raisonnable. Merci de revoir la ligne de dépense, plafonner son montant, ou justifier la reventillation HT / TVA.",(IFERROR(VALUE(TRIM(SUBSTITUTE(AW87,CHAR(160),""))),0))=0,"",(IFERROR(VALUE(TRIM(SUBSTITUTE(AT87,CHAR(160),""))),0))=(IFERROR(VALUE(TRIM(SUBSTITUTE(AW87,CHAR(160),""))),0)),"OK",(IFERROR(VALUE(TRIM(SUBSTITUTE(AT87,CHAR(160),""))),0))&gt;(IFERROR(VALUE(TRIM(SUBSTITUTE(AW87,CHAR(160),""))),0))," OK : Montant instruit inférieur au montant raisonnable.",TRUE,""))</f>
        <v/>
      </c>
      <c r="AZ87" s="281" t="str" cm="1">
        <f t="array" ref="AZ87">IF(OR(AW87="",W87="",AU87="",U87="",AV87="",V87=""),"",_xlfn.IFS((IFERROR(VALUE(TRIM(SUBSTITUTE(AW87,CHAR(160),""))),0))&gt;(IFERROR(VALUE(TRIM(SUBSTITUTE(W87,CHAR(160),""))),0)),"KO : Le montant retenu TTC est supérieur au montant présenté TTC. Merci de revoir la ligne de dépense ou plafonner son montant.",(IFERROR(VALUE(TRIM(SUBSTITUTE(AU87,CHAR(160),""))),0))&gt;(IFERROR(VALUE(TRIM(SUBSTITUTE(U87,CHAR(160),""))),0)),"Attention : Le montant retenu HT est supérieur au montant HT présenté. Merci de revoir la ligne de dépense, plafonner son montant, ou justifier la reventillation HT / TVA.",(IFERROR(VALUE(TRIM(SUBSTITUTE(AV87,CHAR(160),""))),0))&gt;(IFERROR(VALUE(TRIM(SUBSTITUTE(V87,CHAR(160),""))),0)),"Attention : Le montant TVA retenu est supérieur au montant TVA présenté. Merci de revoir la ligne de dépense, plafonner son montant, ou justifier la reventillation HT / TVA.",(IFERROR(VALUE(TRIM(SUBSTITUTE(W87,CHAR(160),""))),0))=0,"",(IFERROR(VALUE(TRIM(SUBSTITUTE(AW87,CHAR(160),""))),0))=(IFERROR(VALUE(TRIM(SUBSTITUTE(W87,CHAR(160),""))),0)),"OK",(IFERROR(VALUE(TRIM(SUBSTITUTE(AW87,CHAR(160),""))),0))&lt;(IFERROR(VALUE(TRIM(SUBSTITUTE(W87,CHAR(160),""))),0)),"Montant instruit inférieur au montant présenté.",TRUE,""))</f>
        <v/>
      </c>
      <c r="BA87" s="208" t="str">
        <f t="shared" si="79"/>
        <v/>
      </c>
      <c r="BB87" s="208" t="str">
        <f t="shared" si="80"/>
        <v/>
      </c>
      <c r="BC87" s="208" t="str">
        <f t="shared" si="81"/>
        <v/>
      </c>
    </row>
    <row r="88" spans="1:55" ht="15" customHeight="1">
      <c r="A88" s="473">
        <v>84</v>
      </c>
      <c r="B88" s="11"/>
      <c r="C88" s="13"/>
      <c r="D88" s="11"/>
      <c r="E88" s="11"/>
      <c r="F88" s="63"/>
      <c r="G88" s="71"/>
      <c r="H88" s="69"/>
      <c r="I88" s="70"/>
      <c r="J88" s="41"/>
      <c r="K88" s="29"/>
      <c r="L88" s="15"/>
      <c r="M88" s="193" t="str">
        <f t="shared" si="82"/>
        <v/>
      </c>
      <c r="N88" s="32"/>
      <c r="O88" s="15"/>
      <c r="P88" s="193" t="str">
        <f t="shared" si="83"/>
        <v/>
      </c>
      <c r="Q88" s="35"/>
      <c r="R88" s="15"/>
      <c r="S88" s="194" t="str">
        <f t="shared" si="84"/>
        <v/>
      </c>
      <c r="T88" s="56"/>
      <c r="U88" s="275" t="str" cm="1">
        <f t="array" ref="U88">IF((_xlfn.IFS(TRIM(SUBSTITUTE(T88,CHAR(160),""))="Devis 1",IFERROR(VALUE(TRIM(SUBSTITUTE(K88,CHAR(160),""))),0),TRIM(SUBSTITUTE(T88,CHAR(160),""))="Devis 2",IFERROR(VALUE(TRIM(SUBSTITUTE(N88,CHAR(160),""))),0),TRIM(SUBSTITUTE(T88,CHAR(160),""))="Devis 3",IFERROR(VALUE(TRIM(SUBSTITUTE(Q88,CHAR(160),""))),0),TRUE,0)*IFERROR(VALUE(TRIM(SUBSTITUTE(C88,CHAR(160),""))),0))=0,"",_xlfn.IFS(TRIM(SUBSTITUTE(T88,CHAR(160),""))="Devis 1",IFERROR(VALUE(TRIM(SUBSTITUTE(K88,CHAR(160),""))),0),TRIM(SUBSTITUTE(T88,CHAR(160),""))="Devis 2",IFERROR(VALUE(TRIM(SUBSTITUTE(N88,CHAR(160),""))),0),TRIM(SUBSTITUTE(T88,CHAR(160),""))="Devis 3",IFERROR(VALUE(TRIM(SUBSTITUTE(Q88,CHAR(160),""))),0),TRUE,0)*IFERROR(VALUE(TRIM(SUBSTITUTE(C88,CHAR(160),""))),0))</f>
        <v/>
      </c>
      <c r="V88" s="196" t="str" cm="1">
        <f t="array" ref="V88">IF(ROUND((_xlfn.IFS(TRIM(SUBSTITUTE(T88,CHAR(160),""))="Devis 1",IFERROR(VALUE(TRIM(SUBSTITUTE(L88,CHAR(160),""))),0),TRIM(SUBSTITUTE(T88,CHAR(160),""))="Devis 2",IFERROR(VALUE(TRIM(SUBSTITUTE(O88,CHAR(160),""))),0),TRIM(SUBSTITUTE(T88,CHAR(160),""))="Devis 3",IFERROR(VALUE(TRIM(SUBSTITUTE(R88,CHAR(160),""))),0),TRUE,0)*IFERROR(VALUE(TRIM(SUBSTITUTE(C88,CHAR(160),""))),0)),2)=0,IF(U88&lt;&gt;"",0,""),ROUND((_xlfn.IFS(TRIM(SUBSTITUTE(T88,CHAR(160),""))="Devis 1",IFERROR(VALUE(TRIM(SUBSTITUTE(L88,CHAR(160),""))),0),TRIM(SUBSTITUTE(T88,CHAR(160),""))="Devis 2",IFERROR(VALUE(TRIM(SUBSTITUTE(O88,CHAR(160),""))),0),TRIM(SUBSTITUTE(T88,CHAR(160),""))="Devis 3",IFERROR(VALUE(TRIM(SUBSTITUTE(R88,CHAR(160),""))),0),TRUE,0)*IFERROR(VALUE(TRIM(SUBSTITUTE(C88,CHAR(160),""))),0)),2))</f>
        <v/>
      </c>
      <c r="W88" s="197" t="str">
        <f t="shared" si="85"/>
        <v/>
      </c>
      <c r="X88" s="489"/>
      <c r="Y88" s="277" t="str">
        <f t="shared" si="64"/>
        <v/>
      </c>
      <c r="Z88" s="282" t="str">
        <f t="shared" si="65"/>
        <v/>
      </c>
      <c r="AA88" s="277" t="str">
        <f t="shared" si="66"/>
        <v/>
      </c>
      <c r="AB88" s="200" t="str">
        <f t="shared" si="67"/>
        <v/>
      </c>
      <c r="AC88" s="200" t="str">
        <f t="shared" si="68"/>
        <v/>
      </c>
      <c r="AD88" s="200" t="str">
        <f t="shared" si="69"/>
        <v/>
      </c>
      <c r="AE88" s="200" t="str">
        <f t="shared" si="70"/>
        <v/>
      </c>
      <c r="AF88" s="278" t="str">
        <f t="shared" si="71"/>
        <v/>
      </c>
      <c r="AG88" s="203" t="str">
        <f t="shared" si="72"/>
        <v/>
      </c>
      <c r="AH88" s="204" t="str">
        <f t="shared" si="73"/>
        <v/>
      </c>
      <c r="AI88" s="193" t="str">
        <f t="shared" si="86"/>
        <v/>
      </c>
      <c r="AJ88" s="205" t="str">
        <f t="shared" si="74"/>
        <v/>
      </c>
      <c r="AK88" s="204" t="str">
        <f t="shared" si="75"/>
        <v/>
      </c>
      <c r="AL88" s="193" t="str">
        <f t="shared" si="87"/>
        <v/>
      </c>
      <c r="AM88" s="206" t="str">
        <f t="shared" si="76"/>
        <v/>
      </c>
      <c r="AN88" s="204" t="str">
        <f t="shared" si="77"/>
        <v/>
      </c>
      <c r="AO88" s="207" t="str">
        <f t="shared" si="88"/>
        <v/>
      </c>
      <c r="AP88" s="198" t="str">
        <f t="shared" si="92"/>
        <v/>
      </c>
      <c r="AQ88" s="279"/>
      <c r="AR88" s="208" t="str">
        <f t="shared" si="89"/>
        <v/>
      </c>
      <c r="AS88" s="208" t="str">
        <f t="shared" si="90"/>
        <v/>
      </c>
      <c r="AT88" s="208" t="str">
        <f t="shared" si="91"/>
        <v/>
      </c>
      <c r="AU88" s="209" t="str" cm="1">
        <f t="array" ref="AU88">IF($Z88="","",IF((IFERROR(_xlfn.IFS($AP88="Devis 1",(IFERROR(VALUE(TRIM(SUBSTITUTE(AG88,CHAR(160),""))),0)),$AP88="Devis 2",(IFERROR(VALUE(TRIM(SUBSTITUTE(AJ88,CHAR(160),""))),0)),$AP88="Devis 3",(IFERROR(VALUE(TRIM(SUBSTITUTE(AM88,CHAR(160),""))),0))),0))*(IFERROR(VALUE(TRIM(SUBSTITUTE($Z88,CHAR(160),""))),0))=0,"",(IFERROR(_xlfn.IFS($AP88="Devis 1",(IFERROR(VALUE(TRIM(SUBSTITUTE(AG88,CHAR(160),""))),0)),$AP88="Devis 2",(IFERROR(VALUE(TRIM(SUBSTITUTE(AJ88,CHAR(160),""))),0)),$AP88="Devis 3",(IFERROR(VALUE(TRIM(SUBSTITUTE(AM88,CHAR(160),""))),0))),0))*(IFERROR(VALUE(TRIM(SUBSTITUTE($Z88,CHAR(160),""))),0))))</f>
        <v/>
      </c>
      <c r="AV88" s="209" t="str" cm="1">
        <f t="array" ref="AV88">IF($Z88="","",IF(ROUND((IFERROR(_xlfn.IFS(TRIM(SUBSTITUTE($AP88,CHAR(160),""))="Devis 1",IFERROR(VALUE(TRIM(SUBSTITUTE(AH88,CHAR(160),""))),0),TRIM(SUBSTITUTE($AP88,CHAR(160),""))="Devis 2",IFERROR(VALUE(TRIM(SUBSTITUTE(AK88,CHAR(160),""))),0),TRIM(SUBSTITUTE($AP88,CHAR(160),""))="Devis 3",IFERROR(VALUE(TRIM(SUBSTITUTE(AN88,CHAR(160),""))),0)),0))*(IFERROR(VALUE(TRIM(SUBSTITUTE($Z88,CHAR(160),""))),0)),2)=0,IF(AU88&lt;&gt;"",0,""),ROUND((IFERROR(_xlfn.IFS(TRIM(SUBSTITUTE($AP88,CHAR(160),""))="Devis 1",IFERROR(VALUE(TRIM(SUBSTITUTE(AH88,CHAR(160),""))),0),TRIM(SUBSTITUTE($AP88,CHAR(160),""))="Devis 2",IFERROR(VALUE(TRIM(SUBSTITUTE(AK88,CHAR(160),""))),0),TRIM(SUBSTITUTE($AP88,CHAR(160),""))="Devis 3",IFERROR(VALUE(TRIM(SUBSTITUTE(AN88,CHAR(160),""))),0)),0))*(IFERROR(VALUE(TRIM(SUBSTITUTE($Z88,CHAR(160),""))),0)),2)))</f>
        <v/>
      </c>
      <c r="AW88" s="209" t="str" cm="1">
        <f t="array" ref="AW88">IF($Z88="","",IF((IFERROR(_xlfn.IFS($AP88="Devis 1",(IFERROR(VALUE(TRIM(SUBSTITUTE(AI88,CHAR(160),""))),0)),$AP88="Devis 2",(IFERROR(VALUE(TRIM(SUBSTITUTE(AL88,CHAR(160),""))),0)),$AP88="Devis 3",(IFERROR(VALUE(TRIM(SUBSTITUTE(AO88,CHAR(160),""))),0))),0))*(IFERROR(VALUE(TRIM(SUBSTITUTE($Z88,CHAR(160),""))),0))=0,"",(IFERROR(_xlfn.IFS($AP88="Devis 1",(IFERROR(VALUE(TRIM(SUBSTITUTE(AI88,CHAR(160),""))),0)),$AP88="Devis 2",(IFERROR(VALUE(TRIM(SUBSTITUTE(AL88,CHAR(160),""))),0)),$AP88="Devis 3",(IFERROR(VALUE(TRIM(SUBSTITUTE(AO88,CHAR(160),""))),0))),0))*(IFERROR(VALUE(TRIM(SUBSTITUTE($Z88,CHAR(160),""))),0))))</f>
        <v/>
      </c>
      <c r="AX88" s="280"/>
      <c r="AY88" s="281" t="str" cm="1">
        <f t="array" ref="AY88">IF(OR(AW88="",AT88="",AU88="",AR88="",AV88="",AS88=""),"",_xlfn.IFS((IFERROR(VALUE(TRIM(SUBSTITUTE(AW88,CHAR(160),""))),0))&gt;(IFERROR(VALUE(TRIM(SUBSTITUTE(AT88,CHAR(160),""))),0)),"KO : Le montant retenu TTC est supérieur au montant raisonnable TTC. Merci de revoir la ligne de dépense ou plafonner son montant.",(IFERROR(VALUE(TRIM(SUBSTITUTE(AU88,CHAR(160),""))),0))&gt;(IFERROR(VALUE(TRIM(SUBSTITUTE(AR88,CHAR(160),""))),0)),"Attention : Le montant retenu HT est supérieur au montant HT raisonnable. Merci de revoir la ligne de dépense, plafonner son montant, ou justifier la reventillation HT / TVA.",(IFERROR(VALUE(TRIM(SUBSTITUTE(AV88,CHAR(160),""))),0))&gt;(IFERROR(VALUE(TRIM(SUBSTITUTE(AS88,CHAR(160),""))),0)),"Attention : Le montant TVA retenu est supérieur au montant TVA raisonnable. Merci de revoir la ligne de dépense, plafonner son montant, ou justifier la reventillation HT / TVA.",(IFERROR(VALUE(TRIM(SUBSTITUTE(AW88,CHAR(160),""))),0))=0,"",(IFERROR(VALUE(TRIM(SUBSTITUTE(AT88,CHAR(160),""))),0))=(IFERROR(VALUE(TRIM(SUBSTITUTE(AW88,CHAR(160),""))),0)),"OK",(IFERROR(VALUE(TRIM(SUBSTITUTE(AT88,CHAR(160),""))),0))&gt;(IFERROR(VALUE(TRIM(SUBSTITUTE(AW88,CHAR(160),""))),0))," OK : Montant instruit inférieur au montant raisonnable.",TRUE,""))</f>
        <v/>
      </c>
      <c r="AZ88" s="281" t="str" cm="1">
        <f t="array" ref="AZ88">IF(OR(AW88="",W88="",AU88="",U88="",AV88="",V88=""),"",_xlfn.IFS((IFERROR(VALUE(TRIM(SUBSTITUTE(AW88,CHAR(160),""))),0))&gt;(IFERROR(VALUE(TRIM(SUBSTITUTE(W88,CHAR(160),""))),0)),"KO : Le montant retenu TTC est supérieur au montant présenté TTC. Merci de revoir la ligne de dépense ou plafonner son montant.",(IFERROR(VALUE(TRIM(SUBSTITUTE(AU88,CHAR(160),""))),0))&gt;(IFERROR(VALUE(TRIM(SUBSTITUTE(U88,CHAR(160),""))),0)),"Attention : Le montant retenu HT est supérieur au montant HT présenté. Merci de revoir la ligne de dépense, plafonner son montant, ou justifier la reventillation HT / TVA.",(IFERROR(VALUE(TRIM(SUBSTITUTE(AV88,CHAR(160),""))),0))&gt;(IFERROR(VALUE(TRIM(SUBSTITUTE(V88,CHAR(160),""))),0)),"Attention : Le montant TVA retenu est supérieur au montant TVA présenté. Merci de revoir la ligne de dépense, plafonner son montant, ou justifier la reventillation HT / TVA.",(IFERROR(VALUE(TRIM(SUBSTITUTE(W88,CHAR(160),""))),0))=0,"",(IFERROR(VALUE(TRIM(SUBSTITUTE(AW88,CHAR(160),""))),0))=(IFERROR(VALUE(TRIM(SUBSTITUTE(W88,CHAR(160),""))),0)),"OK",(IFERROR(VALUE(TRIM(SUBSTITUTE(AW88,CHAR(160),""))),0))&lt;(IFERROR(VALUE(TRIM(SUBSTITUTE(W88,CHAR(160),""))),0)),"Montant instruit inférieur au montant présenté.",TRUE,""))</f>
        <v/>
      </c>
      <c r="BA88" s="208" t="str">
        <f t="shared" si="79"/>
        <v/>
      </c>
      <c r="BB88" s="208" t="str">
        <f t="shared" si="80"/>
        <v/>
      </c>
      <c r="BC88" s="208" t="str">
        <f t="shared" si="81"/>
        <v/>
      </c>
    </row>
    <row r="89" spans="1:55" ht="15" customHeight="1">
      <c r="A89" s="473">
        <v>85</v>
      </c>
      <c r="B89" s="11"/>
      <c r="C89" s="13"/>
      <c r="D89" s="11"/>
      <c r="E89" s="11"/>
      <c r="F89" s="63"/>
      <c r="G89" s="71"/>
      <c r="H89" s="69"/>
      <c r="I89" s="70"/>
      <c r="J89" s="41"/>
      <c r="K89" s="29"/>
      <c r="L89" s="15"/>
      <c r="M89" s="193" t="str">
        <f t="shared" si="82"/>
        <v/>
      </c>
      <c r="N89" s="32"/>
      <c r="O89" s="15"/>
      <c r="P89" s="193" t="str">
        <f t="shared" si="83"/>
        <v/>
      </c>
      <c r="Q89" s="35"/>
      <c r="R89" s="15"/>
      <c r="S89" s="194" t="str">
        <f t="shared" si="84"/>
        <v/>
      </c>
      <c r="T89" s="56"/>
      <c r="U89" s="275" t="str" cm="1">
        <f t="array" ref="U89">IF((_xlfn.IFS(TRIM(SUBSTITUTE(T89,CHAR(160),""))="Devis 1",IFERROR(VALUE(TRIM(SUBSTITUTE(K89,CHAR(160),""))),0),TRIM(SUBSTITUTE(T89,CHAR(160),""))="Devis 2",IFERROR(VALUE(TRIM(SUBSTITUTE(N89,CHAR(160),""))),0),TRIM(SUBSTITUTE(T89,CHAR(160),""))="Devis 3",IFERROR(VALUE(TRIM(SUBSTITUTE(Q89,CHAR(160),""))),0),TRUE,0)*IFERROR(VALUE(TRIM(SUBSTITUTE(C89,CHAR(160),""))),0))=0,"",_xlfn.IFS(TRIM(SUBSTITUTE(T89,CHAR(160),""))="Devis 1",IFERROR(VALUE(TRIM(SUBSTITUTE(K89,CHAR(160),""))),0),TRIM(SUBSTITUTE(T89,CHAR(160),""))="Devis 2",IFERROR(VALUE(TRIM(SUBSTITUTE(N89,CHAR(160),""))),0),TRIM(SUBSTITUTE(T89,CHAR(160),""))="Devis 3",IFERROR(VALUE(TRIM(SUBSTITUTE(Q89,CHAR(160),""))),0),TRUE,0)*IFERROR(VALUE(TRIM(SUBSTITUTE(C89,CHAR(160),""))),0))</f>
        <v/>
      </c>
      <c r="V89" s="196" t="str" cm="1">
        <f t="array" ref="V89">IF(ROUND((_xlfn.IFS(TRIM(SUBSTITUTE(T89,CHAR(160),""))="Devis 1",IFERROR(VALUE(TRIM(SUBSTITUTE(L89,CHAR(160),""))),0),TRIM(SUBSTITUTE(T89,CHAR(160),""))="Devis 2",IFERROR(VALUE(TRIM(SUBSTITUTE(O89,CHAR(160),""))),0),TRIM(SUBSTITUTE(T89,CHAR(160),""))="Devis 3",IFERROR(VALUE(TRIM(SUBSTITUTE(R89,CHAR(160),""))),0),TRUE,0)*IFERROR(VALUE(TRIM(SUBSTITUTE(C89,CHAR(160),""))),0)),2)=0,IF(U89&lt;&gt;"",0,""),ROUND((_xlfn.IFS(TRIM(SUBSTITUTE(T89,CHAR(160),""))="Devis 1",IFERROR(VALUE(TRIM(SUBSTITUTE(L89,CHAR(160),""))),0),TRIM(SUBSTITUTE(T89,CHAR(160),""))="Devis 2",IFERROR(VALUE(TRIM(SUBSTITUTE(O89,CHAR(160),""))),0),TRIM(SUBSTITUTE(T89,CHAR(160),""))="Devis 3",IFERROR(VALUE(TRIM(SUBSTITUTE(R89,CHAR(160),""))),0),TRUE,0)*IFERROR(VALUE(TRIM(SUBSTITUTE(C89,CHAR(160),""))),0)),2))</f>
        <v/>
      </c>
      <c r="W89" s="197" t="str">
        <f t="shared" si="85"/>
        <v/>
      </c>
      <c r="X89" s="489"/>
      <c r="Y89" s="277" t="str">
        <f t="shared" si="64"/>
        <v/>
      </c>
      <c r="Z89" s="282" t="str">
        <f t="shared" si="65"/>
        <v/>
      </c>
      <c r="AA89" s="277" t="str">
        <f t="shared" si="66"/>
        <v/>
      </c>
      <c r="AB89" s="200" t="str">
        <f t="shared" si="67"/>
        <v/>
      </c>
      <c r="AC89" s="200" t="str">
        <f t="shared" si="68"/>
        <v/>
      </c>
      <c r="AD89" s="200" t="str">
        <f t="shared" si="69"/>
        <v/>
      </c>
      <c r="AE89" s="200" t="str">
        <f t="shared" si="70"/>
        <v/>
      </c>
      <c r="AF89" s="278" t="str">
        <f t="shared" si="71"/>
        <v/>
      </c>
      <c r="AG89" s="203" t="str">
        <f t="shared" si="72"/>
        <v/>
      </c>
      <c r="AH89" s="204" t="str">
        <f t="shared" si="73"/>
        <v/>
      </c>
      <c r="AI89" s="193" t="str">
        <f t="shared" si="86"/>
        <v/>
      </c>
      <c r="AJ89" s="205" t="str">
        <f t="shared" si="74"/>
        <v/>
      </c>
      <c r="AK89" s="204" t="str">
        <f t="shared" si="75"/>
        <v/>
      </c>
      <c r="AL89" s="193" t="str">
        <f t="shared" si="87"/>
        <v/>
      </c>
      <c r="AM89" s="206" t="str">
        <f t="shared" si="76"/>
        <v/>
      </c>
      <c r="AN89" s="204" t="str">
        <f t="shared" si="77"/>
        <v/>
      </c>
      <c r="AO89" s="207" t="str">
        <f t="shared" si="88"/>
        <v/>
      </c>
      <c r="AP89" s="198" t="str">
        <f t="shared" si="92"/>
        <v/>
      </c>
      <c r="AQ89" s="279"/>
      <c r="AR89" s="208" t="str">
        <f t="shared" si="89"/>
        <v/>
      </c>
      <c r="AS89" s="208" t="str">
        <f t="shared" si="90"/>
        <v/>
      </c>
      <c r="AT89" s="208" t="str">
        <f t="shared" si="91"/>
        <v/>
      </c>
      <c r="AU89" s="209" t="str" cm="1">
        <f t="array" ref="AU89">IF($Z89="","",IF((IFERROR(_xlfn.IFS($AP89="Devis 1",(IFERROR(VALUE(TRIM(SUBSTITUTE(AG89,CHAR(160),""))),0)),$AP89="Devis 2",(IFERROR(VALUE(TRIM(SUBSTITUTE(AJ89,CHAR(160),""))),0)),$AP89="Devis 3",(IFERROR(VALUE(TRIM(SUBSTITUTE(AM89,CHAR(160),""))),0))),0))*(IFERROR(VALUE(TRIM(SUBSTITUTE($Z89,CHAR(160),""))),0))=0,"",(IFERROR(_xlfn.IFS($AP89="Devis 1",(IFERROR(VALUE(TRIM(SUBSTITUTE(AG89,CHAR(160),""))),0)),$AP89="Devis 2",(IFERROR(VALUE(TRIM(SUBSTITUTE(AJ89,CHAR(160),""))),0)),$AP89="Devis 3",(IFERROR(VALUE(TRIM(SUBSTITUTE(AM89,CHAR(160),""))),0))),0))*(IFERROR(VALUE(TRIM(SUBSTITUTE($Z89,CHAR(160),""))),0))))</f>
        <v/>
      </c>
      <c r="AV89" s="209" t="str" cm="1">
        <f t="array" ref="AV89">IF($Z89="","",IF(ROUND((IFERROR(_xlfn.IFS(TRIM(SUBSTITUTE($AP89,CHAR(160),""))="Devis 1",IFERROR(VALUE(TRIM(SUBSTITUTE(AH89,CHAR(160),""))),0),TRIM(SUBSTITUTE($AP89,CHAR(160),""))="Devis 2",IFERROR(VALUE(TRIM(SUBSTITUTE(AK89,CHAR(160),""))),0),TRIM(SUBSTITUTE($AP89,CHAR(160),""))="Devis 3",IFERROR(VALUE(TRIM(SUBSTITUTE(AN89,CHAR(160),""))),0)),0))*(IFERROR(VALUE(TRIM(SUBSTITUTE($Z89,CHAR(160),""))),0)),2)=0,IF(AU89&lt;&gt;"",0,""),ROUND((IFERROR(_xlfn.IFS(TRIM(SUBSTITUTE($AP89,CHAR(160),""))="Devis 1",IFERROR(VALUE(TRIM(SUBSTITUTE(AH89,CHAR(160),""))),0),TRIM(SUBSTITUTE($AP89,CHAR(160),""))="Devis 2",IFERROR(VALUE(TRIM(SUBSTITUTE(AK89,CHAR(160),""))),0),TRIM(SUBSTITUTE($AP89,CHAR(160),""))="Devis 3",IFERROR(VALUE(TRIM(SUBSTITUTE(AN89,CHAR(160),""))),0)),0))*(IFERROR(VALUE(TRIM(SUBSTITUTE($Z89,CHAR(160),""))),0)),2)))</f>
        <v/>
      </c>
      <c r="AW89" s="209" t="str" cm="1">
        <f t="array" ref="AW89">IF($Z89="","",IF((IFERROR(_xlfn.IFS($AP89="Devis 1",(IFERROR(VALUE(TRIM(SUBSTITUTE(AI89,CHAR(160),""))),0)),$AP89="Devis 2",(IFERROR(VALUE(TRIM(SUBSTITUTE(AL89,CHAR(160),""))),0)),$AP89="Devis 3",(IFERROR(VALUE(TRIM(SUBSTITUTE(AO89,CHAR(160),""))),0))),0))*(IFERROR(VALUE(TRIM(SUBSTITUTE($Z89,CHAR(160),""))),0))=0,"",(IFERROR(_xlfn.IFS($AP89="Devis 1",(IFERROR(VALUE(TRIM(SUBSTITUTE(AI89,CHAR(160),""))),0)),$AP89="Devis 2",(IFERROR(VALUE(TRIM(SUBSTITUTE(AL89,CHAR(160),""))),0)),$AP89="Devis 3",(IFERROR(VALUE(TRIM(SUBSTITUTE(AO89,CHAR(160),""))),0))),0))*(IFERROR(VALUE(TRIM(SUBSTITUTE($Z89,CHAR(160),""))),0))))</f>
        <v/>
      </c>
      <c r="AX89" s="280"/>
      <c r="AY89" s="281" t="str" cm="1">
        <f t="array" ref="AY89">IF(OR(AW89="",AT89="",AU89="",AR89="",AV89="",AS89=""),"",_xlfn.IFS((IFERROR(VALUE(TRIM(SUBSTITUTE(AW89,CHAR(160),""))),0))&gt;(IFERROR(VALUE(TRIM(SUBSTITUTE(AT89,CHAR(160),""))),0)),"KO : Le montant retenu TTC est supérieur au montant raisonnable TTC. Merci de revoir la ligne de dépense ou plafonner son montant.",(IFERROR(VALUE(TRIM(SUBSTITUTE(AU89,CHAR(160),""))),0))&gt;(IFERROR(VALUE(TRIM(SUBSTITUTE(AR89,CHAR(160),""))),0)),"Attention : Le montant retenu HT est supérieur au montant HT raisonnable. Merci de revoir la ligne de dépense, plafonner son montant, ou justifier la reventillation HT / TVA.",(IFERROR(VALUE(TRIM(SUBSTITUTE(AV89,CHAR(160),""))),0))&gt;(IFERROR(VALUE(TRIM(SUBSTITUTE(AS89,CHAR(160),""))),0)),"Attention : Le montant TVA retenu est supérieur au montant TVA raisonnable. Merci de revoir la ligne de dépense, plafonner son montant, ou justifier la reventillation HT / TVA.",(IFERROR(VALUE(TRIM(SUBSTITUTE(AW89,CHAR(160),""))),0))=0,"",(IFERROR(VALUE(TRIM(SUBSTITUTE(AT89,CHAR(160),""))),0))=(IFERROR(VALUE(TRIM(SUBSTITUTE(AW89,CHAR(160),""))),0)),"OK",(IFERROR(VALUE(TRIM(SUBSTITUTE(AT89,CHAR(160),""))),0))&gt;(IFERROR(VALUE(TRIM(SUBSTITUTE(AW89,CHAR(160),""))),0))," OK : Montant instruit inférieur au montant raisonnable.",TRUE,""))</f>
        <v/>
      </c>
      <c r="AZ89" s="281" t="str" cm="1">
        <f t="array" ref="AZ89">IF(OR(AW89="",W89="",AU89="",U89="",AV89="",V89=""),"",_xlfn.IFS((IFERROR(VALUE(TRIM(SUBSTITUTE(AW89,CHAR(160),""))),0))&gt;(IFERROR(VALUE(TRIM(SUBSTITUTE(W89,CHAR(160),""))),0)),"KO : Le montant retenu TTC est supérieur au montant présenté TTC. Merci de revoir la ligne de dépense ou plafonner son montant.",(IFERROR(VALUE(TRIM(SUBSTITUTE(AU89,CHAR(160),""))),0))&gt;(IFERROR(VALUE(TRIM(SUBSTITUTE(U89,CHAR(160),""))),0)),"Attention : Le montant retenu HT est supérieur au montant HT présenté. Merci de revoir la ligne de dépense, plafonner son montant, ou justifier la reventillation HT / TVA.",(IFERROR(VALUE(TRIM(SUBSTITUTE(AV89,CHAR(160),""))),0))&gt;(IFERROR(VALUE(TRIM(SUBSTITUTE(V89,CHAR(160),""))),0)),"Attention : Le montant TVA retenu est supérieur au montant TVA présenté. Merci de revoir la ligne de dépense, plafonner son montant, ou justifier la reventillation HT / TVA.",(IFERROR(VALUE(TRIM(SUBSTITUTE(W89,CHAR(160),""))),0))=0,"",(IFERROR(VALUE(TRIM(SUBSTITUTE(AW89,CHAR(160),""))),0))=(IFERROR(VALUE(TRIM(SUBSTITUTE(W89,CHAR(160),""))),0)),"OK",(IFERROR(VALUE(TRIM(SUBSTITUTE(AW89,CHAR(160),""))),0))&lt;(IFERROR(VALUE(TRIM(SUBSTITUTE(W89,CHAR(160),""))),0)),"Montant instruit inférieur au montant présenté.",TRUE,""))</f>
        <v/>
      </c>
      <c r="BA89" s="208" t="str">
        <f t="shared" si="79"/>
        <v/>
      </c>
      <c r="BB89" s="208" t="str">
        <f t="shared" si="80"/>
        <v/>
      </c>
      <c r="BC89" s="208" t="str">
        <f t="shared" si="81"/>
        <v/>
      </c>
    </row>
    <row r="90" spans="1:55" ht="15" customHeight="1">
      <c r="A90" s="473">
        <v>86</v>
      </c>
      <c r="B90" s="11"/>
      <c r="C90" s="13"/>
      <c r="D90" s="11"/>
      <c r="E90" s="11"/>
      <c r="F90" s="63"/>
      <c r="G90" s="71"/>
      <c r="H90" s="69"/>
      <c r="I90" s="70"/>
      <c r="J90" s="41"/>
      <c r="K90" s="29"/>
      <c r="L90" s="15"/>
      <c r="M90" s="193" t="str">
        <f t="shared" si="82"/>
        <v/>
      </c>
      <c r="N90" s="32"/>
      <c r="O90" s="15"/>
      <c r="P90" s="193" t="str">
        <f t="shared" si="83"/>
        <v/>
      </c>
      <c r="Q90" s="35"/>
      <c r="R90" s="15"/>
      <c r="S90" s="194" t="str">
        <f t="shared" si="84"/>
        <v/>
      </c>
      <c r="T90" s="56"/>
      <c r="U90" s="275" t="str" cm="1">
        <f t="array" ref="U90">IF((_xlfn.IFS(TRIM(SUBSTITUTE(T90,CHAR(160),""))="Devis 1",IFERROR(VALUE(TRIM(SUBSTITUTE(K90,CHAR(160),""))),0),TRIM(SUBSTITUTE(T90,CHAR(160),""))="Devis 2",IFERROR(VALUE(TRIM(SUBSTITUTE(N90,CHAR(160),""))),0),TRIM(SUBSTITUTE(T90,CHAR(160),""))="Devis 3",IFERROR(VALUE(TRIM(SUBSTITUTE(Q90,CHAR(160),""))),0),TRUE,0)*IFERROR(VALUE(TRIM(SUBSTITUTE(C90,CHAR(160),""))),0))=0,"",_xlfn.IFS(TRIM(SUBSTITUTE(T90,CHAR(160),""))="Devis 1",IFERROR(VALUE(TRIM(SUBSTITUTE(K90,CHAR(160),""))),0),TRIM(SUBSTITUTE(T90,CHAR(160),""))="Devis 2",IFERROR(VALUE(TRIM(SUBSTITUTE(N90,CHAR(160),""))),0),TRIM(SUBSTITUTE(T90,CHAR(160),""))="Devis 3",IFERROR(VALUE(TRIM(SUBSTITUTE(Q90,CHAR(160),""))),0),TRUE,0)*IFERROR(VALUE(TRIM(SUBSTITUTE(C90,CHAR(160),""))),0))</f>
        <v/>
      </c>
      <c r="V90" s="196" t="str" cm="1">
        <f t="array" ref="V90">IF(ROUND((_xlfn.IFS(TRIM(SUBSTITUTE(T90,CHAR(160),""))="Devis 1",IFERROR(VALUE(TRIM(SUBSTITUTE(L90,CHAR(160),""))),0),TRIM(SUBSTITUTE(T90,CHAR(160),""))="Devis 2",IFERROR(VALUE(TRIM(SUBSTITUTE(O90,CHAR(160),""))),0),TRIM(SUBSTITUTE(T90,CHAR(160),""))="Devis 3",IFERROR(VALUE(TRIM(SUBSTITUTE(R90,CHAR(160),""))),0),TRUE,0)*IFERROR(VALUE(TRIM(SUBSTITUTE(C90,CHAR(160),""))),0)),2)=0,IF(U90&lt;&gt;"",0,""),ROUND((_xlfn.IFS(TRIM(SUBSTITUTE(T90,CHAR(160),""))="Devis 1",IFERROR(VALUE(TRIM(SUBSTITUTE(L90,CHAR(160),""))),0),TRIM(SUBSTITUTE(T90,CHAR(160),""))="Devis 2",IFERROR(VALUE(TRIM(SUBSTITUTE(O90,CHAR(160),""))),0),TRIM(SUBSTITUTE(T90,CHAR(160),""))="Devis 3",IFERROR(VALUE(TRIM(SUBSTITUTE(R90,CHAR(160),""))),0),TRUE,0)*IFERROR(VALUE(TRIM(SUBSTITUTE(C90,CHAR(160),""))),0)),2))</f>
        <v/>
      </c>
      <c r="W90" s="197" t="str">
        <f t="shared" si="85"/>
        <v/>
      </c>
      <c r="X90" s="489"/>
      <c r="Y90" s="277" t="str">
        <f t="shared" si="64"/>
        <v/>
      </c>
      <c r="Z90" s="282" t="str">
        <f t="shared" si="65"/>
        <v/>
      </c>
      <c r="AA90" s="277" t="str">
        <f t="shared" si="66"/>
        <v/>
      </c>
      <c r="AB90" s="200" t="str">
        <f t="shared" si="67"/>
        <v/>
      </c>
      <c r="AC90" s="200" t="str">
        <f t="shared" si="68"/>
        <v/>
      </c>
      <c r="AD90" s="200" t="str">
        <f t="shared" si="69"/>
        <v/>
      </c>
      <c r="AE90" s="200" t="str">
        <f t="shared" si="70"/>
        <v/>
      </c>
      <c r="AF90" s="278" t="str">
        <f t="shared" si="71"/>
        <v/>
      </c>
      <c r="AG90" s="203" t="str">
        <f t="shared" si="72"/>
        <v/>
      </c>
      <c r="AH90" s="204" t="str">
        <f t="shared" si="73"/>
        <v/>
      </c>
      <c r="AI90" s="193" t="str">
        <f t="shared" si="86"/>
        <v/>
      </c>
      <c r="AJ90" s="205" t="str">
        <f t="shared" si="74"/>
        <v/>
      </c>
      <c r="AK90" s="204" t="str">
        <f t="shared" si="75"/>
        <v/>
      </c>
      <c r="AL90" s="193" t="str">
        <f t="shared" si="87"/>
        <v/>
      </c>
      <c r="AM90" s="206" t="str">
        <f t="shared" si="76"/>
        <v/>
      </c>
      <c r="AN90" s="204" t="str">
        <f t="shared" si="77"/>
        <v/>
      </c>
      <c r="AO90" s="207" t="str">
        <f t="shared" si="88"/>
        <v/>
      </c>
      <c r="AP90" s="198" t="str">
        <f t="shared" si="92"/>
        <v/>
      </c>
      <c r="AQ90" s="279"/>
      <c r="AR90" s="208" t="str">
        <f t="shared" si="89"/>
        <v/>
      </c>
      <c r="AS90" s="208" t="str">
        <f t="shared" si="90"/>
        <v/>
      </c>
      <c r="AT90" s="208" t="str">
        <f t="shared" si="91"/>
        <v/>
      </c>
      <c r="AU90" s="209" t="str" cm="1">
        <f t="array" ref="AU90">IF($Z90="","",IF((IFERROR(_xlfn.IFS($AP90="Devis 1",(IFERROR(VALUE(TRIM(SUBSTITUTE(AG90,CHAR(160),""))),0)),$AP90="Devis 2",(IFERROR(VALUE(TRIM(SUBSTITUTE(AJ90,CHAR(160),""))),0)),$AP90="Devis 3",(IFERROR(VALUE(TRIM(SUBSTITUTE(AM90,CHAR(160),""))),0))),0))*(IFERROR(VALUE(TRIM(SUBSTITUTE($Z90,CHAR(160),""))),0))=0,"",(IFERROR(_xlfn.IFS($AP90="Devis 1",(IFERROR(VALUE(TRIM(SUBSTITUTE(AG90,CHAR(160),""))),0)),$AP90="Devis 2",(IFERROR(VALUE(TRIM(SUBSTITUTE(AJ90,CHAR(160),""))),0)),$AP90="Devis 3",(IFERROR(VALUE(TRIM(SUBSTITUTE(AM90,CHAR(160),""))),0))),0))*(IFERROR(VALUE(TRIM(SUBSTITUTE($Z90,CHAR(160),""))),0))))</f>
        <v/>
      </c>
      <c r="AV90" s="209" t="str" cm="1">
        <f t="array" ref="AV90">IF($Z90="","",IF(ROUND((IFERROR(_xlfn.IFS(TRIM(SUBSTITUTE($AP90,CHAR(160),""))="Devis 1",IFERROR(VALUE(TRIM(SUBSTITUTE(AH90,CHAR(160),""))),0),TRIM(SUBSTITUTE($AP90,CHAR(160),""))="Devis 2",IFERROR(VALUE(TRIM(SUBSTITUTE(AK90,CHAR(160),""))),0),TRIM(SUBSTITUTE($AP90,CHAR(160),""))="Devis 3",IFERROR(VALUE(TRIM(SUBSTITUTE(AN90,CHAR(160),""))),0)),0))*(IFERROR(VALUE(TRIM(SUBSTITUTE($Z90,CHAR(160),""))),0)),2)=0,IF(AU90&lt;&gt;"",0,""),ROUND((IFERROR(_xlfn.IFS(TRIM(SUBSTITUTE($AP90,CHAR(160),""))="Devis 1",IFERROR(VALUE(TRIM(SUBSTITUTE(AH90,CHAR(160),""))),0),TRIM(SUBSTITUTE($AP90,CHAR(160),""))="Devis 2",IFERROR(VALUE(TRIM(SUBSTITUTE(AK90,CHAR(160),""))),0),TRIM(SUBSTITUTE($AP90,CHAR(160),""))="Devis 3",IFERROR(VALUE(TRIM(SUBSTITUTE(AN90,CHAR(160),""))),0)),0))*(IFERROR(VALUE(TRIM(SUBSTITUTE($Z90,CHAR(160),""))),0)),2)))</f>
        <v/>
      </c>
      <c r="AW90" s="209" t="str" cm="1">
        <f t="array" ref="AW90">IF($Z90="","",IF((IFERROR(_xlfn.IFS($AP90="Devis 1",(IFERROR(VALUE(TRIM(SUBSTITUTE(AI90,CHAR(160),""))),0)),$AP90="Devis 2",(IFERROR(VALUE(TRIM(SUBSTITUTE(AL90,CHAR(160),""))),0)),$AP90="Devis 3",(IFERROR(VALUE(TRIM(SUBSTITUTE(AO90,CHAR(160),""))),0))),0))*(IFERROR(VALUE(TRIM(SUBSTITUTE($Z90,CHAR(160),""))),0))=0,"",(IFERROR(_xlfn.IFS($AP90="Devis 1",(IFERROR(VALUE(TRIM(SUBSTITUTE(AI90,CHAR(160),""))),0)),$AP90="Devis 2",(IFERROR(VALUE(TRIM(SUBSTITUTE(AL90,CHAR(160),""))),0)),$AP90="Devis 3",(IFERROR(VALUE(TRIM(SUBSTITUTE(AO90,CHAR(160),""))),0))),0))*(IFERROR(VALUE(TRIM(SUBSTITUTE($Z90,CHAR(160),""))),0))))</f>
        <v/>
      </c>
      <c r="AX90" s="280"/>
      <c r="AY90" s="281" t="str" cm="1">
        <f t="array" ref="AY90">IF(OR(AW90="",AT90="",AU90="",AR90="",AV90="",AS90=""),"",_xlfn.IFS((IFERROR(VALUE(TRIM(SUBSTITUTE(AW90,CHAR(160),""))),0))&gt;(IFERROR(VALUE(TRIM(SUBSTITUTE(AT90,CHAR(160),""))),0)),"KO : Le montant retenu TTC est supérieur au montant raisonnable TTC. Merci de revoir la ligne de dépense ou plafonner son montant.",(IFERROR(VALUE(TRIM(SUBSTITUTE(AU90,CHAR(160),""))),0))&gt;(IFERROR(VALUE(TRIM(SUBSTITUTE(AR90,CHAR(160),""))),0)),"Attention : Le montant retenu HT est supérieur au montant HT raisonnable. Merci de revoir la ligne de dépense, plafonner son montant, ou justifier la reventillation HT / TVA.",(IFERROR(VALUE(TRIM(SUBSTITUTE(AV90,CHAR(160),""))),0))&gt;(IFERROR(VALUE(TRIM(SUBSTITUTE(AS90,CHAR(160),""))),0)),"Attention : Le montant TVA retenu est supérieur au montant TVA raisonnable. Merci de revoir la ligne de dépense, plafonner son montant, ou justifier la reventillation HT / TVA.",(IFERROR(VALUE(TRIM(SUBSTITUTE(AW90,CHAR(160),""))),0))=0,"",(IFERROR(VALUE(TRIM(SUBSTITUTE(AT90,CHAR(160),""))),0))=(IFERROR(VALUE(TRIM(SUBSTITUTE(AW90,CHAR(160),""))),0)),"OK",(IFERROR(VALUE(TRIM(SUBSTITUTE(AT90,CHAR(160),""))),0))&gt;(IFERROR(VALUE(TRIM(SUBSTITUTE(AW90,CHAR(160),""))),0))," OK : Montant instruit inférieur au montant raisonnable.",TRUE,""))</f>
        <v/>
      </c>
      <c r="AZ90" s="281" t="str" cm="1">
        <f t="array" ref="AZ90">IF(OR(AW90="",W90="",AU90="",U90="",AV90="",V90=""),"",_xlfn.IFS((IFERROR(VALUE(TRIM(SUBSTITUTE(AW90,CHAR(160),""))),0))&gt;(IFERROR(VALUE(TRIM(SUBSTITUTE(W90,CHAR(160),""))),0)),"KO : Le montant retenu TTC est supérieur au montant présenté TTC. Merci de revoir la ligne de dépense ou plafonner son montant.",(IFERROR(VALUE(TRIM(SUBSTITUTE(AU90,CHAR(160),""))),0))&gt;(IFERROR(VALUE(TRIM(SUBSTITUTE(U90,CHAR(160),""))),0)),"Attention : Le montant retenu HT est supérieur au montant HT présenté. Merci de revoir la ligne de dépense, plafonner son montant, ou justifier la reventillation HT / TVA.",(IFERROR(VALUE(TRIM(SUBSTITUTE(AV90,CHAR(160),""))),0))&gt;(IFERROR(VALUE(TRIM(SUBSTITUTE(V90,CHAR(160),""))),0)),"Attention : Le montant TVA retenu est supérieur au montant TVA présenté. Merci de revoir la ligne de dépense, plafonner son montant, ou justifier la reventillation HT / TVA.",(IFERROR(VALUE(TRIM(SUBSTITUTE(W90,CHAR(160),""))),0))=0,"",(IFERROR(VALUE(TRIM(SUBSTITUTE(AW90,CHAR(160),""))),0))=(IFERROR(VALUE(TRIM(SUBSTITUTE(W90,CHAR(160),""))),0)),"OK",(IFERROR(VALUE(TRIM(SUBSTITUTE(AW90,CHAR(160),""))),0))&lt;(IFERROR(VALUE(TRIM(SUBSTITUTE(W90,CHAR(160),""))),0)),"Montant instruit inférieur au montant présenté.",TRUE,""))</f>
        <v/>
      </c>
      <c r="BA90" s="208" t="str">
        <f t="shared" si="79"/>
        <v/>
      </c>
      <c r="BB90" s="208" t="str">
        <f t="shared" si="80"/>
        <v/>
      </c>
      <c r="BC90" s="208" t="str">
        <f t="shared" si="81"/>
        <v/>
      </c>
    </row>
    <row r="91" spans="1:55" ht="15" customHeight="1">
      <c r="A91" s="473">
        <v>87</v>
      </c>
      <c r="B91" s="11"/>
      <c r="C91" s="13"/>
      <c r="D91" s="11"/>
      <c r="E91" s="11"/>
      <c r="F91" s="63"/>
      <c r="G91" s="71"/>
      <c r="H91" s="69"/>
      <c r="I91" s="70"/>
      <c r="J91" s="41"/>
      <c r="K91" s="29"/>
      <c r="L91" s="15"/>
      <c r="M91" s="193" t="str">
        <f t="shared" si="82"/>
        <v/>
      </c>
      <c r="N91" s="32"/>
      <c r="O91" s="15"/>
      <c r="P91" s="193" t="str">
        <f t="shared" si="83"/>
        <v/>
      </c>
      <c r="Q91" s="35"/>
      <c r="R91" s="15"/>
      <c r="S91" s="194" t="str">
        <f t="shared" si="84"/>
        <v/>
      </c>
      <c r="T91" s="56"/>
      <c r="U91" s="275" t="str" cm="1">
        <f t="array" ref="U91">IF((_xlfn.IFS(TRIM(SUBSTITUTE(T91,CHAR(160),""))="Devis 1",IFERROR(VALUE(TRIM(SUBSTITUTE(K91,CHAR(160),""))),0),TRIM(SUBSTITUTE(T91,CHAR(160),""))="Devis 2",IFERROR(VALUE(TRIM(SUBSTITUTE(N91,CHAR(160),""))),0),TRIM(SUBSTITUTE(T91,CHAR(160),""))="Devis 3",IFERROR(VALUE(TRIM(SUBSTITUTE(Q91,CHAR(160),""))),0),TRUE,0)*IFERROR(VALUE(TRIM(SUBSTITUTE(C91,CHAR(160),""))),0))=0,"",_xlfn.IFS(TRIM(SUBSTITUTE(T91,CHAR(160),""))="Devis 1",IFERROR(VALUE(TRIM(SUBSTITUTE(K91,CHAR(160),""))),0),TRIM(SUBSTITUTE(T91,CHAR(160),""))="Devis 2",IFERROR(VALUE(TRIM(SUBSTITUTE(N91,CHAR(160),""))),0),TRIM(SUBSTITUTE(T91,CHAR(160),""))="Devis 3",IFERROR(VALUE(TRIM(SUBSTITUTE(Q91,CHAR(160),""))),0),TRUE,0)*IFERROR(VALUE(TRIM(SUBSTITUTE(C91,CHAR(160),""))),0))</f>
        <v/>
      </c>
      <c r="V91" s="196" t="str" cm="1">
        <f t="array" ref="V91">IF(ROUND((_xlfn.IFS(TRIM(SUBSTITUTE(T91,CHAR(160),""))="Devis 1",IFERROR(VALUE(TRIM(SUBSTITUTE(L91,CHAR(160),""))),0),TRIM(SUBSTITUTE(T91,CHAR(160),""))="Devis 2",IFERROR(VALUE(TRIM(SUBSTITUTE(O91,CHAR(160),""))),0),TRIM(SUBSTITUTE(T91,CHAR(160),""))="Devis 3",IFERROR(VALUE(TRIM(SUBSTITUTE(R91,CHAR(160),""))),0),TRUE,0)*IFERROR(VALUE(TRIM(SUBSTITUTE(C91,CHAR(160),""))),0)),2)=0,IF(U91&lt;&gt;"",0,""),ROUND((_xlfn.IFS(TRIM(SUBSTITUTE(T91,CHAR(160),""))="Devis 1",IFERROR(VALUE(TRIM(SUBSTITUTE(L91,CHAR(160),""))),0),TRIM(SUBSTITUTE(T91,CHAR(160),""))="Devis 2",IFERROR(VALUE(TRIM(SUBSTITUTE(O91,CHAR(160),""))),0),TRIM(SUBSTITUTE(T91,CHAR(160),""))="Devis 3",IFERROR(VALUE(TRIM(SUBSTITUTE(R91,CHAR(160),""))),0),TRUE,0)*IFERROR(VALUE(TRIM(SUBSTITUTE(C91,CHAR(160),""))),0)),2))</f>
        <v/>
      </c>
      <c r="W91" s="197" t="str">
        <f t="shared" si="85"/>
        <v/>
      </c>
      <c r="X91" s="489"/>
      <c r="Y91" s="277" t="str">
        <f t="shared" si="64"/>
        <v/>
      </c>
      <c r="Z91" s="282" t="str">
        <f t="shared" si="65"/>
        <v/>
      </c>
      <c r="AA91" s="277" t="str">
        <f t="shared" si="66"/>
        <v/>
      </c>
      <c r="AB91" s="200" t="str">
        <f t="shared" si="67"/>
        <v/>
      </c>
      <c r="AC91" s="200" t="str">
        <f t="shared" si="68"/>
        <v/>
      </c>
      <c r="AD91" s="200" t="str">
        <f t="shared" si="69"/>
        <v/>
      </c>
      <c r="AE91" s="200" t="str">
        <f t="shared" si="70"/>
        <v/>
      </c>
      <c r="AF91" s="278" t="str">
        <f t="shared" si="71"/>
        <v/>
      </c>
      <c r="AG91" s="203" t="str">
        <f t="shared" si="72"/>
        <v/>
      </c>
      <c r="AH91" s="204" t="str">
        <f t="shared" si="73"/>
        <v/>
      </c>
      <c r="AI91" s="193" t="str">
        <f t="shared" si="86"/>
        <v/>
      </c>
      <c r="AJ91" s="205" t="str">
        <f t="shared" si="74"/>
        <v/>
      </c>
      <c r="AK91" s="204" t="str">
        <f t="shared" si="75"/>
        <v/>
      </c>
      <c r="AL91" s="193" t="str">
        <f t="shared" si="87"/>
        <v/>
      </c>
      <c r="AM91" s="206" t="str">
        <f t="shared" si="76"/>
        <v/>
      </c>
      <c r="AN91" s="204" t="str">
        <f t="shared" si="77"/>
        <v/>
      </c>
      <c r="AO91" s="207" t="str">
        <f t="shared" si="88"/>
        <v/>
      </c>
      <c r="AP91" s="198" t="str">
        <f t="shared" si="92"/>
        <v/>
      </c>
      <c r="AQ91" s="279"/>
      <c r="AR91" s="208" t="str">
        <f t="shared" si="89"/>
        <v/>
      </c>
      <c r="AS91" s="208" t="str">
        <f t="shared" si="90"/>
        <v/>
      </c>
      <c r="AT91" s="208" t="str">
        <f t="shared" si="91"/>
        <v/>
      </c>
      <c r="AU91" s="209" t="str" cm="1">
        <f t="array" ref="AU91">IF($Z91="","",IF((IFERROR(_xlfn.IFS($AP91="Devis 1",(IFERROR(VALUE(TRIM(SUBSTITUTE(AG91,CHAR(160),""))),0)),$AP91="Devis 2",(IFERROR(VALUE(TRIM(SUBSTITUTE(AJ91,CHAR(160),""))),0)),$AP91="Devis 3",(IFERROR(VALUE(TRIM(SUBSTITUTE(AM91,CHAR(160),""))),0))),0))*(IFERROR(VALUE(TRIM(SUBSTITUTE($Z91,CHAR(160),""))),0))=0,"",(IFERROR(_xlfn.IFS($AP91="Devis 1",(IFERROR(VALUE(TRIM(SUBSTITUTE(AG91,CHAR(160),""))),0)),$AP91="Devis 2",(IFERROR(VALUE(TRIM(SUBSTITUTE(AJ91,CHAR(160),""))),0)),$AP91="Devis 3",(IFERROR(VALUE(TRIM(SUBSTITUTE(AM91,CHAR(160),""))),0))),0))*(IFERROR(VALUE(TRIM(SUBSTITUTE($Z91,CHAR(160),""))),0))))</f>
        <v/>
      </c>
      <c r="AV91" s="209" t="str" cm="1">
        <f t="array" ref="AV91">IF($Z91="","",IF(ROUND((IFERROR(_xlfn.IFS(TRIM(SUBSTITUTE($AP91,CHAR(160),""))="Devis 1",IFERROR(VALUE(TRIM(SUBSTITUTE(AH91,CHAR(160),""))),0),TRIM(SUBSTITUTE($AP91,CHAR(160),""))="Devis 2",IFERROR(VALUE(TRIM(SUBSTITUTE(AK91,CHAR(160),""))),0),TRIM(SUBSTITUTE($AP91,CHAR(160),""))="Devis 3",IFERROR(VALUE(TRIM(SUBSTITUTE(AN91,CHAR(160),""))),0)),0))*(IFERROR(VALUE(TRIM(SUBSTITUTE($Z91,CHAR(160),""))),0)),2)=0,IF(AU91&lt;&gt;"",0,""),ROUND((IFERROR(_xlfn.IFS(TRIM(SUBSTITUTE($AP91,CHAR(160),""))="Devis 1",IFERROR(VALUE(TRIM(SUBSTITUTE(AH91,CHAR(160),""))),0),TRIM(SUBSTITUTE($AP91,CHAR(160),""))="Devis 2",IFERROR(VALUE(TRIM(SUBSTITUTE(AK91,CHAR(160),""))),0),TRIM(SUBSTITUTE($AP91,CHAR(160),""))="Devis 3",IFERROR(VALUE(TRIM(SUBSTITUTE(AN91,CHAR(160),""))),0)),0))*(IFERROR(VALUE(TRIM(SUBSTITUTE($Z91,CHAR(160),""))),0)),2)))</f>
        <v/>
      </c>
      <c r="AW91" s="209" t="str" cm="1">
        <f t="array" ref="AW91">IF($Z91="","",IF((IFERROR(_xlfn.IFS($AP91="Devis 1",(IFERROR(VALUE(TRIM(SUBSTITUTE(AI91,CHAR(160),""))),0)),$AP91="Devis 2",(IFERROR(VALUE(TRIM(SUBSTITUTE(AL91,CHAR(160),""))),0)),$AP91="Devis 3",(IFERROR(VALUE(TRIM(SUBSTITUTE(AO91,CHAR(160),""))),0))),0))*(IFERROR(VALUE(TRIM(SUBSTITUTE($Z91,CHAR(160),""))),0))=0,"",(IFERROR(_xlfn.IFS($AP91="Devis 1",(IFERROR(VALUE(TRIM(SUBSTITUTE(AI91,CHAR(160),""))),0)),$AP91="Devis 2",(IFERROR(VALUE(TRIM(SUBSTITUTE(AL91,CHAR(160),""))),0)),$AP91="Devis 3",(IFERROR(VALUE(TRIM(SUBSTITUTE(AO91,CHAR(160),""))),0))),0))*(IFERROR(VALUE(TRIM(SUBSTITUTE($Z91,CHAR(160),""))),0))))</f>
        <v/>
      </c>
      <c r="AX91" s="280"/>
      <c r="AY91" s="281" t="str" cm="1">
        <f t="array" ref="AY91">IF(OR(AW91="",AT91="",AU91="",AR91="",AV91="",AS91=""),"",_xlfn.IFS((IFERROR(VALUE(TRIM(SUBSTITUTE(AW91,CHAR(160),""))),0))&gt;(IFERROR(VALUE(TRIM(SUBSTITUTE(AT91,CHAR(160),""))),0)),"KO : Le montant retenu TTC est supérieur au montant raisonnable TTC. Merci de revoir la ligne de dépense ou plafonner son montant.",(IFERROR(VALUE(TRIM(SUBSTITUTE(AU91,CHAR(160),""))),0))&gt;(IFERROR(VALUE(TRIM(SUBSTITUTE(AR91,CHAR(160),""))),0)),"Attention : Le montant retenu HT est supérieur au montant HT raisonnable. Merci de revoir la ligne de dépense, plafonner son montant, ou justifier la reventillation HT / TVA.",(IFERROR(VALUE(TRIM(SUBSTITUTE(AV91,CHAR(160),""))),0))&gt;(IFERROR(VALUE(TRIM(SUBSTITUTE(AS91,CHAR(160),""))),0)),"Attention : Le montant TVA retenu est supérieur au montant TVA raisonnable. Merci de revoir la ligne de dépense, plafonner son montant, ou justifier la reventillation HT / TVA.",(IFERROR(VALUE(TRIM(SUBSTITUTE(AW91,CHAR(160),""))),0))=0,"",(IFERROR(VALUE(TRIM(SUBSTITUTE(AT91,CHAR(160),""))),0))=(IFERROR(VALUE(TRIM(SUBSTITUTE(AW91,CHAR(160),""))),0)),"OK",(IFERROR(VALUE(TRIM(SUBSTITUTE(AT91,CHAR(160),""))),0))&gt;(IFERROR(VALUE(TRIM(SUBSTITUTE(AW91,CHAR(160),""))),0))," OK : Montant instruit inférieur au montant raisonnable.",TRUE,""))</f>
        <v/>
      </c>
      <c r="AZ91" s="281" t="str" cm="1">
        <f t="array" ref="AZ91">IF(OR(AW91="",W91="",AU91="",U91="",AV91="",V91=""),"",_xlfn.IFS((IFERROR(VALUE(TRIM(SUBSTITUTE(AW91,CHAR(160),""))),0))&gt;(IFERROR(VALUE(TRIM(SUBSTITUTE(W91,CHAR(160),""))),0)),"KO : Le montant retenu TTC est supérieur au montant présenté TTC. Merci de revoir la ligne de dépense ou plafonner son montant.",(IFERROR(VALUE(TRIM(SUBSTITUTE(AU91,CHAR(160),""))),0))&gt;(IFERROR(VALUE(TRIM(SUBSTITUTE(U91,CHAR(160),""))),0)),"Attention : Le montant retenu HT est supérieur au montant HT présenté. Merci de revoir la ligne de dépense, plafonner son montant, ou justifier la reventillation HT / TVA.",(IFERROR(VALUE(TRIM(SUBSTITUTE(AV91,CHAR(160),""))),0))&gt;(IFERROR(VALUE(TRIM(SUBSTITUTE(V91,CHAR(160),""))),0)),"Attention : Le montant TVA retenu est supérieur au montant TVA présenté. Merci de revoir la ligne de dépense, plafonner son montant, ou justifier la reventillation HT / TVA.",(IFERROR(VALUE(TRIM(SUBSTITUTE(W91,CHAR(160),""))),0))=0,"",(IFERROR(VALUE(TRIM(SUBSTITUTE(AW91,CHAR(160),""))),0))=(IFERROR(VALUE(TRIM(SUBSTITUTE(W91,CHAR(160),""))),0)),"OK",(IFERROR(VALUE(TRIM(SUBSTITUTE(AW91,CHAR(160),""))),0))&lt;(IFERROR(VALUE(TRIM(SUBSTITUTE(W91,CHAR(160),""))),0)),"Montant instruit inférieur au montant présenté.",TRUE,""))</f>
        <v/>
      </c>
      <c r="BA91" s="208" t="str">
        <f t="shared" si="79"/>
        <v/>
      </c>
      <c r="BB91" s="208" t="str">
        <f t="shared" si="80"/>
        <v/>
      </c>
      <c r="BC91" s="208" t="str">
        <f t="shared" si="81"/>
        <v/>
      </c>
    </row>
    <row r="92" spans="1:55" ht="15" customHeight="1">
      <c r="A92" s="473">
        <v>88</v>
      </c>
      <c r="B92" s="11"/>
      <c r="C92" s="13"/>
      <c r="D92" s="11"/>
      <c r="E92" s="11"/>
      <c r="F92" s="63"/>
      <c r="G92" s="71"/>
      <c r="H92" s="69"/>
      <c r="I92" s="70"/>
      <c r="J92" s="41"/>
      <c r="K92" s="29"/>
      <c r="L92" s="15"/>
      <c r="M92" s="193" t="str">
        <f t="shared" si="82"/>
        <v/>
      </c>
      <c r="N92" s="32"/>
      <c r="O92" s="15"/>
      <c r="P92" s="193" t="str">
        <f t="shared" si="83"/>
        <v/>
      </c>
      <c r="Q92" s="35"/>
      <c r="R92" s="15"/>
      <c r="S92" s="194" t="str">
        <f t="shared" si="84"/>
        <v/>
      </c>
      <c r="T92" s="56"/>
      <c r="U92" s="275" t="str" cm="1">
        <f t="array" ref="U92">IF((_xlfn.IFS(TRIM(SUBSTITUTE(T92,CHAR(160),""))="Devis 1",IFERROR(VALUE(TRIM(SUBSTITUTE(K92,CHAR(160),""))),0),TRIM(SUBSTITUTE(T92,CHAR(160),""))="Devis 2",IFERROR(VALUE(TRIM(SUBSTITUTE(N92,CHAR(160),""))),0),TRIM(SUBSTITUTE(T92,CHAR(160),""))="Devis 3",IFERROR(VALUE(TRIM(SUBSTITUTE(Q92,CHAR(160),""))),0),TRUE,0)*IFERROR(VALUE(TRIM(SUBSTITUTE(C92,CHAR(160),""))),0))=0,"",_xlfn.IFS(TRIM(SUBSTITUTE(T92,CHAR(160),""))="Devis 1",IFERROR(VALUE(TRIM(SUBSTITUTE(K92,CHAR(160),""))),0),TRIM(SUBSTITUTE(T92,CHAR(160),""))="Devis 2",IFERROR(VALUE(TRIM(SUBSTITUTE(N92,CHAR(160),""))),0),TRIM(SUBSTITUTE(T92,CHAR(160),""))="Devis 3",IFERROR(VALUE(TRIM(SUBSTITUTE(Q92,CHAR(160),""))),0),TRUE,0)*IFERROR(VALUE(TRIM(SUBSTITUTE(C92,CHAR(160),""))),0))</f>
        <v/>
      </c>
      <c r="V92" s="196" t="str" cm="1">
        <f t="array" ref="V92">IF(ROUND((_xlfn.IFS(TRIM(SUBSTITUTE(T92,CHAR(160),""))="Devis 1",IFERROR(VALUE(TRIM(SUBSTITUTE(L92,CHAR(160),""))),0),TRIM(SUBSTITUTE(T92,CHAR(160),""))="Devis 2",IFERROR(VALUE(TRIM(SUBSTITUTE(O92,CHAR(160),""))),0),TRIM(SUBSTITUTE(T92,CHAR(160),""))="Devis 3",IFERROR(VALUE(TRIM(SUBSTITUTE(R92,CHAR(160),""))),0),TRUE,0)*IFERROR(VALUE(TRIM(SUBSTITUTE(C92,CHAR(160),""))),0)),2)=0,IF(U92&lt;&gt;"",0,""),ROUND((_xlfn.IFS(TRIM(SUBSTITUTE(T92,CHAR(160),""))="Devis 1",IFERROR(VALUE(TRIM(SUBSTITUTE(L92,CHAR(160),""))),0),TRIM(SUBSTITUTE(T92,CHAR(160),""))="Devis 2",IFERROR(VALUE(TRIM(SUBSTITUTE(O92,CHAR(160),""))),0),TRIM(SUBSTITUTE(T92,CHAR(160),""))="Devis 3",IFERROR(VALUE(TRIM(SUBSTITUTE(R92,CHAR(160),""))),0),TRUE,0)*IFERROR(VALUE(TRIM(SUBSTITUTE(C92,CHAR(160),""))),0)),2))</f>
        <v/>
      </c>
      <c r="W92" s="197" t="str">
        <f t="shared" si="85"/>
        <v/>
      </c>
      <c r="X92" s="489"/>
      <c r="Y92" s="277" t="str">
        <f t="shared" si="64"/>
        <v/>
      </c>
      <c r="Z92" s="282" t="str">
        <f t="shared" si="65"/>
        <v/>
      </c>
      <c r="AA92" s="277" t="str">
        <f t="shared" si="66"/>
        <v/>
      </c>
      <c r="AB92" s="200" t="str">
        <f t="shared" si="67"/>
        <v/>
      </c>
      <c r="AC92" s="200" t="str">
        <f t="shared" si="68"/>
        <v/>
      </c>
      <c r="AD92" s="200" t="str">
        <f t="shared" si="69"/>
        <v/>
      </c>
      <c r="AE92" s="200" t="str">
        <f t="shared" si="70"/>
        <v/>
      </c>
      <c r="AF92" s="278" t="str">
        <f t="shared" si="71"/>
        <v/>
      </c>
      <c r="AG92" s="203" t="str">
        <f t="shared" si="72"/>
        <v/>
      </c>
      <c r="AH92" s="204" t="str">
        <f t="shared" si="73"/>
        <v/>
      </c>
      <c r="AI92" s="193" t="str">
        <f t="shared" si="86"/>
        <v/>
      </c>
      <c r="AJ92" s="205" t="str">
        <f t="shared" si="74"/>
        <v/>
      </c>
      <c r="AK92" s="204" t="str">
        <f t="shared" si="75"/>
        <v/>
      </c>
      <c r="AL92" s="193" t="str">
        <f t="shared" si="87"/>
        <v/>
      </c>
      <c r="AM92" s="206" t="str">
        <f t="shared" si="76"/>
        <v/>
      </c>
      <c r="AN92" s="204" t="str">
        <f t="shared" si="77"/>
        <v/>
      </c>
      <c r="AO92" s="207" t="str">
        <f t="shared" si="88"/>
        <v/>
      </c>
      <c r="AP92" s="198" t="str">
        <f t="shared" si="92"/>
        <v/>
      </c>
      <c r="AQ92" s="279"/>
      <c r="AR92" s="208" t="str">
        <f t="shared" si="89"/>
        <v/>
      </c>
      <c r="AS92" s="208" t="str">
        <f t="shared" si="90"/>
        <v/>
      </c>
      <c r="AT92" s="208" t="str">
        <f t="shared" si="91"/>
        <v/>
      </c>
      <c r="AU92" s="209" t="str" cm="1">
        <f t="array" ref="AU92">IF($Z92="","",IF((IFERROR(_xlfn.IFS($AP92="Devis 1",(IFERROR(VALUE(TRIM(SUBSTITUTE(AG92,CHAR(160),""))),0)),$AP92="Devis 2",(IFERROR(VALUE(TRIM(SUBSTITUTE(AJ92,CHAR(160),""))),0)),$AP92="Devis 3",(IFERROR(VALUE(TRIM(SUBSTITUTE(AM92,CHAR(160),""))),0))),0))*(IFERROR(VALUE(TRIM(SUBSTITUTE($Z92,CHAR(160),""))),0))=0,"",(IFERROR(_xlfn.IFS($AP92="Devis 1",(IFERROR(VALUE(TRIM(SUBSTITUTE(AG92,CHAR(160),""))),0)),$AP92="Devis 2",(IFERROR(VALUE(TRIM(SUBSTITUTE(AJ92,CHAR(160),""))),0)),$AP92="Devis 3",(IFERROR(VALUE(TRIM(SUBSTITUTE(AM92,CHAR(160),""))),0))),0))*(IFERROR(VALUE(TRIM(SUBSTITUTE($Z92,CHAR(160),""))),0))))</f>
        <v/>
      </c>
      <c r="AV92" s="209" t="str" cm="1">
        <f t="array" ref="AV92">IF($Z92="","",IF(ROUND((IFERROR(_xlfn.IFS(TRIM(SUBSTITUTE($AP92,CHAR(160),""))="Devis 1",IFERROR(VALUE(TRIM(SUBSTITUTE(AH92,CHAR(160),""))),0),TRIM(SUBSTITUTE($AP92,CHAR(160),""))="Devis 2",IFERROR(VALUE(TRIM(SUBSTITUTE(AK92,CHAR(160),""))),0),TRIM(SUBSTITUTE($AP92,CHAR(160),""))="Devis 3",IFERROR(VALUE(TRIM(SUBSTITUTE(AN92,CHAR(160),""))),0)),0))*(IFERROR(VALUE(TRIM(SUBSTITUTE($Z92,CHAR(160),""))),0)),2)=0,IF(AU92&lt;&gt;"",0,""),ROUND((IFERROR(_xlfn.IFS(TRIM(SUBSTITUTE($AP92,CHAR(160),""))="Devis 1",IFERROR(VALUE(TRIM(SUBSTITUTE(AH92,CHAR(160),""))),0),TRIM(SUBSTITUTE($AP92,CHAR(160),""))="Devis 2",IFERROR(VALUE(TRIM(SUBSTITUTE(AK92,CHAR(160),""))),0),TRIM(SUBSTITUTE($AP92,CHAR(160),""))="Devis 3",IFERROR(VALUE(TRIM(SUBSTITUTE(AN92,CHAR(160),""))),0)),0))*(IFERROR(VALUE(TRIM(SUBSTITUTE($Z92,CHAR(160),""))),0)),2)))</f>
        <v/>
      </c>
      <c r="AW92" s="209" t="str" cm="1">
        <f t="array" ref="AW92">IF($Z92="","",IF((IFERROR(_xlfn.IFS($AP92="Devis 1",(IFERROR(VALUE(TRIM(SUBSTITUTE(AI92,CHAR(160),""))),0)),$AP92="Devis 2",(IFERROR(VALUE(TRIM(SUBSTITUTE(AL92,CHAR(160),""))),0)),$AP92="Devis 3",(IFERROR(VALUE(TRIM(SUBSTITUTE(AO92,CHAR(160),""))),0))),0))*(IFERROR(VALUE(TRIM(SUBSTITUTE($Z92,CHAR(160),""))),0))=0,"",(IFERROR(_xlfn.IFS($AP92="Devis 1",(IFERROR(VALUE(TRIM(SUBSTITUTE(AI92,CHAR(160),""))),0)),$AP92="Devis 2",(IFERROR(VALUE(TRIM(SUBSTITUTE(AL92,CHAR(160),""))),0)),$AP92="Devis 3",(IFERROR(VALUE(TRIM(SUBSTITUTE(AO92,CHAR(160),""))),0))),0))*(IFERROR(VALUE(TRIM(SUBSTITUTE($Z92,CHAR(160),""))),0))))</f>
        <v/>
      </c>
      <c r="AX92" s="280"/>
      <c r="AY92" s="281" t="str" cm="1">
        <f t="array" ref="AY92">IF(OR(AW92="",AT92="",AU92="",AR92="",AV92="",AS92=""),"",_xlfn.IFS((IFERROR(VALUE(TRIM(SUBSTITUTE(AW92,CHAR(160),""))),0))&gt;(IFERROR(VALUE(TRIM(SUBSTITUTE(AT92,CHAR(160),""))),0)),"KO : Le montant retenu TTC est supérieur au montant raisonnable TTC. Merci de revoir la ligne de dépense ou plafonner son montant.",(IFERROR(VALUE(TRIM(SUBSTITUTE(AU92,CHAR(160),""))),0))&gt;(IFERROR(VALUE(TRIM(SUBSTITUTE(AR92,CHAR(160),""))),0)),"Attention : Le montant retenu HT est supérieur au montant HT raisonnable. Merci de revoir la ligne de dépense, plafonner son montant, ou justifier la reventillation HT / TVA.",(IFERROR(VALUE(TRIM(SUBSTITUTE(AV92,CHAR(160),""))),0))&gt;(IFERROR(VALUE(TRIM(SUBSTITUTE(AS92,CHAR(160),""))),0)),"Attention : Le montant TVA retenu est supérieur au montant TVA raisonnable. Merci de revoir la ligne de dépense, plafonner son montant, ou justifier la reventillation HT / TVA.",(IFERROR(VALUE(TRIM(SUBSTITUTE(AW92,CHAR(160),""))),0))=0,"",(IFERROR(VALUE(TRIM(SUBSTITUTE(AT92,CHAR(160),""))),0))=(IFERROR(VALUE(TRIM(SUBSTITUTE(AW92,CHAR(160),""))),0)),"OK",(IFERROR(VALUE(TRIM(SUBSTITUTE(AT92,CHAR(160),""))),0))&gt;(IFERROR(VALUE(TRIM(SUBSTITUTE(AW92,CHAR(160),""))),0))," OK : Montant instruit inférieur au montant raisonnable.",TRUE,""))</f>
        <v/>
      </c>
      <c r="AZ92" s="281" t="str" cm="1">
        <f t="array" ref="AZ92">IF(OR(AW92="",W92="",AU92="",U92="",AV92="",V92=""),"",_xlfn.IFS((IFERROR(VALUE(TRIM(SUBSTITUTE(AW92,CHAR(160),""))),0))&gt;(IFERROR(VALUE(TRIM(SUBSTITUTE(W92,CHAR(160),""))),0)),"KO : Le montant retenu TTC est supérieur au montant présenté TTC. Merci de revoir la ligne de dépense ou plafonner son montant.",(IFERROR(VALUE(TRIM(SUBSTITUTE(AU92,CHAR(160),""))),0))&gt;(IFERROR(VALUE(TRIM(SUBSTITUTE(U92,CHAR(160),""))),0)),"Attention : Le montant retenu HT est supérieur au montant HT présenté. Merci de revoir la ligne de dépense, plafonner son montant, ou justifier la reventillation HT / TVA.",(IFERROR(VALUE(TRIM(SUBSTITUTE(AV92,CHAR(160),""))),0))&gt;(IFERROR(VALUE(TRIM(SUBSTITUTE(V92,CHAR(160),""))),0)),"Attention : Le montant TVA retenu est supérieur au montant TVA présenté. Merci de revoir la ligne de dépense, plafonner son montant, ou justifier la reventillation HT / TVA.",(IFERROR(VALUE(TRIM(SUBSTITUTE(W92,CHAR(160),""))),0))=0,"",(IFERROR(VALUE(TRIM(SUBSTITUTE(AW92,CHAR(160),""))),0))=(IFERROR(VALUE(TRIM(SUBSTITUTE(W92,CHAR(160),""))),0)),"OK",(IFERROR(VALUE(TRIM(SUBSTITUTE(AW92,CHAR(160),""))),0))&lt;(IFERROR(VALUE(TRIM(SUBSTITUTE(W92,CHAR(160),""))),0)),"Montant instruit inférieur au montant présenté.",TRUE,""))</f>
        <v/>
      </c>
      <c r="BA92" s="208" t="str">
        <f t="shared" si="79"/>
        <v/>
      </c>
      <c r="BB92" s="208" t="str">
        <f t="shared" si="80"/>
        <v/>
      </c>
      <c r="BC92" s="208" t="str">
        <f t="shared" si="81"/>
        <v/>
      </c>
    </row>
    <row r="93" spans="1:55" ht="15" customHeight="1">
      <c r="A93" s="473">
        <v>89</v>
      </c>
      <c r="B93" s="11"/>
      <c r="C93" s="13"/>
      <c r="D93" s="11"/>
      <c r="E93" s="11"/>
      <c r="F93" s="63"/>
      <c r="G93" s="71"/>
      <c r="H93" s="69"/>
      <c r="I93" s="70"/>
      <c r="J93" s="41"/>
      <c r="K93" s="29"/>
      <c r="L93" s="15"/>
      <c r="M93" s="193" t="str">
        <f t="shared" si="82"/>
        <v/>
      </c>
      <c r="N93" s="32"/>
      <c r="O93" s="15"/>
      <c r="P93" s="193" t="str">
        <f t="shared" si="83"/>
        <v/>
      </c>
      <c r="Q93" s="35"/>
      <c r="R93" s="15"/>
      <c r="S93" s="194" t="str">
        <f t="shared" si="84"/>
        <v/>
      </c>
      <c r="T93" s="56"/>
      <c r="U93" s="275" t="str" cm="1">
        <f t="array" ref="U93">IF((_xlfn.IFS(TRIM(SUBSTITUTE(T93,CHAR(160),""))="Devis 1",IFERROR(VALUE(TRIM(SUBSTITUTE(K93,CHAR(160),""))),0),TRIM(SUBSTITUTE(T93,CHAR(160),""))="Devis 2",IFERROR(VALUE(TRIM(SUBSTITUTE(N93,CHAR(160),""))),0),TRIM(SUBSTITUTE(T93,CHAR(160),""))="Devis 3",IFERROR(VALUE(TRIM(SUBSTITUTE(Q93,CHAR(160),""))),0),TRUE,0)*IFERROR(VALUE(TRIM(SUBSTITUTE(C93,CHAR(160),""))),0))=0,"",_xlfn.IFS(TRIM(SUBSTITUTE(T93,CHAR(160),""))="Devis 1",IFERROR(VALUE(TRIM(SUBSTITUTE(K93,CHAR(160),""))),0),TRIM(SUBSTITUTE(T93,CHAR(160),""))="Devis 2",IFERROR(VALUE(TRIM(SUBSTITUTE(N93,CHAR(160),""))),0),TRIM(SUBSTITUTE(T93,CHAR(160),""))="Devis 3",IFERROR(VALUE(TRIM(SUBSTITUTE(Q93,CHAR(160),""))),0),TRUE,0)*IFERROR(VALUE(TRIM(SUBSTITUTE(C93,CHAR(160),""))),0))</f>
        <v/>
      </c>
      <c r="V93" s="196" t="str" cm="1">
        <f t="array" ref="V93">IF(ROUND((_xlfn.IFS(TRIM(SUBSTITUTE(T93,CHAR(160),""))="Devis 1",IFERROR(VALUE(TRIM(SUBSTITUTE(L93,CHAR(160),""))),0),TRIM(SUBSTITUTE(T93,CHAR(160),""))="Devis 2",IFERROR(VALUE(TRIM(SUBSTITUTE(O93,CHAR(160),""))),0),TRIM(SUBSTITUTE(T93,CHAR(160),""))="Devis 3",IFERROR(VALUE(TRIM(SUBSTITUTE(R93,CHAR(160),""))),0),TRUE,0)*IFERROR(VALUE(TRIM(SUBSTITUTE(C93,CHAR(160),""))),0)),2)=0,IF(U93&lt;&gt;"",0,""),ROUND((_xlfn.IFS(TRIM(SUBSTITUTE(T93,CHAR(160),""))="Devis 1",IFERROR(VALUE(TRIM(SUBSTITUTE(L93,CHAR(160),""))),0),TRIM(SUBSTITUTE(T93,CHAR(160),""))="Devis 2",IFERROR(VALUE(TRIM(SUBSTITUTE(O93,CHAR(160),""))),0),TRIM(SUBSTITUTE(T93,CHAR(160),""))="Devis 3",IFERROR(VALUE(TRIM(SUBSTITUTE(R93,CHAR(160),""))),0),TRUE,0)*IFERROR(VALUE(TRIM(SUBSTITUTE(C93,CHAR(160),""))),0)),2))</f>
        <v/>
      </c>
      <c r="W93" s="197" t="str">
        <f t="shared" si="85"/>
        <v/>
      </c>
      <c r="X93" s="489"/>
      <c r="Y93" s="277" t="str">
        <f t="shared" si="64"/>
        <v/>
      </c>
      <c r="Z93" s="282" t="str">
        <f t="shared" si="65"/>
        <v/>
      </c>
      <c r="AA93" s="277" t="str">
        <f t="shared" si="66"/>
        <v/>
      </c>
      <c r="AB93" s="200" t="str">
        <f t="shared" si="67"/>
        <v/>
      </c>
      <c r="AC93" s="200" t="str">
        <f t="shared" si="68"/>
        <v/>
      </c>
      <c r="AD93" s="200" t="str">
        <f t="shared" si="69"/>
        <v/>
      </c>
      <c r="AE93" s="200" t="str">
        <f t="shared" si="70"/>
        <v/>
      </c>
      <c r="AF93" s="278" t="str">
        <f t="shared" si="71"/>
        <v/>
      </c>
      <c r="AG93" s="203" t="str">
        <f t="shared" si="72"/>
        <v/>
      </c>
      <c r="AH93" s="204" t="str">
        <f t="shared" si="73"/>
        <v/>
      </c>
      <c r="AI93" s="193" t="str">
        <f t="shared" si="86"/>
        <v/>
      </c>
      <c r="AJ93" s="205" t="str">
        <f t="shared" si="74"/>
        <v/>
      </c>
      <c r="AK93" s="204" t="str">
        <f t="shared" si="75"/>
        <v/>
      </c>
      <c r="AL93" s="193" t="str">
        <f t="shared" si="87"/>
        <v/>
      </c>
      <c r="AM93" s="206" t="str">
        <f t="shared" si="76"/>
        <v/>
      </c>
      <c r="AN93" s="204" t="str">
        <f t="shared" si="77"/>
        <v/>
      </c>
      <c r="AO93" s="207" t="str">
        <f t="shared" si="88"/>
        <v/>
      </c>
      <c r="AP93" s="198" t="str">
        <f t="shared" si="92"/>
        <v/>
      </c>
      <c r="AQ93" s="279"/>
      <c r="AR93" s="208" t="str">
        <f t="shared" si="89"/>
        <v/>
      </c>
      <c r="AS93" s="208" t="str">
        <f t="shared" si="90"/>
        <v/>
      </c>
      <c r="AT93" s="208" t="str">
        <f t="shared" si="91"/>
        <v/>
      </c>
      <c r="AU93" s="209" t="str" cm="1">
        <f t="array" ref="AU93">IF($Z93="","",IF((IFERROR(_xlfn.IFS($AP93="Devis 1",(IFERROR(VALUE(TRIM(SUBSTITUTE(AG93,CHAR(160),""))),0)),$AP93="Devis 2",(IFERROR(VALUE(TRIM(SUBSTITUTE(AJ93,CHAR(160),""))),0)),$AP93="Devis 3",(IFERROR(VALUE(TRIM(SUBSTITUTE(AM93,CHAR(160),""))),0))),0))*(IFERROR(VALUE(TRIM(SUBSTITUTE($Z93,CHAR(160),""))),0))=0,"",(IFERROR(_xlfn.IFS($AP93="Devis 1",(IFERROR(VALUE(TRIM(SUBSTITUTE(AG93,CHAR(160),""))),0)),$AP93="Devis 2",(IFERROR(VALUE(TRIM(SUBSTITUTE(AJ93,CHAR(160),""))),0)),$AP93="Devis 3",(IFERROR(VALUE(TRIM(SUBSTITUTE(AM93,CHAR(160),""))),0))),0))*(IFERROR(VALUE(TRIM(SUBSTITUTE($Z93,CHAR(160),""))),0))))</f>
        <v/>
      </c>
      <c r="AV93" s="209" t="str" cm="1">
        <f t="array" ref="AV93">IF($Z93="","",IF(ROUND((IFERROR(_xlfn.IFS(TRIM(SUBSTITUTE($AP93,CHAR(160),""))="Devis 1",IFERROR(VALUE(TRIM(SUBSTITUTE(AH93,CHAR(160),""))),0),TRIM(SUBSTITUTE($AP93,CHAR(160),""))="Devis 2",IFERROR(VALUE(TRIM(SUBSTITUTE(AK93,CHAR(160),""))),0),TRIM(SUBSTITUTE($AP93,CHAR(160),""))="Devis 3",IFERROR(VALUE(TRIM(SUBSTITUTE(AN93,CHAR(160),""))),0)),0))*(IFERROR(VALUE(TRIM(SUBSTITUTE($Z93,CHAR(160),""))),0)),2)=0,IF(AU93&lt;&gt;"",0,""),ROUND((IFERROR(_xlfn.IFS(TRIM(SUBSTITUTE($AP93,CHAR(160),""))="Devis 1",IFERROR(VALUE(TRIM(SUBSTITUTE(AH93,CHAR(160),""))),0),TRIM(SUBSTITUTE($AP93,CHAR(160),""))="Devis 2",IFERROR(VALUE(TRIM(SUBSTITUTE(AK93,CHAR(160),""))),0),TRIM(SUBSTITUTE($AP93,CHAR(160),""))="Devis 3",IFERROR(VALUE(TRIM(SUBSTITUTE(AN93,CHAR(160),""))),0)),0))*(IFERROR(VALUE(TRIM(SUBSTITUTE($Z93,CHAR(160),""))),0)),2)))</f>
        <v/>
      </c>
      <c r="AW93" s="209" t="str" cm="1">
        <f t="array" ref="AW93">IF($Z93="","",IF((IFERROR(_xlfn.IFS($AP93="Devis 1",(IFERROR(VALUE(TRIM(SUBSTITUTE(AI93,CHAR(160),""))),0)),$AP93="Devis 2",(IFERROR(VALUE(TRIM(SUBSTITUTE(AL93,CHAR(160),""))),0)),$AP93="Devis 3",(IFERROR(VALUE(TRIM(SUBSTITUTE(AO93,CHAR(160),""))),0))),0))*(IFERROR(VALUE(TRIM(SUBSTITUTE($Z93,CHAR(160),""))),0))=0,"",(IFERROR(_xlfn.IFS($AP93="Devis 1",(IFERROR(VALUE(TRIM(SUBSTITUTE(AI93,CHAR(160),""))),0)),$AP93="Devis 2",(IFERROR(VALUE(TRIM(SUBSTITUTE(AL93,CHAR(160),""))),0)),$AP93="Devis 3",(IFERROR(VALUE(TRIM(SUBSTITUTE(AO93,CHAR(160),""))),0))),0))*(IFERROR(VALUE(TRIM(SUBSTITUTE($Z93,CHAR(160),""))),0))))</f>
        <v/>
      </c>
      <c r="AX93" s="280"/>
      <c r="AY93" s="281" t="str" cm="1">
        <f t="array" ref="AY93">IF(OR(AW93="",AT93="",AU93="",AR93="",AV93="",AS93=""),"",_xlfn.IFS((IFERROR(VALUE(TRIM(SUBSTITUTE(AW93,CHAR(160),""))),0))&gt;(IFERROR(VALUE(TRIM(SUBSTITUTE(AT93,CHAR(160),""))),0)),"KO : Le montant retenu TTC est supérieur au montant raisonnable TTC. Merci de revoir la ligne de dépense ou plafonner son montant.",(IFERROR(VALUE(TRIM(SUBSTITUTE(AU93,CHAR(160),""))),0))&gt;(IFERROR(VALUE(TRIM(SUBSTITUTE(AR93,CHAR(160),""))),0)),"Attention : Le montant retenu HT est supérieur au montant HT raisonnable. Merci de revoir la ligne de dépense, plafonner son montant, ou justifier la reventillation HT / TVA.",(IFERROR(VALUE(TRIM(SUBSTITUTE(AV93,CHAR(160),""))),0))&gt;(IFERROR(VALUE(TRIM(SUBSTITUTE(AS93,CHAR(160),""))),0)),"Attention : Le montant TVA retenu est supérieur au montant TVA raisonnable. Merci de revoir la ligne de dépense, plafonner son montant, ou justifier la reventillation HT / TVA.",(IFERROR(VALUE(TRIM(SUBSTITUTE(AW93,CHAR(160),""))),0))=0,"",(IFERROR(VALUE(TRIM(SUBSTITUTE(AT93,CHAR(160),""))),0))=(IFERROR(VALUE(TRIM(SUBSTITUTE(AW93,CHAR(160),""))),0)),"OK",(IFERROR(VALUE(TRIM(SUBSTITUTE(AT93,CHAR(160),""))),0))&gt;(IFERROR(VALUE(TRIM(SUBSTITUTE(AW93,CHAR(160),""))),0))," OK : Montant instruit inférieur au montant raisonnable.",TRUE,""))</f>
        <v/>
      </c>
      <c r="AZ93" s="281" t="str" cm="1">
        <f t="array" ref="AZ93">IF(OR(AW93="",W93="",AU93="",U93="",AV93="",V93=""),"",_xlfn.IFS((IFERROR(VALUE(TRIM(SUBSTITUTE(AW93,CHAR(160),""))),0))&gt;(IFERROR(VALUE(TRIM(SUBSTITUTE(W93,CHAR(160),""))),0)),"KO : Le montant retenu TTC est supérieur au montant présenté TTC. Merci de revoir la ligne de dépense ou plafonner son montant.",(IFERROR(VALUE(TRIM(SUBSTITUTE(AU93,CHAR(160),""))),0))&gt;(IFERROR(VALUE(TRIM(SUBSTITUTE(U93,CHAR(160),""))),0)),"Attention : Le montant retenu HT est supérieur au montant HT présenté. Merci de revoir la ligne de dépense, plafonner son montant, ou justifier la reventillation HT / TVA.",(IFERROR(VALUE(TRIM(SUBSTITUTE(AV93,CHAR(160),""))),0))&gt;(IFERROR(VALUE(TRIM(SUBSTITUTE(V93,CHAR(160),""))),0)),"Attention : Le montant TVA retenu est supérieur au montant TVA présenté. Merci de revoir la ligne de dépense, plafonner son montant, ou justifier la reventillation HT / TVA.",(IFERROR(VALUE(TRIM(SUBSTITUTE(W93,CHAR(160),""))),0))=0,"",(IFERROR(VALUE(TRIM(SUBSTITUTE(AW93,CHAR(160),""))),0))=(IFERROR(VALUE(TRIM(SUBSTITUTE(W93,CHAR(160),""))),0)),"OK",(IFERROR(VALUE(TRIM(SUBSTITUTE(AW93,CHAR(160),""))),0))&lt;(IFERROR(VALUE(TRIM(SUBSTITUTE(W93,CHAR(160),""))),0)),"Montant instruit inférieur au montant présenté.",TRUE,""))</f>
        <v/>
      </c>
      <c r="BA93" s="208" t="str">
        <f t="shared" si="79"/>
        <v/>
      </c>
      <c r="BB93" s="208" t="str">
        <f t="shared" si="80"/>
        <v/>
      </c>
      <c r="BC93" s="208" t="str">
        <f t="shared" si="81"/>
        <v/>
      </c>
    </row>
    <row r="94" spans="1:55" ht="15" customHeight="1">
      <c r="A94" s="473">
        <v>90</v>
      </c>
      <c r="B94" s="11"/>
      <c r="C94" s="13"/>
      <c r="D94" s="11"/>
      <c r="E94" s="11"/>
      <c r="F94" s="63"/>
      <c r="G94" s="71"/>
      <c r="H94" s="69"/>
      <c r="I94" s="70"/>
      <c r="J94" s="41"/>
      <c r="K94" s="29"/>
      <c r="L94" s="15"/>
      <c r="M94" s="193" t="str">
        <f t="shared" si="82"/>
        <v/>
      </c>
      <c r="N94" s="32"/>
      <c r="O94" s="15"/>
      <c r="P94" s="193" t="str">
        <f t="shared" si="83"/>
        <v/>
      </c>
      <c r="Q94" s="35"/>
      <c r="R94" s="15"/>
      <c r="S94" s="194" t="str">
        <f t="shared" si="84"/>
        <v/>
      </c>
      <c r="T94" s="56"/>
      <c r="U94" s="275" t="str" cm="1">
        <f t="array" ref="U94">IF((_xlfn.IFS(TRIM(SUBSTITUTE(T94,CHAR(160),""))="Devis 1",IFERROR(VALUE(TRIM(SUBSTITUTE(K94,CHAR(160),""))),0),TRIM(SUBSTITUTE(T94,CHAR(160),""))="Devis 2",IFERROR(VALUE(TRIM(SUBSTITUTE(N94,CHAR(160),""))),0),TRIM(SUBSTITUTE(T94,CHAR(160),""))="Devis 3",IFERROR(VALUE(TRIM(SUBSTITUTE(Q94,CHAR(160),""))),0),TRUE,0)*IFERROR(VALUE(TRIM(SUBSTITUTE(C94,CHAR(160),""))),0))=0,"",_xlfn.IFS(TRIM(SUBSTITUTE(T94,CHAR(160),""))="Devis 1",IFERROR(VALUE(TRIM(SUBSTITUTE(K94,CHAR(160),""))),0),TRIM(SUBSTITUTE(T94,CHAR(160),""))="Devis 2",IFERROR(VALUE(TRIM(SUBSTITUTE(N94,CHAR(160),""))),0),TRIM(SUBSTITUTE(T94,CHAR(160),""))="Devis 3",IFERROR(VALUE(TRIM(SUBSTITUTE(Q94,CHAR(160),""))),0),TRUE,0)*IFERROR(VALUE(TRIM(SUBSTITUTE(C94,CHAR(160),""))),0))</f>
        <v/>
      </c>
      <c r="V94" s="196" t="str" cm="1">
        <f t="array" ref="V94">IF(ROUND((_xlfn.IFS(TRIM(SUBSTITUTE(T94,CHAR(160),""))="Devis 1",IFERROR(VALUE(TRIM(SUBSTITUTE(L94,CHAR(160),""))),0),TRIM(SUBSTITUTE(T94,CHAR(160),""))="Devis 2",IFERROR(VALUE(TRIM(SUBSTITUTE(O94,CHAR(160),""))),0),TRIM(SUBSTITUTE(T94,CHAR(160),""))="Devis 3",IFERROR(VALUE(TRIM(SUBSTITUTE(R94,CHAR(160),""))),0),TRUE,0)*IFERROR(VALUE(TRIM(SUBSTITUTE(C94,CHAR(160),""))),0)),2)=0,IF(U94&lt;&gt;"",0,""),ROUND((_xlfn.IFS(TRIM(SUBSTITUTE(T94,CHAR(160),""))="Devis 1",IFERROR(VALUE(TRIM(SUBSTITUTE(L94,CHAR(160),""))),0),TRIM(SUBSTITUTE(T94,CHAR(160),""))="Devis 2",IFERROR(VALUE(TRIM(SUBSTITUTE(O94,CHAR(160),""))),0),TRIM(SUBSTITUTE(T94,CHAR(160),""))="Devis 3",IFERROR(VALUE(TRIM(SUBSTITUTE(R94,CHAR(160),""))),0),TRUE,0)*IFERROR(VALUE(TRIM(SUBSTITUTE(C94,CHAR(160),""))),0)),2))</f>
        <v/>
      </c>
      <c r="W94" s="197" t="str">
        <f t="shared" si="85"/>
        <v/>
      </c>
      <c r="X94" s="489"/>
      <c r="Y94" s="277" t="str">
        <f t="shared" si="64"/>
        <v/>
      </c>
      <c r="Z94" s="282" t="str">
        <f t="shared" si="65"/>
        <v/>
      </c>
      <c r="AA94" s="277" t="str">
        <f t="shared" si="66"/>
        <v/>
      </c>
      <c r="AB94" s="200" t="str">
        <f t="shared" si="67"/>
        <v/>
      </c>
      <c r="AC94" s="200" t="str">
        <f t="shared" si="68"/>
        <v/>
      </c>
      <c r="AD94" s="200" t="str">
        <f t="shared" si="69"/>
        <v/>
      </c>
      <c r="AE94" s="200" t="str">
        <f t="shared" si="70"/>
        <v/>
      </c>
      <c r="AF94" s="278" t="str">
        <f t="shared" si="71"/>
        <v/>
      </c>
      <c r="AG94" s="203" t="str">
        <f t="shared" si="72"/>
        <v/>
      </c>
      <c r="AH94" s="204" t="str">
        <f t="shared" si="73"/>
        <v/>
      </c>
      <c r="AI94" s="193" t="str">
        <f t="shared" si="86"/>
        <v/>
      </c>
      <c r="AJ94" s="205" t="str">
        <f t="shared" si="74"/>
        <v/>
      </c>
      <c r="AK94" s="204" t="str">
        <f t="shared" si="75"/>
        <v/>
      </c>
      <c r="AL94" s="193" t="str">
        <f t="shared" si="87"/>
        <v/>
      </c>
      <c r="AM94" s="206" t="str">
        <f t="shared" si="76"/>
        <v/>
      </c>
      <c r="AN94" s="204" t="str">
        <f t="shared" si="77"/>
        <v/>
      </c>
      <c r="AO94" s="207" t="str">
        <f t="shared" si="88"/>
        <v/>
      </c>
      <c r="AP94" s="198" t="str">
        <f t="shared" si="92"/>
        <v/>
      </c>
      <c r="AQ94" s="279"/>
      <c r="AR94" s="208" t="str">
        <f t="shared" si="89"/>
        <v/>
      </c>
      <c r="AS94" s="208" t="str">
        <f t="shared" si="90"/>
        <v/>
      </c>
      <c r="AT94" s="208" t="str">
        <f t="shared" si="91"/>
        <v/>
      </c>
      <c r="AU94" s="209" t="str" cm="1">
        <f t="array" ref="AU94">IF($Z94="","",IF((IFERROR(_xlfn.IFS($AP94="Devis 1",(IFERROR(VALUE(TRIM(SUBSTITUTE(AG94,CHAR(160),""))),0)),$AP94="Devis 2",(IFERROR(VALUE(TRIM(SUBSTITUTE(AJ94,CHAR(160),""))),0)),$AP94="Devis 3",(IFERROR(VALUE(TRIM(SUBSTITUTE(AM94,CHAR(160),""))),0))),0))*(IFERROR(VALUE(TRIM(SUBSTITUTE($Z94,CHAR(160),""))),0))=0,"",(IFERROR(_xlfn.IFS($AP94="Devis 1",(IFERROR(VALUE(TRIM(SUBSTITUTE(AG94,CHAR(160),""))),0)),$AP94="Devis 2",(IFERROR(VALUE(TRIM(SUBSTITUTE(AJ94,CHAR(160),""))),0)),$AP94="Devis 3",(IFERROR(VALUE(TRIM(SUBSTITUTE(AM94,CHAR(160),""))),0))),0))*(IFERROR(VALUE(TRIM(SUBSTITUTE($Z94,CHAR(160),""))),0))))</f>
        <v/>
      </c>
      <c r="AV94" s="209" t="str" cm="1">
        <f t="array" ref="AV94">IF($Z94="","",IF(ROUND((IFERROR(_xlfn.IFS(TRIM(SUBSTITUTE($AP94,CHAR(160),""))="Devis 1",IFERROR(VALUE(TRIM(SUBSTITUTE(AH94,CHAR(160),""))),0),TRIM(SUBSTITUTE($AP94,CHAR(160),""))="Devis 2",IFERROR(VALUE(TRIM(SUBSTITUTE(AK94,CHAR(160),""))),0),TRIM(SUBSTITUTE($AP94,CHAR(160),""))="Devis 3",IFERROR(VALUE(TRIM(SUBSTITUTE(AN94,CHAR(160),""))),0)),0))*(IFERROR(VALUE(TRIM(SUBSTITUTE($Z94,CHAR(160),""))),0)),2)=0,IF(AU94&lt;&gt;"",0,""),ROUND((IFERROR(_xlfn.IFS(TRIM(SUBSTITUTE($AP94,CHAR(160),""))="Devis 1",IFERROR(VALUE(TRIM(SUBSTITUTE(AH94,CHAR(160),""))),0),TRIM(SUBSTITUTE($AP94,CHAR(160),""))="Devis 2",IFERROR(VALUE(TRIM(SUBSTITUTE(AK94,CHAR(160),""))),0),TRIM(SUBSTITUTE($AP94,CHAR(160),""))="Devis 3",IFERROR(VALUE(TRIM(SUBSTITUTE(AN94,CHAR(160),""))),0)),0))*(IFERROR(VALUE(TRIM(SUBSTITUTE($Z94,CHAR(160),""))),0)),2)))</f>
        <v/>
      </c>
      <c r="AW94" s="209" t="str" cm="1">
        <f t="array" ref="AW94">IF($Z94="","",IF((IFERROR(_xlfn.IFS($AP94="Devis 1",(IFERROR(VALUE(TRIM(SUBSTITUTE(AI94,CHAR(160),""))),0)),$AP94="Devis 2",(IFERROR(VALUE(TRIM(SUBSTITUTE(AL94,CHAR(160),""))),0)),$AP94="Devis 3",(IFERROR(VALUE(TRIM(SUBSTITUTE(AO94,CHAR(160),""))),0))),0))*(IFERROR(VALUE(TRIM(SUBSTITUTE($Z94,CHAR(160),""))),0))=0,"",(IFERROR(_xlfn.IFS($AP94="Devis 1",(IFERROR(VALUE(TRIM(SUBSTITUTE(AI94,CHAR(160),""))),0)),$AP94="Devis 2",(IFERROR(VALUE(TRIM(SUBSTITUTE(AL94,CHAR(160),""))),0)),$AP94="Devis 3",(IFERROR(VALUE(TRIM(SUBSTITUTE(AO94,CHAR(160),""))),0))),0))*(IFERROR(VALUE(TRIM(SUBSTITUTE($Z94,CHAR(160),""))),0))))</f>
        <v/>
      </c>
      <c r="AX94" s="280"/>
      <c r="AY94" s="281" t="str" cm="1">
        <f t="array" ref="AY94">IF(OR(AW94="",AT94="",AU94="",AR94="",AV94="",AS94=""),"",_xlfn.IFS((IFERROR(VALUE(TRIM(SUBSTITUTE(AW94,CHAR(160),""))),0))&gt;(IFERROR(VALUE(TRIM(SUBSTITUTE(AT94,CHAR(160),""))),0)),"KO : Le montant retenu TTC est supérieur au montant raisonnable TTC. Merci de revoir la ligne de dépense ou plafonner son montant.",(IFERROR(VALUE(TRIM(SUBSTITUTE(AU94,CHAR(160),""))),0))&gt;(IFERROR(VALUE(TRIM(SUBSTITUTE(AR94,CHAR(160),""))),0)),"Attention : Le montant retenu HT est supérieur au montant HT raisonnable. Merci de revoir la ligne de dépense, plafonner son montant, ou justifier la reventillation HT / TVA.",(IFERROR(VALUE(TRIM(SUBSTITUTE(AV94,CHAR(160),""))),0))&gt;(IFERROR(VALUE(TRIM(SUBSTITUTE(AS94,CHAR(160),""))),0)),"Attention : Le montant TVA retenu est supérieur au montant TVA raisonnable. Merci de revoir la ligne de dépense, plafonner son montant, ou justifier la reventillation HT / TVA.",(IFERROR(VALUE(TRIM(SUBSTITUTE(AW94,CHAR(160),""))),0))=0,"",(IFERROR(VALUE(TRIM(SUBSTITUTE(AT94,CHAR(160),""))),0))=(IFERROR(VALUE(TRIM(SUBSTITUTE(AW94,CHAR(160),""))),0)),"OK",(IFERROR(VALUE(TRIM(SUBSTITUTE(AT94,CHAR(160),""))),0))&gt;(IFERROR(VALUE(TRIM(SUBSTITUTE(AW94,CHAR(160),""))),0))," OK : Montant instruit inférieur au montant raisonnable.",TRUE,""))</f>
        <v/>
      </c>
      <c r="AZ94" s="281" t="str" cm="1">
        <f t="array" ref="AZ94">IF(OR(AW94="",W94="",AU94="",U94="",AV94="",V94=""),"",_xlfn.IFS((IFERROR(VALUE(TRIM(SUBSTITUTE(AW94,CHAR(160),""))),0))&gt;(IFERROR(VALUE(TRIM(SUBSTITUTE(W94,CHAR(160),""))),0)),"KO : Le montant retenu TTC est supérieur au montant présenté TTC. Merci de revoir la ligne de dépense ou plafonner son montant.",(IFERROR(VALUE(TRIM(SUBSTITUTE(AU94,CHAR(160),""))),0))&gt;(IFERROR(VALUE(TRIM(SUBSTITUTE(U94,CHAR(160),""))),0)),"Attention : Le montant retenu HT est supérieur au montant HT présenté. Merci de revoir la ligne de dépense, plafonner son montant, ou justifier la reventillation HT / TVA.",(IFERROR(VALUE(TRIM(SUBSTITUTE(AV94,CHAR(160),""))),0))&gt;(IFERROR(VALUE(TRIM(SUBSTITUTE(V94,CHAR(160),""))),0)),"Attention : Le montant TVA retenu est supérieur au montant TVA présenté. Merci de revoir la ligne de dépense, plafonner son montant, ou justifier la reventillation HT / TVA.",(IFERROR(VALUE(TRIM(SUBSTITUTE(W94,CHAR(160),""))),0))=0,"",(IFERROR(VALUE(TRIM(SUBSTITUTE(AW94,CHAR(160),""))),0))=(IFERROR(VALUE(TRIM(SUBSTITUTE(W94,CHAR(160),""))),0)),"OK",(IFERROR(VALUE(TRIM(SUBSTITUTE(AW94,CHAR(160),""))),0))&lt;(IFERROR(VALUE(TRIM(SUBSTITUTE(W94,CHAR(160),""))),0)),"Montant instruit inférieur au montant présenté.",TRUE,""))</f>
        <v/>
      </c>
      <c r="BA94" s="208" t="str">
        <f t="shared" si="79"/>
        <v/>
      </c>
      <c r="BB94" s="208" t="str">
        <f t="shared" si="80"/>
        <v/>
      </c>
      <c r="BC94" s="208" t="str">
        <f t="shared" si="81"/>
        <v/>
      </c>
    </row>
    <row r="95" spans="1:55" ht="15" customHeight="1">
      <c r="A95" s="473">
        <v>91</v>
      </c>
      <c r="B95" s="11"/>
      <c r="C95" s="13"/>
      <c r="D95" s="11"/>
      <c r="E95" s="11"/>
      <c r="F95" s="63"/>
      <c r="G95" s="71"/>
      <c r="H95" s="69"/>
      <c r="I95" s="70"/>
      <c r="J95" s="41"/>
      <c r="K95" s="29"/>
      <c r="L95" s="15"/>
      <c r="M95" s="193" t="str">
        <f t="shared" si="82"/>
        <v/>
      </c>
      <c r="N95" s="32"/>
      <c r="O95" s="15"/>
      <c r="P95" s="193" t="str">
        <f t="shared" si="83"/>
        <v/>
      </c>
      <c r="Q95" s="35"/>
      <c r="R95" s="15"/>
      <c r="S95" s="194" t="str">
        <f t="shared" si="84"/>
        <v/>
      </c>
      <c r="T95" s="56"/>
      <c r="U95" s="275" t="str" cm="1">
        <f t="array" ref="U95">IF((_xlfn.IFS(TRIM(SUBSTITUTE(T95,CHAR(160),""))="Devis 1",IFERROR(VALUE(TRIM(SUBSTITUTE(K95,CHAR(160),""))),0),TRIM(SUBSTITUTE(T95,CHAR(160),""))="Devis 2",IFERROR(VALUE(TRIM(SUBSTITUTE(N95,CHAR(160),""))),0),TRIM(SUBSTITUTE(T95,CHAR(160),""))="Devis 3",IFERROR(VALUE(TRIM(SUBSTITUTE(Q95,CHAR(160),""))),0),TRUE,0)*IFERROR(VALUE(TRIM(SUBSTITUTE(C95,CHAR(160),""))),0))=0,"",_xlfn.IFS(TRIM(SUBSTITUTE(T95,CHAR(160),""))="Devis 1",IFERROR(VALUE(TRIM(SUBSTITUTE(K95,CHAR(160),""))),0),TRIM(SUBSTITUTE(T95,CHAR(160),""))="Devis 2",IFERROR(VALUE(TRIM(SUBSTITUTE(N95,CHAR(160),""))),0),TRIM(SUBSTITUTE(T95,CHAR(160),""))="Devis 3",IFERROR(VALUE(TRIM(SUBSTITUTE(Q95,CHAR(160),""))),0),TRUE,0)*IFERROR(VALUE(TRIM(SUBSTITUTE(C95,CHAR(160),""))),0))</f>
        <v/>
      </c>
      <c r="V95" s="196" t="str" cm="1">
        <f t="array" ref="V95">IF(ROUND((_xlfn.IFS(TRIM(SUBSTITUTE(T95,CHAR(160),""))="Devis 1",IFERROR(VALUE(TRIM(SUBSTITUTE(L95,CHAR(160),""))),0),TRIM(SUBSTITUTE(T95,CHAR(160),""))="Devis 2",IFERROR(VALUE(TRIM(SUBSTITUTE(O95,CHAR(160),""))),0),TRIM(SUBSTITUTE(T95,CHAR(160),""))="Devis 3",IFERROR(VALUE(TRIM(SUBSTITUTE(R95,CHAR(160),""))),0),TRUE,0)*IFERROR(VALUE(TRIM(SUBSTITUTE(C95,CHAR(160),""))),0)),2)=0,IF(U95&lt;&gt;"",0,""),ROUND((_xlfn.IFS(TRIM(SUBSTITUTE(T95,CHAR(160),""))="Devis 1",IFERROR(VALUE(TRIM(SUBSTITUTE(L95,CHAR(160),""))),0),TRIM(SUBSTITUTE(T95,CHAR(160),""))="Devis 2",IFERROR(VALUE(TRIM(SUBSTITUTE(O95,CHAR(160),""))),0),TRIM(SUBSTITUTE(T95,CHAR(160),""))="Devis 3",IFERROR(VALUE(TRIM(SUBSTITUTE(R95,CHAR(160),""))),0),TRUE,0)*IFERROR(VALUE(TRIM(SUBSTITUTE(C95,CHAR(160),""))),0)),2))</f>
        <v/>
      </c>
      <c r="W95" s="197" t="str">
        <f t="shared" si="85"/>
        <v/>
      </c>
      <c r="X95" s="489"/>
      <c r="Y95" s="277" t="str">
        <f t="shared" si="64"/>
        <v/>
      </c>
      <c r="Z95" s="282" t="str">
        <f t="shared" si="65"/>
        <v/>
      </c>
      <c r="AA95" s="277" t="str">
        <f t="shared" si="66"/>
        <v/>
      </c>
      <c r="AB95" s="200" t="str">
        <f t="shared" si="67"/>
        <v/>
      </c>
      <c r="AC95" s="200" t="str">
        <f t="shared" si="68"/>
        <v/>
      </c>
      <c r="AD95" s="200" t="str">
        <f t="shared" si="69"/>
        <v/>
      </c>
      <c r="AE95" s="200" t="str">
        <f t="shared" si="70"/>
        <v/>
      </c>
      <c r="AF95" s="278" t="str">
        <f t="shared" si="71"/>
        <v/>
      </c>
      <c r="AG95" s="203" t="str">
        <f t="shared" si="72"/>
        <v/>
      </c>
      <c r="AH95" s="204" t="str">
        <f t="shared" si="73"/>
        <v/>
      </c>
      <c r="AI95" s="193" t="str">
        <f t="shared" si="86"/>
        <v/>
      </c>
      <c r="AJ95" s="205" t="str">
        <f t="shared" si="74"/>
        <v/>
      </c>
      <c r="AK95" s="204" t="str">
        <f t="shared" si="75"/>
        <v/>
      </c>
      <c r="AL95" s="193" t="str">
        <f t="shared" si="87"/>
        <v/>
      </c>
      <c r="AM95" s="206" t="str">
        <f t="shared" si="76"/>
        <v/>
      </c>
      <c r="AN95" s="204" t="str">
        <f t="shared" si="77"/>
        <v/>
      </c>
      <c r="AO95" s="207" t="str">
        <f t="shared" si="88"/>
        <v/>
      </c>
      <c r="AP95" s="198" t="str">
        <f t="shared" si="92"/>
        <v/>
      </c>
      <c r="AQ95" s="279"/>
      <c r="AR95" s="208" t="str">
        <f t="shared" si="89"/>
        <v/>
      </c>
      <c r="AS95" s="208" t="str">
        <f t="shared" si="90"/>
        <v/>
      </c>
      <c r="AT95" s="208" t="str">
        <f t="shared" si="91"/>
        <v/>
      </c>
      <c r="AU95" s="209" t="str" cm="1">
        <f t="array" ref="AU95">IF($Z95="","",IF((IFERROR(_xlfn.IFS($AP95="Devis 1",(IFERROR(VALUE(TRIM(SUBSTITUTE(AG95,CHAR(160),""))),0)),$AP95="Devis 2",(IFERROR(VALUE(TRIM(SUBSTITUTE(AJ95,CHAR(160),""))),0)),$AP95="Devis 3",(IFERROR(VALUE(TRIM(SUBSTITUTE(AM95,CHAR(160),""))),0))),0))*(IFERROR(VALUE(TRIM(SUBSTITUTE($Z95,CHAR(160),""))),0))=0,"",(IFERROR(_xlfn.IFS($AP95="Devis 1",(IFERROR(VALUE(TRIM(SUBSTITUTE(AG95,CHAR(160),""))),0)),$AP95="Devis 2",(IFERROR(VALUE(TRIM(SUBSTITUTE(AJ95,CHAR(160),""))),0)),$AP95="Devis 3",(IFERROR(VALUE(TRIM(SUBSTITUTE(AM95,CHAR(160),""))),0))),0))*(IFERROR(VALUE(TRIM(SUBSTITUTE($Z95,CHAR(160),""))),0))))</f>
        <v/>
      </c>
      <c r="AV95" s="209" t="str" cm="1">
        <f t="array" ref="AV95">IF($Z95="","",IF(ROUND((IFERROR(_xlfn.IFS(TRIM(SUBSTITUTE($AP95,CHAR(160),""))="Devis 1",IFERROR(VALUE(TRIM(SUBSTITUTE(AH95,CHAR(160),""))),0),TRIM(SUBSTITUTE($AP95,CHAR(160),""))="Devis 2",IFERROR(VALUE(TRIM(SUBSTITUTE(AK95,CHAR(160),""))),0),TRIM(SUBSTITUTE($AP95,CHAR(160),""))="Devis 3",IFERROR(VALUE(TRIM(SUBSTITUTE(AN95,CHAR(160),""))),0)),0))*(IFERROR(VALUE(TRIM(SUBSTITUTE($Z95,CHAR(160),""))),0)),2)=0,IF(AU95&lt;&gt;"",0,""),ROUND((IFERROR(_xlfn.IFS(TRIM(SUBSTITUTE($AP95,CHAR(160),""))="Devis 1",IFERROR(VALUE(TRIM(SUBSTITUTE(AH95,CHAR(160),""))),0),TRIM(SUBSTITUTE($AP95,CHAR(160),""))="Devis 2",IFERROR(VALUE(TRIM(SUBSTITUTE(AK95,CHAR(160),""))),0),TRIM(SUBSTITUTE($AP95,CHAR(160),""))="Devis 3",IFERROR(VALUE(TRIM(SUBSTITUTE(AN95,CHAR(160),""))),0)),0))*(IFERROR(VALUE(TRIM(SUBSTITUTE($Z95,CHAR(160),""))),0)),2)))</f>
        <v/>
      </c>
      <c r="AW95" s="209" t="str" cm="1">
        <f t="array" ref="AW95">IF($Z95="","",IF((IFERROR(_xlfn.IFS($AP95="Devis 1",(IFERROR(VALUE(TRIM(SUBSTITUTE(AI95,CHAR(160),""))),0)),$AP95="Devis 2",(IFERROR(VALUE(TRIM(SUBSTITUTE(AL95,CHAR(160),""))),0)),$AP95="Devis 3",(IFERROR(VALUE(TRIM(SUBSTITUTE(AO95,CHAR(160),""))),0))),0))*(IFERROR(VALUE(TRIM(SUBSTITUTE($Z95,CHAR(160),""))),0))=0,"",(IFERROR(_xlfn.IFS($AP95="Devis 1",(IFERROR(VALUE(TRIM(SUBSTITUTE(AI95,CHAR(160),""))),0)),$AP95="Devis 2",(IFERROR(VALUE(TRIM(SUBSTITUTE(AL95,CHAR(160),""))),0)),$AP95="Devis 3",(IFERROR(VALUE(TRIM(SUBSTITUTE(AO95,CHAR(160),""))),0))),0))*(IFERROR(VALUE(TRIM(SUBSTITUTE($Z95,CHAR(160),""))),0))))</f>
        <v/>
      </c>
      <c r="AX95" s="280"/>
      <c r="AY95" s="281" t="str" cm="1">
        <f t="array" ref="AY95">IF(OR(AW95="",AT95="",AU95="",AR95="",AV95="",AS95=""),"",_xlfn.IFS((IFERROR(VALUE(TRIM(SUBSTITUTE(AW95,CHAR(160),""))),0))&gt;(IFERROR(VALUE(TRIM(SUBSTITUTE(AT95,CHAR(160),""))),0)),"KO : Le montant retenu TTC est supérieur au montant raisonnable TTC. Merci de revoir la ligne de dépense ou plafonner son montant.",(IFERROR(VALUE(TRIM(SUBSTITUTE(AU95,CHAR(160),""))),0))&gt;(IFERROR(VALUE(TRIM(SUBSTITUTE(AR95,CHAR(160),""))),0)),"Attention : Le montant retenu HT est supérieur au montant HT raisonnable. Merci de revoir la ligne de dépense, plafonner son montant, ou justifier la reventillation HT / TVA.",(IFERROR(VALUE(TRIM(SUBSTITUTE(AV95,CHAR(160),""))),0))&gt;(IFERROR(VALUE(TRIM(SUBSTITUTE(AS95,CHAR(160),""))),0)),"Attention : Le montant TVA retenu est supérieur au montant TVA raisonnable. Merci de revoir la ligne de dépense, plafonner son montant, ou justifier la reventillation HT / TVA.",(IFERROR(VALUE(TRIM(SUBSTITUTE(AW95,CHAR(160),""))),0))=0,"",(IFERROR(VALUE(TRIM(SUBSTITUTE(AT95,CHAR(160),""))),0))=(IFERROR(VALUE(TRIM(SUBSTITUTE(AW95,CHAR(160),""))),0)),"OK",(IFERROR(VALUE(TRIM(SUBSTITUTE(AT95,CHAR(160),""))),0))&gt;(IFERROR(VALUE(TRIM(SUBSTITUTE(AW95,CHAR(160),""))),0))," OK : Montant instruit inférieur au montant raisonnable.",TRUE,""))</f>
        <v/>
      </c>
      <c r="AZ95" s="281" t="str" cm="1">
        <f t="array" ref="AZ95">IF(OR(AW95="",W95="",AU95="",U95="",AV95="",V95=""),"",_xlfn.IFS((IFERROR(VALUE(TRIM(SUBSTITUTE(AW95,CHAR(160),""))),0))&gt;(IFERROR(VALUE(TRIM(SUBSTITUTE(W95,CHAR(160),""))),0)),"KO : Le montant retenu TTC est supérieur au montant présenté TTC. Merci de revoir la ligne de dépense ou plafonner son montant.",(IFERROR(VALUE(TRIM(SUBSTITUTE(AU95,CHAR(160),""))),0))&gt;(IFERROR(VALUE(TRIM(SUBSTITUTE(U95,CHAR(160),""))),0)),"Attention : Le montant retenu HT est supérieur au montant HT présenté. Merci de revoir la ligne de dépense, plafonner son montant, ou justifier la reventillation HT / TVA.",(IFERROR(VALUE(TRIM(SUBSTITUTE(AV95,CHAR(160),""))),0))&gt;(IFERROR(VALUE(TRIM(SUBSTITUTE(V95,CHAR(160),""))),0)),"Attention : Le montant TVA retenu est supérieur au montant TVA présenté. Merci de revoir la ligne de dépense, plafonner son montant, ou justifier la reventillation HT / TVA.",(IFERROR(VALUE(TRIM(SUBSTITUTE(W95,CHAR(160),""))),0))=0,"",(IFERROR(VALUE(TRIM(SUBSTITUTE(AW95,CHAR(160),""))),0))=(IFERROR(VALUE(TRIM(SUBSTITUTE(W95,CHAR(160),""))),0)),"OK",(IFERROR(VALUE(TRIM(SUBSTITUTE(AW95,CHAR(160),""))),0))&lt;(IFERROR(VALUE(TRIM(SUBSTITUTE(W95,CHAR(160),""))),0)),"Montant instruit inférieur au montant présenté.",TRUE,""))</f>
        <v/>
      </c>
      <c r="BA95" s="208" t="str">
        <f t="shared" si="79"/>
        <v/>
      </c>
      <c r="BB95" s="208" t="str">
        <f t="shared" si="80"/>
        <v/>
      </c>
      <c r="BC95" s="208" t="str">
        <f t="shared" si="81"/>
        <v/>
      </c>
    </row>
    <row r="96" spans="1:55" ht="15" customHeight="1">
      <c r="A96" s="473">
        <v>92</v>
      </c>
      <c r="B96" s="11"/>
      <c r="C96" s="13"/>
      <c r="D96" s="11"/>
      <c r="E96" s="11"/>
      <c r="F96" s="63"/>
      <c r="G96" s="71"/>
      <c r="H96" s="69"/>
      <c r="I96" s="70"/>
      <c r="J96" s="41"/>
      <c r="K96" s="29"/>
      <c r="L96" s="15"/>
      <c r="M96" s="193" t="str">
        <f t="shared" si="82"/>
        <v/>
      </c>
      <c r="N96" s="32"/>
      <c r="O96" s="15"/>
      <c r="P96" s="193" t="str">
        <f t="shared" si="83"/>
        <v/>
      </c>
      <c r="Q96" s="35"/>
      <c r="R96" s="15"/>
      <c r="S96" s="194" t="str">
        <f t="shared" si="84"/>
        <v/>
      </c>
      <c r="T96" s="56"/>
      <c r="U96" s="275" t="str" cm="1">
        <f t="array" ref="U96">IF((_xlfn.IFS(TRIM(SUBSTITUTE(T96,CHAR(160),""))="Devis 1",IFERROR(VALUE(TRIM(SUBSTITUTE(K96,CHAR(160),""))),0),TRIM(SUBSTITUTE(T96,CHAR(160),""))="Devis 2",IFERROR(VALUE(TRIM(SUBSTITUTE(N96,CHAR(160),""))),0),TRIM(SUBSTITUTE(T96,CHAR(160),""))="Devis 3",IFERROR(VALUE(TRIM(SUBSTITUTE(Q96,CHAR(160),""))),0),TRUE,0)*IFERROR(VALUE(TRIM(SUBSTITUTE(C96,CHAR(160),""))),0))=0,"",_xlfn.IFS(TRIM(SUBSTITUTE(T96,CHAR(160),""))="Devis 1",IFERROR(VALUE(TRIM(SUBSTITUTE(K96,CHAR(160),""))),0),TRIM(SUBSTITUTE(T96,CHAR(160),""))="Devis 2",IFERROR(VALUE(TRIM(SUBSTITUTE(N96,CHAR(160),""))),0),TRIM(SUBSTITUTE(T96,CHAR(160),""))="Devis 3",IFERROR(VALUE(TRIM(SUBSTITUTE(Q96,CHAR(160),""))),0),TRUE,0)*IFERROR(VALUE(TRIM(SUBSTITUTE(C96,CHAR(160),""))),0))</f>
        <v/>
      </c>
      <c r="V96" s="196" t="str" cm="1">
        <f t="array" ref="V96">IF(ROUND((_xlfn.IFS(TRIM(SUBSTITUTE(T96,CHAR(160),""))="Devis 1",IFERROR(VALUE(TRIM(SUBSTITUTE(L96,CHAR(160),""))),0),TRIM(SUBSTITUTE(T96,CHAR(160),""))="Devis 2",IFERROR(VALUE(TRIM(SUBSTITUTE(O96,CHAR(160),""))),0),TRIM(SUBSTITUTE(T96,CHAR(160),""))="Devis 3",IFERROR(VALUE(TRIM(SUBSTITUTE(R96,CHAR(160),""))),0),TRUE,0)*IFERROR(VALUE(TRIM(SUBSTITUTE(C96,CHAR(160),""))),0)),2)=0,IF(U96&lt;&gt;"",0,""),ROUND((_xlfn.IFS(TRIM(SUBSTITUTE(T96,CHAR(160),""))="Devis 1",IFERROR(VALUE(TRIM(SUBSTITUTE(L96,CHAR(160),""))),0),TRIM(SUBSTITUTE(T96,CHAR(160),""))="Devis 2",IFERROR(VALUE(TRIM(SUBSTITUTE(O96,CHAR(160),""))),0),TRIM(SUBSTITUTE(T96,CHAR(160),""))="Devis 3",IFERROR(VALUE(TRIM(SUBSTITUTE(R96,CHAR(160),""))),0),TRUE,0)*IFERROR(VALUE(TRIM(SUBSTITUTE(C96,CHAR(160),""))),0)),2))</f>
        <v/>
      </c>
      <c r="W96" s="197" t="str">
        <f t="shared" si="85"/>
        <v/>
      </c>
      <c r="X96" s="489"/>
      <c r="Y96" s="277" t="str">
        <f t="shared" si="64"/>
        <v/>
      </c>
      <c r="Z96" s="282" t="str">
        <f t="shared" si="65"/>
        <v/>
      </c>
      <c r="AA96" s="277" t="str">
        <f t="shared" si="66"/>
        <v/>
      </c>
      <c r="AB96" s="200" t="str">
        <f t="shared" si="67"/>
        <v/>
      </c>
      <c r="AC96" s="200" t="str">
        <f t="shared" si="68"/>
        <v/>
      </c>
      <c r="AD96" s="200" t="str">
        <f t="shared" si="69"/>
        <v/>
      </c>
      <c r="AE96" s="200" t="str">
        <f t="shared" si="70"/>
        <v/>
      </c>
      <c r="AF96" s="278" t="str">
        <f t="shared" si="71"/>
        <v/>
      </c>
      <c r="AG96" s="203" t="str">
        <f t="shared" si="72"/>
        <v/>
      </c>
      <c r="AH96" s="204" t="str">
        <f t="shared" si="73"/>
        <v/>
      </c>
      <c r="AI96" s="193" t="str">
        <f t="shared" si="86"/>
        <v/>
      </c>
      <c r="AJ96" s="205" t="str">
        <f t="shared" si="74"/>
        <v/>
      </c>
      <c r="AK96" s="204" t="str">
        <f t="shared" si="75"/>
        <v/>
      </c>
      <c r="AL96" s="193" t="str">
        <f t="shared" si="87"/>
        <v/>
      </c>
      <c r="AM96" s="206" t="str">
        <f t="shared" si="76"/>
        <v/>
      </c>
      <c r="AN96" s="204" t="str">
        <f t="shared" si="77"/>
        <v/>
      </c>
      <c r="AO96" s="207" t="str">
        <f t="shared" si="88"/>
        <v/>
      </c>
      <c r="AP96" s="198" t="str">
        <f t="shared" si="92"/>
        <v/>
      </c>
      <c r="AQ96" s="279"/>
      <c r="AR96" s="208" t="str">
        <f t="shared" si="89"/>
        <v/>
      </c>
      <c r="AS96" s="208" t="str">
        <f t="shared" si="90"/>
        <v/>
      </c>
      <c r="AT96" s="208" t="str">
        <f t="shared" si="91"/>
        <v/>
      </c>
      <c r="AU96" s="209" t="str" cm="1">
        <f t="array" ref="AU96">IF($Z96="","",IF((IFERROR(_xlfn.IFS($AP96="Devis 1",(IFERROR(VALUE(TRIM(SUBSTITUTE(AG96,CHAR(160),""))),0)),$AP96="Devis 2",(IFERROR(VALUE(TRIM(SUBSTITUTE(AJ96,CHAR(160),""))),0)),$AP96="Devis 3",(IFERROR(VALUE(TRIM(SUBSTITUTE(AM96,CHAR(160),""))),0))),0))*(IFERROR(VALUE(TRIM(SUBSTITUTE($Z96,CHAR(160),""))),0))=0,"",(IFERROR(_xlfn.IFS($AP96="Devis 1",(IFERROR(VALUE(TRIM(SUBSTITUTE(AG96,CHAR(160),""))),0)),$AP96="Devis 2",(IFERROR(VALUE(TRIM(SUBSTITUTE(AJ96,CHAR(160),""))),0)),$AP96="Devis 3",(IFERROR(VALUE(TRIM(SUBSTITUTE(AM96,CHAR(160),""))),0))),0))*(IFERROR(VALUE(TRIM(SUBSTITUTE($Z96,CHAR(160),""))),0))))</f>
        <v/>
      </c>
      <c r="AV96" s="209" t="str" cm="1">
        <f t="array" ref="AV96">IF($Z96="","",IF(ROUND((IFERROR(_xlfn.IFS(TRIM(SUBSTITUTE($AP96,CHAR(160),""))="Devis 1",IFERROR(VALUE(TRIM(SUBSTITUTE(AH96,CHAR(160),""))),0),TRIM(SUBSTITUTE($AP96,CHAR(160),""))="Devis 2",IFERROR(VALUE(TRIM(SUBSTITUTE(AK96,CHAR(160),""))),0),TRIM(SUBSTITUTE($AP96,CHAR(160),""))="Devis 3",IFERROR(VALUE(TRIM(SUBSTITUTE(AN96,CHAR(160),""))),0)),0))*(IFERROR(VALUE(TRIM(SUBSTITUTE($Z96,CHAR(160),""))),0)),2)=0,IF(AU96&lt;&gt;"",0,""),ROUND((IFERROR(_xlfn.IFS(TRIM(SUBSTITUTE($AP96,CHAR(160),""))="Devis 1",IFERROR(VALUE(TRIM(SUBSTITUTE(AH96,CHAR(160),""))),0),TRIM(SUBSTITUTE($AP96,CHAR(160),""))="Devis 2",IFERROR(VALUE(TRIM(SUBSTITUTE(AK96,CHAR(160),""))),0),TRIM(SUBSTITUTE($AP96,CHAR(160),""))="Devis 3",IFERROR(VALUE(TRIM(SUBSTITUTE(AN96,CHAR(160),""))),0)),0))*(IFERROR(VALUE(TRIM(SUBSTITUTE($Z96,CHAR(160),""))),0)),2)))</f>
        <v/>
      </c>
      <c r="AW96" s="209" t="str" cm="1">
        <f t="array" ref="AW96">IF($Z96="","",IF((IFERROR(_xlfn.IFS($AP96="Devis 1",(IFERROR(VALUE(TRIM(SUBSTITUTE(AI96,CHAR(160),""))),0)),$AP96="Devis 2",(IFERROR(VALUE(TRIM(SUBSTITUTE(AL96,CHAR(160),""))),0)),$AP96="Devis 3",(IFERROR(VALUE(TRIM(SUBSTITUTE(AO96,CHAR(160),""))),0))),0))*(IFERROR(VALUE(TRIM(SUBSTITUTE($Z96,CHAR(160),""))),0))=0,"",(IFERROR(_xlfn.IFS($AP96="Devis 1",(IFERROR(VALUE(TRIM(SUBSTITUTE(AI96,CHAR(160),""))),0)),$AP96="Devis 2",(IFERROR(VALUE(TRIM(SUBSTITUTE(AL96,CHAR(160),""))),0)),$AP96="Devis 3",(IFERROR(VALUE(TRIM(SUBSTITUTE(AO96,CHAR(160),""))),0))),0))*(IFERROR(VALUE(TRIM(SUBSTITUTE($Z96,CHAR(160),""))),0))))</f>
        <v/>
      </c>
      <c r="AX96" s="280"/>
      <c r="AY96" s="281" t="str" cm="1">
        <f t="array" ref="AY96">IF(OR(AW96="",AT96="",AU96="",AR96="",AV96="",AS96=""),"",_xlfn.IFS((IFERROR(VALUE(TRIM(SUBSTITUTE(AW96,CHAR(160),""))),0))&gt;(IFERROR(VALUE(TRIM(SUBSTITUTE(AT96,CHAR(160),""))),0)),"KO : Le montant retenu TTC est supérieur au montant raisonnable TTC. Merci de revoir la ligne de dépense ou plafonner son montant.",(IFERROR(VALUE(TRIM(SUBSTITUTE(AU96,CHAR(160),""))),0))&gt;(IFERROR(VALUE(TRIM(SUBSTITUTE(AR96,CHAR(160),""))),0)),"Attention : Le montant retenu HT est supérieur au montant HT raisonnable. Merci de revoir la ligne de dépense, plafonner son montant, ou justifier la reventillation HT / TVA.",(IFERROR(VALUE(TRIM(SUBSTITUTE(AV96,CHAR(160),""))),0))&gt;(IFERROR(VALUE(TRIM(SUBSTITUTE(AS96,CHAR(160),""))),0)),"Attention : Le montant TVA retenu est supérieur au montant TVA raisonnable. Merci de revoir la ligne de dépense, plafonner son montant, ou justifier la reventillation HT / TVA.",(IFERROR(VALUE(TRIM(SUBSTITUTE(AW96,CHAR(160),""))),0))=0,"",(IFERROR(VALUE(TRIM(SUBSTITUTE(AT96,CHAR(160),""))),0))=(IFERROR(VALUE(TRIM(SUBSTITUTE(AW96,CHAR(160),""))),0)),"OK",(IFERROR(VALUE(TRIM(SUBSTITUTE(AT96,CHAR(160),""))),0))&gt;(IFERROR(VALUE(TRIM(SUBSTITUTE(AW96,CHAR(160),""))),0))," OK : Montant instruit inférieur au montant raisonnable.",TRUE,""))</f>
        <v/>
      </c>
      <c r="AZ96" s="281" t="str" cm="1">
        <f t="array" ref="AZ96">IF(OR(AW96="",W96="",AU96="",U96="",AV96="",V96=""),"",_xlfn.IFS((IFERROR(VALUE(TRIM(SUBSTITUTE(AW96,CHAR(160),""))),0))&gt;(IFERROR(VALUE(TRIM(SUBSTITUTE(W96,CHAR(160),""))),0)),"KO : Le montant retenu TTC est supérieur au montant présenté TTC. Merci de revoir la ligne de dépense ou plafonner son montant.",(IFERROR(VALUE(TRIM(SUBSTITUTE(AU96,CHAR(160),""))),0))&gt;(IFERROR(VALUE(TRIM(SUBSTITUTE(U96,CHAR(160),""))),0)),"Attention : Le montant retenu HT est supérieur au montant HT présenté. Merci de revoir la ligne de dépense, plafonner son montant, ou justifier la reventillation HT / TVA.",(IFERROR(VALUE(TRIM(SUBSTITUTE(AV96,CHAR(160),""))),0))&gt;(IFERROR(VALUE(TRIM(SUBSTITUTE(V96,CHAR(160),""))),0)),"Attention : Le montant TVA retenu est supérieur au montant TVA présenté. Merci de revoir la ligne de dépense, plafonner son montant, ou justifier la reventillation HT / TVA.",(IFERROR(VALUE(TRIM(SUBSTITUTE(W96,CHAR(160),""))),0))=0,"",(IFERROR(VALUE(TRIM(SUBSTITUTE(AW96,CHAR(160),""))),0))=(IFERROR(VALUE(TRIM(SUBSTITUTE(W96,CHAR(160),""))),0)),"OK",(IFERROR(VALUE(TRIM(SUBSTITUTE(AW96,CHAR(160),""))),0))&lt;(IFERROR(VALUE(TRIM(SUBSTITUTE(W96,CHAR(160),""))),0)),"Montant instruit inférieur au montant présenté.",TRUE,""))</f>
        <v/>
      </c>
      <c r="BA96" s="208" t="str">
        <f t="shared" si="79"/>
        <v/>
      </c>
      <c r="BB96" s="208" t="str">
        <f t="shared" si="80"/>
        <v/>
      </c>
      <c r="BC96" s="208" t="str">
        <f t="shared" si="81"/>
        <v/>
      </c>
    </row>
    <row r="97" spans="1:55" ht="15" customHeight="1">
      <c r="A97" s="473">
        <v>93</v>
      </c>
      <c r="B97" s="11"/>
      <c r="C97" s="13"/>
      <c r="D97" s="11"/>
      <c r="E97" s="11"/>
      <c r="F97" s="63"/>
      <c r="G97" s="71"/>
      <c r="H97" s="69"/>
      <c r="I97" s="70"/>
      <c r="J97" s="41"/>
      <c r="K97" s="29"/>
      <c r="L97" s="15"/>
      <c r="M97" s="193" t="str">
        <f t="shared" si="82"/>
        <v/>
      </c>
      <c r="N97" s="32"/>
      <c r="O97" s="15"/>
      <c r="P97" s="193" t="str">
        <f t="shared" si="83"/>
        <v/>
      </c>
      <c r="Q97" s="35"/>
      <c r="R97" s="15"/>
      <c r="S97" s="194" t="str">
        <f t="shared" si="84"/>
        <v/>
      </c>
      <c r="T97" s="56"/>
      <c r="U97" s="275" t="str" cm="1">
        <f t="array" ref="U97">IF((_xlfn.IFS(TRIM(SUBSTITUTE(T97,CHAR(160),""))="Devis 1",IFERROR(VALUE(TRIM(SUBSTITUTE(K97,CHAR(160),""))),0),TRIM(SUBSTITUTE(T97,CHAR(160),""))="Devis 2",IFERROR(VALUE(TRIM(SUBSTITUTE(N97,CHAR(160),""))),0),TRIM(SUBSTITUTE(T97,CHAR(160),""))="Devis 3",IFERROR(VALUE(TRIM(SUBSTITUTE(Q97,CHAR(160),""))),0),TRUE,0)*IFERROR(VALUE(TRIM(SUBSTITUTE(C97,CHAR(160),""))),0))=0,"",_xlfn.IFS(TRIM(SUBSTITUTE(T97,CHAR(160),""))="Devis 1",IFERROR(VALUE(TRIM(SUBSTITUTE(K97,CHAR(160),""))),0),TRIM(SUBSTITUTE(T97,CHAR(160),""))="Devis 2",IFERROR(VALUE(TRIM(SUBSTITUTE(N97,CHAR(160),""))),0),TRIM(SUBSTITUTE(T97,CHAR(160),""))="Devis 3",IFERROR(VALUE(TRIM(SUBSTITUTE(Q97,CHAR(160),""))),0),TRUE,0)*IFERROR(VALUE(TRIM(SUBSTITUTE(C97,CHAR(160),""))),0))</f>
        <v/>
      </c>
      <c r="V97" s="196" t="str" cm="1">
        <f t="array" ref="V97">IF(ROUND((_xlfn.IFS(TRIM(SUBSTITUTE(T97,CHAR(160),""))="Devis 1",IFERROR(VALUE(TRIM(SUBSTITUTE(L97,CHAR(160),""))),0),TRIM(SUBSTITUTE(T97,CHAR(160),""))="Devis 2",IFERROR(VALUE(TRIM(SUBSTITUTE(O97,CHAR(160),""))),0),TRIM(SUBSTITUTE(T97,CHAR(160),""))="Devis 3",IFERROR(VALUE(TRIM(SUBSTITUTE(R97,CHAR(160),""))),0),TRUE,0)*IFERROR(VALUE(TRIM(SUBSTITUTE(C97,CHAR(160),""))),0)),2)=0,IF(U97&lt;&gt;"",0,""),ROUND((_xlfn.IFS(TRIM(SUBSTITUTE(T97,CHAR(160),""))="Devis 1",IFERROR(VALUE(TRIM(SUBSTITUTE(L97,CHAR(160),""))),0),TRIM(SUBSTITUTE(T97,CHAR(160),""))="Devis 2",IFERROR(VALUE(TRIM(SUBSTITUTE(O97,CHAR(160),""))),0),TRIM(SUBSTITUTE(T97,CHAR(160),""))="Devis 3",IFERROR(VALUE(TRIM(SUBSTITUTE(R97,CHAR(160),""))),0),TRUE,0)*IFERROR(VALUE(TRIM(SUBSTITUTE(C97,CHAR(160),""))),0)),2))</f>
        <v/>
      </c>
      <c r="W97" s="197" t="str">
        <f t="shared" si="85"/>
        <v/>
      </c>
      <c r="X97" s="489"/>
      <c r="Y97" s="277" t="str">
        <f t="shared" si="64"/>
        <v/>
      </c>
      <c r="Z97" s="282" t="str">
        <f t="shared" si="65"/>
        <v/>
      </c>
      <c r="AA97" s="277" t="str">
        <f t="shared" si="66"/>
        <v/>
      </c>
      <c r="AB97" s="200" t="str">
        <f t="shared" si="67"/>
        <v/>
      </c>
      <c r="AC97" s="200" t="str">
        <f t="shared" si="68"/>
        <v/>
      </c>
      <c r="AD97" s="200" t="str">
        <f t="shared" si="69"/>
        <v/>
      </c>
      <c r="AE97" s="200" t="str">
        <f t="shared" si="70"/>
        <v/>
      </c>
      <c r="AF97" s="278" t="str">
        <f t="shared" si="71"/>
        <v/>
      </c>
      <c r="AG97" s="203" t="str">
        <f t="shared" si="72"/>
        <v/>
      </c>
      <c r="AH97" s="204" t="str">
        <f t="shared" si="73"/>
        <v/>
      </c>
      <c r="AI97" s="193" t="str">
        <f t="shared" si="86"/>
        <v/>
      </c>
      <c r="AJ97" s="205" t="str">
        <f t="shared" si="74"/>
        <v/>
      </c>
      <c r="AK97" s="204" t="str">
        <f t="shared" si="75"/>
        <v/>
      </c>
      <c r="AL97" s="193" t="str">
        <f t="shared" si="87"/>
        <v/>
      </c>
      <c r="AM97" s="206" t="str">
        <f t="shared" si="76"/>
        <v/>
      </c>
      <c r="AN97" s="204" t="str">
        <f t="shared" si="77"/>
        <v/>
      </c>
      <c r="AO97" s="207" t="str">
        <f t="shared" si="88"/>
        <v/>
      </c>
      <c r="AP97" s="198" t="str">
        <f t="shared" si="92"/>
        <v/>
      </c>
      <c r="AQ97" s="279"/>
      <c r="AR97" s="208" t="str">
        <f t="shared" si="89"/>
        <v/>
      </c>
      <c r="AS97" s="208" t="str">
        <f t="shared" si="90"/>
        <v/>
      </c>
      <c r="AT97" s="208" t="str">
        <f t="shared" si="91"/>
        <v/>
      </c>
      <c r="AU97" s="209" t="str" cm="1">
        <f t="array" ref="AU97">IF($Z97="","",IF((IFERROR(_xlfn.IFS($AP97="Devis 1",(IFERROR(VALUE(TRIM(SUBSTITUTE(AG97,CHAR(160),""))),0)),$AP97="Devis 2",(IFERROR(VALUE(TRIM(SUBSTITUTE(AJ97,CHAR(160),""))),0)),$AP97="Devis 3",(IFERROR(VALUE(TRIM(SUBSTITUTE(AM97,CHAR(160),""))),0))),0))*(IFERROR(VALUE(TRIM(SUBSTITUTE($Z97,CHAR(160),""))),0))=0,"",(IFERROR(_xlfn.IFS($AP97="Devis 1",(IFERROR(VALUE(TRIM(SUBSTITUTE(AG97,CHAR(160),""))),0)),$AP97="Devis 2",(IFERROR(VALUE(TRIM(SUBSTITUTE(AJ97,CHAR(160),""))),0)),$AP97="Devis 3",(IFERROR(VALUE(TRIM(SUBSTITUTE(AM97,CHAR(160),""))),0))),0))*(IFERROR(VALUE(TRIM(SUBSTITUTE($Z97,CHAR(160),""))),0))))</f>
        <v/>
      </c>
      <c r="AV97" s="209" t="str" cm="1">
        <f t="array" ref="AV97">IF($Z97="","",IF(ROUND((IFERROR(_xlfn.IFS(TRIM(SUBSTITUTE($AP97,CHAR(160),""))="Devis 1",IFERROR(VALUE(TRIM(SUBSTITUTE(AH97,CHAR(160),""))),0),TRIM(SUBSTITUTE($AP97,CHAR(160),""))="Devis 2",IFERROR(VALUE(TRIM(SUBSTITUTE(AK97,CHAR(160),""))),0),TRIM(SUBSTITUTE($AP97,CHAR(160),""))="Devis 3",IFERROR(VALUE(TRIM(SUBSTITUTE(AN97,CHAR(160),""))),0)),0))*(IFERROR(VALUE(TRIM(SUBSTITUTE($Z97,CHAR(160),""))),0)),2)=0,IF(AU97&lt;&gt;"",0,""),ROUND((IFERROR(_xlfn.IFS(TRIM(SUBSTITUTE($AP97,CHAR(160),""))="Devis 1",IFERROR(VALUE(TRIM(SUBSTITUTE(AH97,CHAR(160),""))),0),TRIM(SUBSTITUTE($AP97,CHAR(160),""))="Devis 2",IFERROR(VALUE(TRIM(SUBSTITUTE(AK97,CHAR(160),""))),0),TRIM(SUBSTITUTE($AP97,CHAR(160),""))="Devis 3",IFERROR(VALUE(TRIM(SUBSTITUTE(AN97,CHAR(160),""))),0)),0))*(IFERROR(VALUE(TRIM(SUBSTITUTE($Z97,CHAR(160),""))),0)),2)))</f>
        <v/>
      </c>
      <c r="AW97" s="209" t="str" cm="1">
        <f t="array" ref="AW97">IF($Z97="","",IF((IFERROR(_xlfn.IFS($AP97="Devis 1",(IFERROR(VALUE(TRIM(SUBSTITUTE(AI97,CHAR(160),""))),0)),$AP97="Devis 2",(IFERROR(VALUE(TRIM(SUBSTITUTE(AL97,CHAR(160),""))),0)),$AP97="Devis 3",(IFERROR(VALUE(TRIM(SUBSTITUTE(AO97,CHAR(160),""))),0))),0))*(IFERROR(VALUE(TRIM(SUBSTITUTE($Z97,CHAR(160),""))),0))=0,"",(IFERROR(_xlfn.IFS($AP97="Devis 1",(IFERROR(VALUE(TRIM(SUBSTITUTE(AI97,CHAR(160),""))),0)),$AP97="Devis 2",(IFERROR(VALUE(TRIM(SUBSTITUTE(AL97,CHAR(160),""))),0)),$AP97="Devis 3",(IFERROR(VALUE(TRIM(SUBSTITUTE(AO97,CHAR(160),""))),0))),0))*(IFERROR(VALUE(TRIM(SUBSTITUTE($Z97,CHAR(160),""))),0))))</f>
        <v/>
      </c>
      <c r="AX97" s="280"/>
      <c r="AY97" s="281" t="str" cm="1">
        <f t="array" ref="AY97">IF(OR(AW97="",AT97="",AU97="",AR97="",AV97="",AS97=""),"",_xlfn.IFS((IFERROR(VALUE(TRIM(SUBSTITUTE(AW97,CHAR(160),""))),0))&gt;(IFERROR(VALUE(TRIM(SUBSTITUTE(AT97,CHAR(160),""))),0)),"KO : Le montant retenu TTC est supérieur au montant raisonnable TTC. Merci de revoir la ligne de dépense ou plafonner son montant.",(IFERROR(VALUE(TRIM(SUBSTITUTE(AU97,CHAR(160),""))),0))&gt;(IFERROR(VALUE(TRIM(SUBSTITUTE(AR97,CHAR(160),""))),0)),"Attention : Le montant retenu HT est supérieur au montant HT raisonnable. Merci de revoir la ligne de dépense, plafonner son montant, ou justifier la reventillation HT / TVA.",(IFERROR(VALUE(TRIM(SUBSTITUTE(AV97,CHAR(160),""))),0))&gt;(IFERROR(VALUE(TRIM(SUBSTITUTE(AS97,CHAR(160),""))),0)),"Attention : Le montant TVA retenu est supérieur au montant TVA raisonnable. Merci de revoir la ligne de dépense, plafonner son montant, ou justifier la reventillation HT / TVA.",(IFERROR(VALUE(TRIM(SUBSTITUTE(AW97,CHAR(160),""))),0))=0,"",(IFERROR(VALUE(TRIM(SUBSTITUTE(AT97,CHAR(160),""))),0))=(IFERROR(VALUE(TRIM(SUBSTITUTE(AW97,CHAR(160),""))),0)),"OK",(IFERROR(VALUE(TRIM(SUBSTITUTE(AT97,CHAR(160),""))),0))&gt;(IFERROR(VALUE(TRIM(SUBSTITUTE(AW97,CHAR(160),""))),0))," OK : Montant instruit inférieur au montant raisonnable.",TRUE,""))</f>
        <v/>
      </c>
      <c r="AZ97" s="281" t="str" cm="1">
        <f t="array" ref="AZ97">IF(OR(AW97="",W97="",AU97="",U97="",AV97="",V97=""),"",_xlfn.IFS((IFERROR(VALUE(TRIM(SUBSTITUTE(AW97,CHAR(160),""))),0))&gt;(IFERROR(VALUE(TRIM(SUBSTITUTE(W97,CHAR(160),""))),0)),"KO : Le montant retenu TTC est supérieur au montant présenté TTC. Merci de revoir la ligne de dépense ou plafonner son montant.",(IFERROR(VALUE(TRIM(SUBSTITUTE(AU97,CHAR(160),""))),0))&gt;(IFERROR(VALUE(TRIM(SUBSTITUTE(U97,CHAR(160),""))),0)),"Attention : Le montant retenu HT est supérieur au montant HT présenté. Merci de revoir la ligne de dépense, plafonner son montant, ou justifier la reventillation HT / TVA.",(IFERROR(VALUE(TRIM(SUBSTITUTE(AV97,CHAR(160),""))),0))&gt;(IFERROR(VALUE(TRIM(SUBSTITUTE(V97,CHAR(160),""))),0)),"Attention : Le montant TVA retenu est supérieur au montant TVA présenté. Merci de revoir la ligne de dépense, plafonner son montant, ou justifier la reventillation HT / TVA.",(IFERROR(VALUE(TRIM(SUBSTITUTE(W97,CHAR(160),""))),0))=0,"",(IFERROR(VALUE(TRIM(SUBSTITUTE(AW97,CHAR(160),""))),0))=(IFERROR(VALUE(TRIM(SUBSTITUTE(W97,CHAR(160),""))),0)),"OK",(IFERROR(VALUE(TRIM(SUBSTITUTE(AW97,CHAR(160),""))),0))&lt;(IFERROR(VALUE(TRIM(SUBSTITUTE(W97,CHAR(160),""))),0)),"Montant instruit inférieur au montant présenté.",TRUE,""))</f>
        <v/>
      </c>
      <c r="BA97" s="208" t="str">
        <f t="shared" si="79"/>
        <v/>
      </c>
      <c r="BB97" s="208" t="str">
        <f t="shared" si="80"/>
        <v/>
      </c>
      <c r="BC97" s="208" t="str">
        <f t="shared" si="81"/>
        <v/>
      </c>
    </row>
    <row r="98" spans="1:55" ht="15" customHeight="1">
      <c r="A98" s="473">
        <v>94</v>
      </c>
      <c r="B98" s="11"/>
      <c r="C98" s="13"/>
      <c r="D98" s="11"/>
      <c r="E98" s="11"/>
      <c r="F98" s="63"/>
      <c r="G98" s="71"/>
      <c r="H98" s="69"/>
      <c r="I98" s="70"/>
      <c r="J98" s="41"/>
      <c r="K98" s="29"/>
      <c r="L98" s="15"/>
      <c r="M98" s="193" t="str">
        <f t="shared" si="82"/>
        <v/>
      </c>
      <c r="N98" s="32"/>
      <c r="O98" s="15"/>
      <c r="P98" s="193" t="str">
        <f t="shared" si="83"/>
        <v/>
      </c>
      <c r="Q98" s="35"/>
      <c r="R98" s="15"/>
      <c r="S98" s="194" t="str">
        <f t="shared" si="84"/>
        <v/>
      </c>
      <c r="T98" s="56"/>
      <c r="U98" s="275" t="str" cm="1">
        <f t="array" ref="U98">IF((_xlfn.IFS(TRIM(SUBSTITUTE(T98,CHAR(160),""))="Devis 1",IFERROR(VALUE(TRIM(SUBSTITUTE(K98,CHAR(160),""))),0),TRIM(SUBSTITUTE(T98,CHAR(160),""))="Devis 2",IFERROR(VALUE(TRIM(SUBSTITUTE(N98,CHAR(160),""))),0),TRIM(SUBSTITUTE(T98,CHAR(160),""))="Devis 3",IFERROR(VALUE(TRIM(SUBSTITUTE(Q98,CHAR(160),""))),0),TRUE,0)*IFERROR(VALUE(TRIM(SUBSTITUTE(C98,CHAR(160),""))),0))=0,"",_xlfn.IFS(TRIM(SUBSTITUTE(T98,CHAR(160),""))="Devis 1",IFERROR(VALUE(TRIM(SUBSTITUTE(K98,CHAR(160),""))),0),TRIM(SUBSTITUTE(T98,CHAR(160),""))="Devis 2",IFERROR(VALUE(TRIM(SUBSTITUTE(N98,CHAR(160),""))),0),TRIM(SUBSTITUTE(T98,CHAR(160),""))="Devis 3",IFERROR(VALUE(TRIM(SUBSTITUTE(Q98,CHAR(160),""))),0),TRUE,0)*IFERROR(VALUE(TRIM(SUBSTITUTE(C98,CHAR(160),""))),0))</f>
        <v/>
      </c>
      <c r="V98" s="196" t="str" cm="1">
        <f t="array" ref="V98">IF(ROUND((_xlfn.IFS(TRIM(SUBSTITUTE(T98,CHAR(160),""))="Devis 1",IFERROR(VALUE(TRIM(SUBSTITUTE(L98,CHAR(160),""))),0),TRIM(SUBSTITUTE(T98,CHAR(160),""))="Devis 2",IFERROR(VALUE(TRIM(SUBSTITUTE(O98,CHAR(160),""))),0),TRIM(SUBSTITUTE(T98,CHAR(160),""))="Devis 3",IFERROR(VALUE(TRIM(SUBSTITUTE(R98,CHAR(160),""))),0),TRUE,0)*IFERROR(VALUE(TRIM(SUBSTITUTE(C98,CHAR(160),""))),0)),2)=0,IF(U98&lt;&gt;"",0,""),ROUND((_xlfn.IFS(TRIM(SUBSTITUTE(T98,CHAR(160),""))="Devis 1",IFERROR(VALUE(TRIM(SUBSTITUTE(L98,CHAR(160),""))),0),TRIM(SUBSTITUTE(T98,CHAR(160),""))="Devis 2",IFERROR(VALUE(TRIM(SUBSTITUTE(O98,CHAR(160),""))),0),TRIM(SUBSTITUTE(T98,CHAR(160),""))="Devis 3",IFERROR(VALUE(TRIM(SUBSTITUTE(R98,CHAR(160),""))),0),TRUE,0)*IFERROR(VALUE(TRIM(SUBSTITUTE(C98,CHAR(160),""))),0)),2))</f>
        <v/>
      </c>
      <c r="W98" s="197" t="str">
        <f t="shared" si="85"/>
        <v/>
      </c>
      <c r="X98" s="489"/>
      <c r="Y98" s="277" t="str">
        <f t="shared" si="64"/>
        <v/>
      </c>
      <c r="Z98" s="282" t="str">
        <f t="shared" si="65"/>
        <v/>
      </c>
      <c r="AA98" s="277" t="str">
        <f t="shared" si="66"/>
        <v/>
      </c>
      <c r="AB98" s="200" t="str">
        <f t="shared" si="67"/>
        <v/>
      </c>
      <c r="AC98" s="200" t="str">
        <f t="shared" si="68"/>
        <v/>
      </c>
      <c r="AD98" s="200" t="str">
        <f t="shared" si="69"/>
        <v/>
      </c>
      <c r="AE98" s="200" t="str">
        <f t="shared" si="70"/>
        <v/>
      </c>
      <c r="AF98" s="278" t="str">
        <f t="shared" si="71"/>
        <v/>
      </c>
      <c r="AG98" s="203" t="str">
        <f t="shared" si="72"/>
        <v/>
      </c>
      <c r="AH98" s="204" t="str">
        <f t="shared" si="73"/>
        <v/>
      </c>
      <c r="AI98" s="193" t="str">
        <f t="shared" si="86"/>
        <v/>
      </c>
      <c r="AJ98" s="205" t="str">
        <f t="shared" si="74"/>
        <v/>
      </c>
      <c r="AK98" s="204" t="str">
        <f t="shared" si="75"/>
        <v/>
      </c>
      <c r="AL98" s="193" t="str">
        <f t="shared" si="87"/>
        <v/>
      </c>
      <c r="AM98" s="206" t="str">
        <f t="shared" si="76"/>
        <v/>
      </c>
      <c r="AN98" s="204" t="str">
        <f t="shared" si="77"/>
        <v/>
      </c>
      <c r="AO98" s="207" t="str">
        <f t="shared" si="88"/>
        <v/>
      </c>
      <c r="AP98" s="198" t="str">
        <f t="shared" si="92"/>
        <v/>
      </c>
      <c r="AQ98" s="279"/>
      <c r="AR98" s="208" t="str">
        <f t="shared" si="89"/>
        <v/>
      </c>
      <c r="AS98" s="208" t="str">
        <f t="shared" si="90"/>
        <v/>
      </c>
      <c r="AT98" s="208" t="str">
        <f t="shared" si="91"/>
        <v/>
      </c>
      <c r="AU98" s="209" t="str" cm="1">
        <f t="array" ref="AU98">IF($Z98="","",IF((IFERROR(_xlfn.IFS($AP98="Devis 1",(IFERROR(VALUE(TRIM(SUBSTITUTE(AG98,CHAR(160),""))),0)),$AP98="Devis 2",(IFERROR(VALUE(TRIM(SUBSTITUTE(AJ98,CHAR(160),""))),0)),$AP98="Devis 3",(IFERROR(VALUE(TRIM(SUBSTITUTE(AM98,CHAR(160),""))),0))),0))*(IFERROR(VALUE(TRIM(SUBSTITUTE($Z98,CHAR(160),""))),0))=0,"",(IFERROR(_xlfn.IFS($AP98="Devis 1",(IFERROR(VALUE(TRIM(SUBSTITUTE(AG98,CHAR(160),""))),0)),$AP98="Devis 2",(IFERROR(VALUE(TRIM(SUBSTITUTE(AJ98,CHAR(160),""))),0)),$AP98="Devis 3",(IFERROR(VALUE(TRIM(SUBSTITUTE(AM98,CHAR(160),""))),0))),0))*(IFERROR(VALUE(TRIM(SUBSTITUTE($Z98,CHAR(160),""))),0))))</f>
        <v/>
      </c>
      <c r="AV98" s="209" t="str" cm="1">
        <f t="array" ref="AV98">IF($Z98="","",IF(ROUND((IFERROR(_xlfn.IFS(TRIM(SUBSTITUTE($AP98,CHAR(160),""))="Devis 1",IFERROR(VALUE(TRIM(SUBSTITUTE(AH98,CHAR(160),""))),0),TRIM(SUBSTITUTE($AP98,CHAR(160),""))="Devis 2",IFERROR(VALUE(TRIM(SUBSTITUTE(AK98,CHAR(160),""))),0),TRIM(SUBSTITUTE($AP98,CHAR(160),""))="Devis 3",IFERROR(VALUE(TRIM(SUBSTITUTE(AN98,CHAR(160),""))),0)),0))*(IFERROR(VALUE(TRIM(SUBSTITUTE($Z98,CHAR(160),""))),0)),2)=0,IF(AU98&lt;&gt;"",0,""),ROUND((IFERROR(_xlfn.IFS(TRIM(SUBSTITUTE($AP98,CHAR(160),""))="Devis 1",IFERROR(VALUE(TRIM(SUBSTITUTE(AH98,CHAR(160),""))),0),TRIM(SUBSTITUTE($AP98,CHAR(160),""))="Devis 2",IFERROR(VALUE(TRIM(SUBSTITUTE(AK98,CHAR(160),""))),0),TRIM(SUBSTITUTE($AP98,CHAR(160),""))="Devis 3",IFERROR(VALUE(TRIM(SUBSTITUTE(AN98,CHAR(160),""))),0)),0))*(IFERROR(VALUE(TRIM(SUBSTITUTE($Z98,CHAR(160),""))),0)),2)))</f>
        <v/>
      </c>
      <c r="AW98" s="209" t="str" cm="1">
        <f t="array" ref="AW98">IF($Z98="","",IF((IFERROR(_xlfn.IFS($AP98="Devis 1",(IFERROR(VALUE(TRIM(SUBSTITUTE(AI98,CHAR(160),""))),0)),$AP98="Devis 2",(IFERROR(VALUE(TRIM(SUBSTITUTE(AL98,CHAR(160),""))),0)),$AP98="Devis 3",(IFERROR(VALUE(TRIM(SUBSTITUTE(AO98,CHAR(160),""))),0))),0))*(IFERROR(VALUE(TRIM(SUBSTITUTE($Z98,CHAR(160),""))),0))=0,"",(IFERROR(_xlfn.IFS($AP98="Devis 1",(IFERROR(VALUE(TRIM(SUBSTITUTE(AI98,CHAR(160),""))),0)),$AP98="Devis 2",(IFERROR(VALUE(TRIM(SUBSTITUTE(AL98,CHAR(160),""))),0)),$AP98="Devis 3",(IFERROR(VALUE(TRIM(SUBSTITUTE(AO98,CHAR(160),""))),0))),0))*(IFERROR(VALUE(TRIM(SUBSTITUTE($Z98,CHAR(160),""))),0))))</f>
        <v/>
      </c>
      <c r="AX98" s="280"/>
      <c r="AY98" s="281" t="str" cm="1">
        <f t="array" ref="AY98">IF(OR(AW98="",AT98="",AU98="",AR98="",AV98="",AS98=""),"",_xlfn.IFS((IFERROR(VALUE(TRIM(SUBSTITUTE(AW98,CHAR(160),""))),0))&gt;(IFERROR(VALUE(TRIM(SUBSTITUTE(AT98,CHAR(160),""))),0)),"KO : Le montant retenu TTC est supérieur au montant raisonnable TTC. Merci de revoir la ligne de dépense ou plafonner son montant.",(IFERROR(VALUE(TRIM(SUBSTITUTE(AU98,CHAR(160),""))),0))&gt;(IFERROR(VALUE(TRIM(SUBSTITUTE(AR98,CHAR(160),""))),0)),"Attention : Le montant retenu HT est supérieur au montant HT raisonnable. Merci de revoir la ligne de dépense, plafonner son montant, ou justifier la reventillation HT / TVA.",(IFERROR(VALUE(TRIM(SUBSTITUTE(AV98,CHAR(160),""))),0))&gt;(IFERROR(VALUE(TRIM(SUBSTITUTE(AS98,CHAR(160),""))),0)),"Attention : Le montant TVA retenu est supérieur au montant TVA raisonnable. Merci de revoir la ligne de dépense, plafonner son montant, ou justifier la reventillation HT / TVA.",(IFERROR(VALUE(TRIM(SUBSTITUTE(AW98,CHAR(160),""))),0))=0,"",(IFERROR(VALUE(TRIM(SUBSTITUTE(AT98,CHAR(160),""))),0))=(IFERROR(VALUE(TRIM(SUBSTITUTE(AW98,CHAR(160),""))),0)),"OK",(IFERROR(VALUE(TRIM(SUBSTITUTE(AT98,CHAR(160),""))),0))&gt;(IFERROR(VALUE(TRIM(SUBSTITUTE(AW98,CHAR(160),""))),0))," OK : Montant instruit inférieur au montant raisonnable.",TRUE,""))</f>
        <v/>
      </c>
      <c r="AZ98" s="281" t="str" cm="1">
        <f t="array" ref="AZ98">IF(OR(AW98="",W98="",AU98="",U98="",AV98="",V98=""),"",_xlfn.IFS((IFERROR(VALUE(TRIM(SUBSTITUTE(AW98,CHAR(160),""))),0))&gt;(IFERROR(VALUE(TRIM(SUBSTITUTE(W98,CHAR(160),""))),0)),"KO : Le montant retenu TTC est supérieur au montant présenté TTC. Merci de revoir la ligne de dépense ou plafonner son montant.",(IFERROR(VALUE(TRIM(SUBSTITUTE(AU98,CHAR(160),""))),0))&gt;(IFERROR(VALUE(TRIM(SUBSTITUTE(U98,CHAR(160),""))),0)),"Attention : Le montant retenu HT est supérieur au montant HT présenté. Merci de revoir la ligne de dépense, plafonner son montant, ou justifier la reventillation HT / TVA.",(IFERROR(VALUE(TRIM(SUBSTITUTE(AV98,CHAR(160),""))),0))&gt;(IFERROR(VALUE(TRIM(SUBSTITUTE(V98,CHAR(160),""))),0)),"Attention : Le montant TVA retenu est supérieur au montant TVA présenté. Merci de revoir la ligne de dépense, plafonner son montant, ou justifier la reventillation HT / TVA.",(IFERROR(VALUE(TRIM(SUBSTITUTE(W98,CHAR(160),""))),0))=0,"",(IFERROR(VALUE(TRIM(SUBSTITUTE(AW98,CHAR(160),""))),0))=(IFERROR(VALUE(TRIM(SUBSTITUTE(W98,CHAR(160),""))),0)),"OK",(IFERROR(VALUE(TRIM(SUBSTITUTE(AW98,CHAR(160),""))),0))&lt;(IFERROR(VALUE(TRIM(SUBSTITUTE(W98,CHAR(160),""))),0)),"Montant instruit inférieur au montant présenté.",TRUE,""))</f>
        <v/>
      </c>
      <c r="BA98" s="208" t="str">
        <f t="shared" si="79"/>
        <v/>
      </c>
      <c r="BB98" s="208" t="str">
        <f t="shared" si="80"/>
        <v/>
      </c>
      <c r="BC98" s="208" t="str">
        <f t="shared" si="81"/>
        <v/>
      </c>
    </row>
    <row r="99" spans="1:55" ht="15" customHeight="1">
      <c r="A99" s="473">
        <v>95</v>
      </c>
      <c r="B99" s="11"/>
      <c r="C99" s="13"/>
      <c r="D99" s="11"/>
      <c r="E99" s="11"/>
      <c r="F99" s="63"/>
      <c r="G99" s="71"/>
      <c r="H99" s="69"/>
      <c r="I99" s="70"/>
      <c r="J99" s="41"/>
      <c r="K99" s="29"/>
      <c r="L99" s="15"/>
      <c r="M99" s="193" t="str">
        <f t="shared" si="82"/>
        <v/>
      </c>
      <c r="N99" s="32"/>
      <c r="O99" s="15"/>
      <c r="P99" s="193" t="str">
        <f t="shared" si="83"/>
        <v/>
      </c>
      <c r="Q99" s="35"/>
      <c r="R99" s="15"/>
      <c r="S99" s="194" t="str">
        <f t="shared" si="84"/>
        <v/>
      </c>
      <c r="T99" s="56"/>
      <c r="U99" s="275" t="str" cm="1">
        <f t="array" ref="U99">IF((_xlfn.IFS(TRIM(SUBSTITUTE(T99,CHAR(160),""))="Devis 1",IFERROR(VALUE(TRIM(SUBSTITUTE(K99,CHAR(160),""))),0),TRIM(SUBSTITUTE(T99,CHAR(160),""))="Devis 2",IFERROR(VALUE(TRIM(SUBSTITUTE(N99,CHAR(160),""))),0),TRIM(SUBSTITUTE(T99,CHAR(160),""))="Devis 3",IFERROR(VALUE(TRIM(SUBSTITUTE(Q99,CHAR(160),""))),0),TRUE,0)*IFERROR(VALUE(TRIM(SUBSTITUTE(C99,CHAR(160),""))),0))=0,"",_xlfn.IFS(TRIM(SUBSTITUTE(T99,CHAR(160),""))="Devis 1",IFERROR(VALUE(TRIM(SUBSTITUTE(K99,CHAR(160),""))),0),TRIM(SUBSTITUTE(T99,CHAR(160),""))="Devis 2",IFERROR(VALUE(TRIM(SUBSTITUTE(N99,CHAR(160),""))),0),TRIM(SUBSTITUTE(T99,CHAR(160),""))="Devis 3",IFERROR(VALUE(TRIM(SUBSTITUTE(Q99,CHAR(160),""))),0),TRUE,0)*IFERROR(VALUE(TRIM(SUBSTITUTE(C99,CHAR(160),""))),0))</f>
        <v/>
      </c>
      <c r="V99" s="196" t="str" cm="1">
        <f t="array" ref="V99">IF(ROUND((_xlfn.IFS(TRIM(SUBSTITUTE(T99,CHAR(160),""))="Devis 1",IFERROR(VALUE(TRIM(SUBSTITUTE(L99,CHAR(160),""))),0),TRIM(SUBSTITUTE(T99,CHAR(160),""))="Devis 2",IFERROR(VALUE(TRIM(SUBSTITUTE(O99,CHAR(160),""))),0),TRIM(SUBSTITUTE(T99,CHAR(160),""))="Devis 3",IFERROR(VALUE(TRIM(SUBSTITUTE(R99,CHAR(160),""))),0),TRUE,0)*IFERROR(VALUE(TRIM(SUBSTITUTE(C99,CHAR(160),""))),0)),2)=0,IF(U99&lt;&gt;"",0,""),ROUND((_xlfn.IFS(TRIM(SUBSTITUTE(T99,CHAR(160),""))="Devis 1",IFERROR(VALUE(TRIM(SUBSTITUTE(L99,CHAR(160),""))),0),TRIM(SUBSTITUTE(T99,CHAR(160),""))="Devis 2",IFERROR(VALUE(TRIM(SUBSTITUTE(O99,CHAR(160),""))),0),TRIM(SUBSTITUTE(T99,CHAR(160),""))="Devis 3",IFERROR(VALUE(TRIM(SUBSTITUTE(R99,CHAR(160),""))),0),TRUE,0)*IFERROR(VALUE(TRIM(SUBSTITUTE(C99,CHAR(160),""))),0)),2))</f>
        <v/>
      </c>
      <c r="W99" s="197" t="str">
        <f t="shared" si="85"/>
        <v/>
      </c>
      <c r="X99" s="489"/>
      <c r="Y99" s="277" t="str">
        <f t="shared" si="64"/>
        <v/>
      </c>
      <c r="Z99" s="282" t="str">
        <f t="shared" si="65"/>
        <v/>
      </c>
      <c r="AA99" s="277" t="str">
        <f t="shared" si="66"/>
        <v/>
      </c>
      <c r="AB99" s="200" t="str">
        <f t="shared" si="67"/>
        <v/>
      </c>
      <c r="AC99" s="200" t="str">
        <f t="shared" si="68"/>
        <v/>
      </c>
      <c r="AD99" s="200" t="str">
        <f t="shared" si="69"/>
        <v/>
      </c>
      <c r="AE99" s="200" t="str">
        <f t="shared" si="70"/>
        <v/>
      </c>
      <c r="AF99" s="278" t="str">
        <f t="shared" si="71"/>
        <v/>
      </c>
      <c r="AG99" s="203" t="str">
        <f t="shared" si="72"/>
        <v/>
      </c>
      <c r="AH99" s="204" t="str">
        <f t="shared" si="73"/>
        <v/>
      </c>
      <c r="AI99" s="193" t="str">
        <f t="shared" si="86"/>
        <v/>
      </c>
      <c r="AJ99" s="205" t="str">
        <f t="shared" si="74"/>
        <v/>
      </c>
      <c r="AK99" s="204" t="str">
        <f t="shared" si="75"/>
        <v/>
      </c>
      <c r="AL99" s="193" t="str">
        <f t="shared" si="87"/>
        <v/>
      </c>
      <c r="AM99" s="206" t="str">
        <f t="shared" si="76"/>
        <v/>
      </c>
      <c r="AN99" s="204" t="str">
        <f t="shared" si="77"/>
        <v/>
      </c>
      <c r="AO99" s="207" t="str">
        <f t="shared" si="88"/>
        <v/>
      </c>
      <c r="AP99" s="198" t="str">
        <f t="shared" si="92"/>
        <v/>
      </c>
      <c r="AQ99" s="279"/>
      <c r="AR99" s="208" t="str">
        <f t="shared" si="89"/>
        <v/>
      </c>
      <c r="AS99" s="208" t="str">
        <f t="shared" si="90"/>
        <v/>
      </c>
      <c r="AT99" s="208" t="str">
        <f t="shared" si="91"/>
        <v/>
      </c>
      <c r="AU99" s="209" t="str" cm="1">
        <f t="array" ref="AU99">IF($Z99="","",IF((IFERROR(_xlfn.IFS($AP99="Devis 1",(IFERROR(VALUE(TRIM(SUBSTITUTE(AG99,CHAR(160),""))),0)),$AP99="Devis 2",(IFERROR(VALUE(TRIM(SUBSTITUTE(AJ99,CHAR(160),""))),0)),$AP99="Devis 3",(IFERROR(VALUE(TRIM(SUBSTITUTE(AM99,CHAR(160),""))),0))),0))*(IFERROR(VALUE(TRIM(SUBSTITUTE($Z99,CHAR(160),""))),0))=0,"",(IFERROR(_xlfn.IFS($AP99="Devis 1",(IFERROR(VALUE(TRIM(SUBSTITUTE(AG99,CHAR(160),""))),0)),$AP99="Devis 2",(IFERROR(VALUE(TRIM(SUBSTITUTE(AJ99,CHAR(160),""))),0)),$AP99="Devis 3",(IFERROR(VALUE(TRIM(SUBSTITUTE(AM99,CHAR(160),""))),0))),0))*(IFERROR(VALUE(TRIM(SUBSTITUTE($Z99,CHAR(160),""))),0))))</f>
        <v/>
      </c>
      <c r="AV99" s="209" t="str" cm="1">
        <f t="array" ref="AV99">IF($Z99="","",IF(ROUND((IFERROR(_xlfn.IFS(TRIM(SUBSTITUTE($AP99,CHAR(160),""))="Devis 1",IFERROR(VALUE(TRIM(SUBSTITUTE(AH99,CHAR(160),""))),0),TRIM(SUBSTITUTE($AP99,CHAR(160),""))="Devis 2",IFERROR(VALUE(TRIM(SUBSTITUTE(AK99,CHAR(160),""))),0),TRIM(SUBSTITUTE($AP99,CHAR(160),""))="Devis 3",IFERROR(VALUE(TRIM(SUBSTITUTE(AN99,CHAR(160),""))),0)),0))*(IFERROR(VALUE(TRIM(SUBSTITUTE($Z99,CHAR(160),""))),0)),2)=0,IF(AU99&lt;&gt;"",0,""),ROUND((IFERROR(_xlfn.IFS(TRIM(SUBSTITUTE($AP99,CHAR(160),""))="Devis 1",IFERROR(VALUE(TRIM(SUBSTITUTE(AH99,CHAR(160),""))),0),TRIM(SUBSTITUTE($AP99,CHAR(160),""))="Devis 2",IFERROR(VALUE(TRIM(SUBSTITUTE(AK99,CHAR(160),""))),0),TRIM(SUBSTITUTE($AP99,CHAR(160),""))="Devis 3",IFERROR(VALUE(TRIM(SUBSTITUTE(AN99,CHAR(160),""))),0)),0))*(IFERROR(VALUE(TRIM(SUBSTITUTE($Z99,CHAR(160),""))),0)),2)))</f>
        <v/>
      </c>
      <c r="AW99" s="209" t="str" cm="1">
        <f t="array" ref="AW99">IF($Z99="","",IF((IFERROR(_xlfn.IFS($AP99="Devis 1",(IFERROR(VALUE(TRIM(SUBSTITUTE(AI99,CHAR(160),""))),0)),$AP99="Devis 2",(IFERROR(VALUE(TRIM(SUBSTITUTE(AL99,CHAR(160),""))),0)),$AP99="Devis 3",(IFERROR(VALUE(TRIM(SUBSTITUTE(AO99,CHAR(160),""))),0))),0))*(IFERROR(VALUE(TRIM(SUBSTITUTE($Z99,CHAR(160),""))),0))=0,"",(IFERROR(_xlfn.IFS($AP99="Devis 1",(IFERROR(VALUE(TRIM(SUBSTITUTE(AI99,CHAR(160),""))),0)),$AP99="Devis 2",(IFERROR(VALUE(TRIM(SUBSTITUTE(AL99,CHAR(160),""))),0)),$AP99="Devis 3",(IFERROR(VALUE(TRIM(SUBSTITUTE(AO99,CHAR(160),""))),0))),0))*(IFERROR(VALUE(TRIM(SUBSTITUTE($Z99,CHAR(160),""))),0))))</f>
        <v/>
      </c>
      <c r="AX99" s="280"/>
      <c r="AY99" s="281" t="str" cm="1">
        <f t="array" ref="AY99">IF(OR(AW99="",AT99="",AU99="",AR99="",AV99="",AS99=""),"",_xlfn.IFS((IFERROR(VALUE(TRIM(SUBSTITUTE(AW99,CHAR(160),""))),0))&gt;(IFERROR(VALUE(TRIM(SUBSTITUTE(AT99,CHAR(160),""))),0)),"KO : Le montant retenu TTC est supérieur au montant raisonnable TTC. Merci de revoir la ligne de dépense ou plafonner son montant.",(IFERROR(VALUE(TRIM(SUBSTITUTE(AU99,CHAR(160),""))),0))&gt;(IFERROR(VALUE(TRIM(SUBSTITUTE(AR99,CHAR(160),""))),0)),"Attention : Le montant retenu HT est supérieur au montant HT raisonnable. Merci de revoir la ligne de dépense, plafonner son montant, ou justifier la reventillation HT / TVA.",(IFERROR(VALUE(TRIM(SUBSTITUTE(AV99,CHAR(160),""))),0))&gt;(IFERROR(VALUE(TRIM(SUBSTITUTE(AS99,CHAR(160),""))),0)),"Attention : Le montant TVA retenu est supérieur au montant TVA raisonnable. Merci de revoir la ligne de dépense, plafonner son montant, ou justifier la reventillation HT / TVA.",(IFERROR(VALUE(TRIM(SUBSTITUTE(AW99,CHAR(160),""))),0))=0,"",(IFERROR(VALUE(TRIM(SUBSTITUTE(AT99,CHAR(160),""))),0))=(IFERROR(VALUE(TRIM(SUBSTITUTE(AW99,CHAR(160),""))),0)),"OK",(IFERROR(VALUE(TRIM(SUBSTITUTE(AT99,CHAR(160),""))),0))&gt;(IFERROR(VALUE(TRIM(SUBSTITUTE(AW99,CHAR(160),""))),0))," OK : Montant instruit inférieur au montant raisonnable.",TRUE,""))</f>
        <v/>
      </c>
      <c r="AZ99" s="281" t="str" cm="1">
        <f t="array" ref="AZ99">IF(OR(AW99="",W99="",AU99="",U99="",AV99="",V99=""),"",_xlfn.IFS((IFERROR(VALUE(TRIM(SUBSTITUTE(AW99,CHAR(160),""))),0))&gt;(IFERROR(VALUE(TRIM(SUBSTITUTE(W99,CHAR(160),""))),0)),"KO : Le montant retenu TTC est supérieur au montant présenté TTC. Merci de revoir la ligne de dépense ou plafonner son montant.",(IFERROR(VALUE(TRIM(SUBSTITUTE(AU99,CHAR(160),""))),0))&gt;(IFERROR(VALUE(TRIM(SUBSTITUTE(U99,CHAR(160),""))),0)),"Attention : Le montant retenu HT est supérieur au montant HT présenté. Merci de revoir la ligne de dépense, plafonner son montant, ou justifier la reventillation HT / TVA.",(IFERROR(VALUE(TRIM(SUBSTITUTE(AV99,CHAR(160),""))),0))&gt;(IFERROR(VALUE(TRIM(SUBSTITUTE(V99,CHAR(160),""))),0)),"Attention : Le montant TVA retenu est supérieur au montant TVA présenté. Merci de revoir la ligne de dépense, plafonner son montant, ou justifier la reventillation HT / TVA.",(IFERROR(VALUE(TRIM(SUBSTITUTE(W99,CHAR(160),""))),0))=0,"",(IFERROR(VALUE(TRIM(SUBSTITUTE(AW99,CHAR(160),""))),0))=(IFERROR(VALUE(TRIM(SUBSTITUTE(W99,CHAR(160),""))),0)),"OK",(IFERROR(VALUE(TRIM(SUBSTITUTE(AW99,CHAR(160),""))),0))&lt;(IFERROR(VALUE(TRIM(SUBSTITUTE(W99,CHAR(160),""))),0)),"Montant instruit inférieur au montant présenté.",TRUE,""))</f>
        <v/>
      </c>
      <c r="BA99" s="208" t="str">
        <f t="shared" si="79"/>
        <v/>
      </c>
      <c r="BB99" s="208" t="str">
        <f t="shared" si="80"/>
        <v/>
      </c>
      <c r="BC99" s="208" t="str">
        <f t="shared" si="81"/>
        <v/>
      </c>
    </row>
    <row r="100" spans="1:55" ht="15" customHeight="1">
      <c r="A100" s="473">
        <v>96</v>
      </c>
      <c r="B100" s="11"/>
      <c r="C100" s="13"/>
      <c r="D100" s="11"/>
      <c r="E100" s="11"/>
      <c r="F100" s="63"/>
      <c r="G100" s="71"/>
      <c r="H100" s="69"/>
      <c r="I100" s="70"/>
      <c r="J100" s="41"/>
      <c r="K100" s="29"/>
      <c r="L100" s="15"/>
      <c r="M100" s="193" t="str">
        <f t="shared" si="82"/>
        <v/>
      </c>
      <c r="N100" s="32"/>
      <c r="O100" s="15"/>
      <c r="P100" s="193" t="str">
        <f t="shared" si="83"/>
        <v/>
      </c>
      <c r="Q100" s="35"/>
      <c r="R100" s="15"/>
      <c r="S100" s="194" t="str">
        <f t="shared" si="84"/>
        <v/>
      </c>
      <c r="T100" s="56"/>
      <c r="U100" s="275" t="str" cm="1">
        <f t="array" ref="U100">IF((_xlfn.IFS(TRIM(SUBSTITUTE(T100,CHAR(160),""))="Devis 1",IFERROR(VALUE(TRIM(SUBSTITUTE(K100,CHAR(160),""))),0),TRIM(SUBSTITUTE(T100,CHAR(160),""))="Devis 2",IFERROR(VALUE(TRIM(SUBSTITUTE(N100,CHAR(160),""))),0),TRIM(SUBSTITUTE(T100,CHAR(160),""))="Devis 3",IFERROR(VALUE(TRIM(SUBSTITUTE(Q100,CHAR(160),""))),0),TRUE,0)*IFERROR(VALUE(TRIM(SUBSTITUTE(C100,CHAR(160),""))),0))=0,"",_xlfn.IFS(TRIM(SUBSTITUTE(T100,CHAR(160),""))="Devis 1",IFERROR(VALUE(TRIM(SUBSTITUTE(K100,CHAR(160),""))),0),TRIM(SUBSTITUTE(T100,CHAR(160),""))="Devis 2",IFERROR(VALUE(TRIM(SUBSTITUTE(N100,CHAR(160),""))),0),TRIM(SUBSTITUTE(T100,CHAR(160),""))="Devis 3",IFERROR(VALUE(TRIM(SUBSTITUTE(Q100,CHAR(160),""))),0),TRUE,0)*IFERROR(VALUE(TRIM(SUBSTITUTE(C100,CHAR(160),""))),0))</f>
        <v/>
      </c>
      <c r="V100" s="196" t="str" cm="1">
        <f t="array" ref="V100">IF(ROUND((_xlfn.IFS(TRIM(SUBSTITUTE(T100,CHAR(160),""))="Devis 1",IFERROR(VALUE(TRIM(SUBSTITUTE(L100,CHAR(160),""))),0),TRIM(SUBSTITUTE(T100,CHAR(160),""))="Devis 2",IFERROR(VALUE(TRIM(SUBSTITUTE(O100,CHAR(160),""))),0),TRIM(SUBSTITUTE(T100,CHAR(160),""))="Devis 3",IFERROR(VALUE(TRIM(SUBSTITUTE(R100,CHAR(160),""))),0),TRUE,0)*IFERROR(VALUE(TRIM(SUBSTITUTE(C100,CHAR(160),""))),0)),2)=0,IF(U100&lt;&gt;"",0,""),ROUND((_xlfn.IFS(TRIM(SUBSTITUTE(T100,CHAR(160),""))="Devis 1",IFERROR(VALUE(TRIM(SUBSTITUTE(L100,CHAR(160),""))),0),TRIM(SUBSTITUTE(T100,CHAR(160),""))="Devis 2",IFERROR(VALUE(TRIM(SUBSTITUTE(O100,CHAR(160),""))),0),TRIM(SUBSTITUTE(T100,CHAR(160),""))="Devis 3",IFERROR(VALUE(TRIM(SUBSTITUTE(R100,CHAR(160),""))),0),TRUE,0)*IFERROR(VALUE(TRIM(SUBSTITUTE(C100,CHAR(160),""))),0)),2))</f>
        <v/>
      </c>
      <c r="W100" s="197" t="str">
        <f t="shared" si="85"/>
        <v/>
      </c>
      <c r="X100" s="489"/>
      <c r="Y100" s="277" t="str">
        <f t="shared" si="64"/>
        <v/>
      </c>
      <c r="Z100" s="282" t="str">
        <f t="shared" si="65"/>
        <v/>
      </c>
      <c r="AA100" s="277" t="str">
        <f t="shared" si="66"/>
        <v/>
      </c>
      <c r="AB100" s="200" t="str">
        <f t="shared" si="67"/>
        <v/>
      </c>
      <c r="AC100" s="200" t="str">
        <f t="shared" si="68"/>
        <v/>
      </c>
      <c r="AD100" s="200" t="str">
        <f t="shared" si="69"/>
        <v/>
      </c>
      <c r="AE100" s="200" t="str">
        <f t="shared" si="70"/>
        <v/>
      </c>
      <c r="AF100" s="278" t="str">
        <f t="shared" si="71"/>
        <v/>
      </c>
      <c r="AG100" s="203" t="str">
        <f t="shared" si="72"/>
        <v/>
      </c>
      <c r="AH100" s="204" t="str">
        <f t="shared" si="73"/>
        <v/>
      </c>
      <c r="AI100" s="193" t="str">
        <f t="shared" si="86"/>
        <v/>
      </c>
      <c r="AJ100" s="205" t="str">
        <f t="shared" si="74"/>
        <v/>
      </c>
      <c r="AK100" s="204" t="str">
        <f t="shared" si="75"/>
        <v/>
      </c>
      <c r="AL100" s="193" t="str">
        <f t="shared" si="87"/>
        <v/>
      </c>
      <c r="AM100" s="206" t="str">
        <f t="shared" si="76"/>
        <v/>
      </c>
      <c r="AN100" s="204" t="str">
        <f t="shared" si="77"/>
        <v/>
      </c>
      <c r="AO100" s="207" t="str">
        <f t="shared" si="88"/>
        <v/>
      </c>
      <c r="AP100" s="198" t="str">
        <f t="shared" si="92"/>
        <v/>
      </c>
      <c r="AQ100" s="279"/>
      <c r="AR100" s="208" t="str">
        <f t="shared" si="89"/>
        <v/>
      </c>
      <c r="AS100" s="208" t="str">
        <f t="shared" si="90"/>
        <v/>
      </c>
      <c r="AT100" s="208" t="str">
        <f t="shared" si="91"/>
        <v/>
      </c>
      <c r="AU100" s="209" t="str" cm="1">
        <f t="array" ref="AU100">IF($Z100="","",IF((IFERROR(_xlfn.IFS($AP100="Devis 1",(IFERROR(VALUE(TRIM(SUBSTITUTE(AG100,CHAR(160),""))),0)),$AP100="Devis 2",(IFERROR(VALUE(TRIM(SUBSTITUTE(AJ100,CHAR(160),""))),0)),$AP100="Devis 3",(IFERROR(VALUE(TRIM(SUBSTITUTE(AM100,CHAR(160),""))),0))),0))*(IFERROR(VALUE(TRIM(SUBSTITUTE($Z100,CHAR(160),""))),0))=0,"",(IFERROR(_xlfn.IFS($AP100="Devis 1",(IFERROR(VALUE(TRIM(SUBSTITUTE(AG100,CHAR(160),""))),0)),$AP100="Devis 2",(IFERROR(VALUE(TRIM(SUBSTITUTE(AJ100,CHAR(160),""))),0)),$AP100="Devis 3",(IFERROR(VALUE(TRIM(SUBSTITUTE(AM100,CHAR(160),""))),0))),0))*(IFERROR(VALUE(TRIM(SUBSTITUTE($Z100,CHAR(160),""))),0))))</f>
        <v/>
      </c>
      <c r="AV100" s="209" t="str" cm="1">
        <f t="array" ref="AV100">IF($Z100="","",IF(ROUND((IFERROR(_xlfn.IFS(TRIM(SUBSTITUTE($AP100,CHAR(160),""))="Devis 1",IFERROR(VALUE(TRIM(SUBSTITUTE(AH100,CHAR(160),""))),0),TRIM(SUBSTITUTE($AP100,CHAR(160),""))="Devis 2",IFERROR(VALUE(TRIM(SUBSTITUTE(AK100,CHAR(160),""))),0),TRIM(SUBSTITUTE($AP100,CHAR(160),""))="Devis 3",IFERROR(VALUE(TRIM(SUBSTITUTE(AN100,CHAR(160),""))),0)),0))*(IFERROR(VALUE(TRIM(SUBSTITUTE($Z100,CHAR(160),""))),0)),2)=0,IF(AU100&lt;&gt;"",0,""),ROUND((IFERROR(_xlfn.IFS(TRIM(SUBSTITUTE($AP100,CHAR(160),""))="Devis 1",IFERROR(VALUE(TRIM(SUBSTITUTE(AH100,CHAR(160),""))),0),TRIM(SUBSTITUTE($AP100,CHAR(160),""))="Devis 2",IFERROR(VALUE(TRIM(SUBSTITUTE(AK100,CHAR(160),""))),0),TRIM(SUBSTITUTE($AP100,CHAR(160),""))="Devis 3",IFERROR(VALUE(TRIM(SUBSTITUTE(AN100,CHAR(160),""))),0)),0))*(IFERROR(VALUE(TRIM(SUBSTITUTE($Z100,CHAR(160),""))),0)),2)))</f>
        <v/>
      </c>
      <c r="AW100" s="209" t="str" cm="1">
        <f t="array" ref="AW100">IF($Z100="","",IF((IFERROR(_xlfn.IFS($AP100="Devis 1",(IFERROR(VALUE(TRIM(SUBSTITUTE(AI100,CHAR(160),""))),0)),$AP100="Devis 2",(IFERROR(VALUE(TRIM(SUBSTITUTE(AL100,CHAR(160),""))),0)),$AP100="Devis 3",(IFERROR(VALUE(TRIM(SUBSTITUTE(AO100,CHAR(160),""))),0))),0))*(IFERROR(VALUE(TRIM(SUBSTITUTE($Z100,CHAR(160),""))),0))=0,"",(IFERROR(_xlfn.IFS($AP100="Devis 1",(IFERROR(VALUE(TRIM(SUBSTITUTE(AI100,CHAR(160),""))),0)),$AP100="Devis 2",(IFERROR(VALUE(TRIM(SUBSTITUTE(AL100,CHAR(160),""))),0)),$AP100="Devis 3",(IFERROR(VALUE(TRIM(SUBSTITUTE(AO100,CHAR(160),""))),0))),0))*(IFERROR(VALUE(TRIM(SUBSTITUTE($Z100,CHAR(160),""))),0))))</f>
        <v/>
      </c>
      <c r="AX100" s="280"/>
      <c r="AY100" s="281" t="str" cm="1">
        <f t="array" ref="AY100">IF(OR(AW100="",AT100="",AU100="",AR100="",AV100="",AS100=""),"",_xlfn.IFS((IFERROR(VALUE(TRIM(SUBSTITUTE(AW100,CHAR(160),""))),0))&gt;(IFERROR(VALUE(TRIM(SUBSTITUTE(AT100,CHAR(160),""))),0)),"KO : Le montant retenu TTC est supérieur au montant raisonnable TTC. Merci de revoir la ligne de dépense ou plafonner son montant.",(IFERROR(VALUE(TRIM(SUBSTITUTE(AU100,CHAR(160),""))),0))&gt;(IFERROR(VALUE(TRIM(SUBSTITUTE(AR100,CHAR(160),""))),0)),"Attention : Le montant retenu HT est supérieur au montant HT raisonnable. Merci de revoir la ligne de dépense, plafonner son montant, ou justifier la reventillation HT / TVA.",(IFERROR(VALUE(TRIM(SUBSTITUTE(AV100,CHAR(160),""))),0))&gt;(IFERROR(VALUE(TRIM(SUBSTITUTE(AS100,CHAR(160),""))),0)),"Attention : Le montant TVA retenu est supérieur au montant TVA raisonnable. Merci de revoir la ligne de dépense, plafonner son montant, ou justifier la reventillation HT / TVA.",(IFERROR(VALUE(TRIM(SUBSTITUTE(AW100,CHAR(160),""))),0))=0,"",(IFERROR(VALUE(TRIM(SUBSTITUTE(AT100,CHAR(160),""))),0))=(IFERROR(VALUE(TRIM(SUBSTITUTE(AW100,CHAR(160),""))),0)),"OK",(IFERROR(VALUE(TRIM(SUBSTITUTE(AT100,CHAR(160),""))),0))&gt;(IFERROR(VALUE(TRIM(SUBSTITUTE(AW100,CHAR(160),""))),0))," OK : Montant instruit inférieur au montant raisonnable.",TRUE,""))</f>
        <v/>
      </c>
      <c r="AZ100" s="281" t="str" cm="1">
        <f t="array" ref="AZ100">IF(OR(AW100="",W100="",AU100="",U100="",AV100="",V100=""),"",_xlfn.IFS((IFERROR(VALUE(TRIM(SUBSTITUTE(AW100,CHAR(160),""))),0))&gt;(IFERROR(VALUE(TRIM(SUBSTITUTE(W100,CHAR(160),""))),0)),"KO : Le montant retenu TTC est supérieur au montant présenté TTC. Merci de revoir la ligne de dépense ou plafonner son montant.",(IFERROR(VALUE(TRIM(SUBSTITUTE(AU100,CHAR(160),""))),0))&gt;(IFERROR(VALUE(TRIM(SUBSTITUTE(U100,CHAR(160),""))),0)),"Attention : Le montant retenu HT est supérieur au montant HT présenté. Merci de revoir la ligne de dépense, plafonner son montant, ou justifier la reventillation HT / TVA.",(IFERROR(VALUE(TRIM(SUBSTITUTE(AV100,CHAR(160),""))),0))&gt;(IFERROR(VALUE(TRIM(SUBSTITUTE(V100,CHAR(160),""))),0)),"Attention : Le montant TVA retenu est supérieur au montant TVA présenté. Merci de revoir la ligne de dépense, plafonner son montant, ou justifier la reventillation HT / TVA.",(IFERROR(VALUE(TRIM(SUBSTITUTE(W100,CHAR(160),""))),0))=0,"",(IFERROR(VALUE(TRIM(SUBSTITUTE(AW100,CHAR(160),""))),0))=(IFERROR(VALUE(TRIM(SUBSTITUTE(W100,CHAR(160),""))),0)),"OK",(IFERROR(VALUE(TRIM(SUBSTITUTE(AW100,CHAR(160),""))),0))&lt;(IFERROR(VALUE(TRIM(SUBSTITUTE(W100,CHAR(160),""))),0)),"Montant instruit inférieur au montant présenté.",TRUE,""))</f>
        <v/>
      </c>
      <c r="BA100" s="208" t="str">
        <f t="shared" si="79"/>
        <v/>
      </c>
      <c r="BB100" s="208" t="str">
        <f t="shared" si="80"/>
        <v/>
      </c>
      <c r="BC100" s="208" t="str">
        <f t="shared" si="81"/>
        <v/>
      </c>
    </row>
    <row r="101" spans="1:55" ht="15" customHeight="1">
      <c r="A101" s="473">
        <v>97</v>
      </c>
      <c r="B101" s="11"/>
      <c r="C101" s="13"/>
      <c r="D101" s="11"/>
      <c r="E101" s="11"/>
      <c r="F101" s="63"/>
      <c r="G101" s="71"/>
      <c r="H101" s="69"/>
      <c r="I101" s="70"/>
      <c r="J101" s="41"/>
      <c r="K101" s="29"/>
      <c r="L101" s="15"/>
      <c r="M101" s="193" t="str">
        <f t="shared" si="82"/>
        <v/>
      </c>
      <c r="N101" s="32"/>
      <c r="O101" s="15"/>
      <c r="P101" s="193" t="str">
        <f t="shared" si="83"/>
        <v/>
      </c>
      <c r="Q101" s="35"/>
      <c r="R101" s="15"/>
      <c r="S101" s="194" t="str">
        <f t="shared" si="84"/>
        <v/>
      </c>
      <c r="T101" s="56"/>
      <c r="U101" s="275" t="str" cm="1">
        <f t="array" ref="U101">IF((_xlfn.IFS(TRIM(SUBSTITUTE(T101,CHAR(160),""))="Devis 1",IFERROR(VALUE(TRIM(SUBSTITUTE(K101,CHAR(160),""))),0),TRIM(SUBSTITUTE(T101,CHAR(160),""))="Devis 2",IFERROR(VALUE(TRIM(SUBSTITUTE(N101,CHAR(160),""))),0),TRIM(SUBSTITUTE(T101,CHAR(160),""))="Devis 3",IFERROR(VALUE(TRIM(SUBSTITUTE(Q101,CHAR(160),""))),0),TRUE,0)*IFERROR(VALUE(TRIM(SUBSTITUTE(C101,CHAR(160),""))),0))=0,"",_xlfn.IFS(TRIM(SUBSTITUTE(T101,CHAR(160),""))="Devis 1",IFERROR(VALUE(TRIM(SUBSTITUTE(K101,CHAR(160),""))),0),TRIM(SUBSTITUTE(T101,CHAR(160),""))="Devis 2",IFERROR(VALUE(TRIM(SUBSTITUTE(N101,CHAR(160),""))),0),TRIM(SUBSTITUTE(T101,CHAR(160),""))="Devis 3",IFERROR(VALUE(TRIM(SUBSTITUTE(Q101,CHAR(160),""))),0),TRUE,0)*IFERROR(VALUE(TRIM(SUBSTITUTE(C101,CHAR(160),""))),0))</f>
        <v/>
      </c>
      <c r="V101" s="196" t="str" cm="1">
        <f t="array" ref="V101">IF(ROUND((_xlfn.IFS(TRIM(SUBSTITUTE(T101,CHAR(160),""))="Devis 1",IFERROR(VALUE(TRIM(SUBSTITUTE(L101,CHAR(160),""))),0),TRIM(SUBSTITUTE(T101,CHAR(160),""))="Devis 2",IFERROR(VALUE(TRIM(SUBSTITUTE(O101,CHAR(160),""))),0),TRIM(SUBSTITUTE(T101,CHAR(160),""))="Devis 3",IFERROR(VALUE(TRIM(SUBSTITUTE(R101,CHAR(160),""))),0),TRUE,0)*IFERROR(VALUE(TRIM(SUBSTITUTE(C101,CHAR(160),""))),0)),2)=0,IF(U101&lt;&gt;"",0,""),ROUND((_xlfn.IFS(TRIM(SUBSTITUTE(T101,CHAR(160),""))="Devis 1",IFERROR(VALUE(TRIM(SUBSTITUTE(L101,CHAR(160),""))),0),TRIM(SUBSTITUTE(T101,CHAR(160),""))="Devis 2",IFERROR(VALUE(TRIM(SUBSTITUTE(O101,CHAR(160),""))),0),TRIM(SUBSTITUTE(T101,CHAR(160),""))="Devis 3",IFERROR(VALUE(TRIM(SUBSTITUTE(R101,CHAR(160),""))),0),TRUE,0)*IFERROR(VALUE(TRIM(SUBSTITUTE(C101,CHAR(160),""))),0)),2))</f>
        <v/>
      </c>
      <c r="W101" s="197" t="str">
        <f t="shared" si="85"/>
        <v/>
      </c>
      <c r="X101" s="489"/>
      <c r="Y101" s="277" t="str">
        <f t="shared" si="64"/>
        <v/>
      </c>
      <c r="Z101" s="282" t="str">
        <f t="shared" si="65"/>
        <v/>
      </c>
      <c r="AA101" s="277" t="str">
        <f t="shared" si="66"/>
        <v/>
      </c>
      <c r="AB101" s="200" t="str">
        <f t="shared" si="67"/>
        <v/>
      </c>
      <c r="AC101" s="200" t="str">
        <f t="shared" si="68"/>
        <v/>
      </c>
      <c r="AD101" s="200" t="str">
        <f t="shared" si="69"/>
        <v/>
      </c>
      <c r="AE101" s="200" t="str">
        <f t="shared" si="70"/>
        <v/>
      </c>
      <c r="AF101" s="278" t="str">
        <f t="shared" si="71"/>
        <v/>
      </c>
      <c r="AG101" s="203" t="str">
        <f t="shared" si="72"/>
        <v/>
      </c>
      <c r="AH101" s="204" t="str">
        <f t="shared" si="73"/>
        <v/>
      </c>
      <c r="AI101" s="193" t="str">
        <f t="shared" si="86"/>
        <v/>
      </c>
      <c r="AJ101" s="205" t="str">
        <f t="shared" si="74"/>
        <v/>
      </c>
      <c r="AK101" s="204" t="str">
        <f t="shared" si="75"/>
        <v/>
      </c>
      <c r="AL101" s="193" t="str">
        <f t="shared" si="87"/>
        <v/>
      </c>
      <c r="AM101" s="206" t="str">
        <f t="shared" si="76"/>
        <v/>
      </c>
      <c r="AN101" s="204" t="str">
        <f t="shared" si="77"/>
        <v/>
      </c>
      <c r="AO101" s="207" t="str">
        <f t="shared" si="88"/>
        <v/>
      </c>
      <c r="AP101" s="198" t="str">
        <f t="shared" si="92"/>
        <v/>
      </c>
      <c r="AQ101" s="279"/>
      <c r="AR101" s="208" t="str">
        <f t="shared" si="89"/>
        <v/>
      </c>
      <c r="AS101" s="208" t="str">
        <f t="shared" si="90"/>
        <v/>
      </c>
      <c r="AT101" s="208" t="str">
        <f t="shared" si="91"/>
        <v/>
      </c>
      <c r="AU101" s="209" t="str" cm="1">
        <f t="array" ref="AU101">IF($Z101="","",IF((IFERROR(_xlfn.IFS($AP101="Devis 1",(IFERROR(VALUE(TRIM(SUBSTITUTE(AG101,CHAR(160),""))),0)),$AP101="Devis 2",(IFERROR(VALUE(TRIM(SUBSTITUTE(AJ101,CHAR(160),""))),0)),$AP101="Devis 3",(IFERROR(VALUE(TRIM(SUBSTITUTE(AM101,CHAR(160),""))),0))),0))*(IFERROR(VALUE(TRIM(SUBSTITUTE($Z101,CHAR(160),""))),0))=0,"",(IFERROR(_xlfn.IFS($AP101="Devis 1",(IFERROR(VALUE(TRIM(SUBSTITUTE(AG101,CHAR(160),""))),0)),$AP101="Devis 2",(IFERROR(VALUE(TRIM(SUBSTITUTE(AJ101,CHAR(160),""))),0)),$AP101="Devis 3",(IFERROR(VALUE(TRIM(SUBSTITUTE(AM101,CHAR(160),""))),0))),0))*(IFERROR(VALUE(TRIM(SUBSTITUTE($Z101,CHAR(160),""))),0))))</f>
        <v/>
      </c>
      <c r="AV101" s="209" t="str" cm="1">
        <f t="array" ref="AV101">IF($Z101="","",IF(ROUND((IFERROR(_xlfn.IFS(TRIM(SUBSTITUTE($AP101,CHAR(160),""))="Devis 1",IFERROR(VALUE(TRIM(SUBSTITUTE(AH101,CHAR(160),""))),0),TRIM(SUBSTITUTE($AP101,CHAR(160),""))="Devis 2",IFERROR(VALUE(TRIM(SUBSTITUTE(AK101,CHAR(160),""))),0),TRIM(SUBSTITUTE($AP101,CHAR(160),""))="Devis 3",IFERROR(VALUE(TRIM(SUBSTITUTE(AN101,CHAR(160),""))),0)),0))*(IFERROR(VALUE(TRIM(SUBSTITUTE($Z101,CHAR(160),""))),0)),2)=0,IF(AU101&lt;&gt;"",0,""),ROUND((IFERROR(_xlfn.IFS(TRIM(SUBSTITUTE($AP101,CHAR(160),""))="Devis 1",IFERROR(VALUE(TRIM(SUBSTITUTE(AH101,CHAR(160),""))),0),TRIM(SUBSTITUTE($AP101,CHAR(160),""))="Devis 2",IFERROR(VALUE(TRIM(SUBSTITUTE(AK101,CHAR(160),""))),0),TRIM(SUBSTITUTE($AP101,CHAR(160),""))="Devis 3",IFERROR(VALUE(TRIM(SUBSTITUTE(AN101,CHAR(160),""))),0)),0))*(IFERROR(VALUE(TRIM(SUBSTITUTE($Z101,CHAR(160),""))),0)),2)))</f>
        <v/>
      </c>
      <c r="AW101" s="209" t="str" cm="1">
        <f t="array" ref="AW101">IF($Z101="","",IF((IFERROR(_xlfn.IFS($AP101="Devis 1",(IFERROR(VALUE(TRIM(SUBSTITUTE(AI101,CHAR(160),""))),0)),$AP101="Devis 2",(IFERROR(VALUE(TRIM(SUBSTITUTE(AL101,CHAR(160),""))),0)),$AP101="Devis 3",(IFERROR(VALUE(TRIM(SUBSTITUTE(AO101,CHAR(160),""))),0))),0))*(IFERROR(VALUE(TRIM(SUBSTITUTE($Z101,CHAR(160),""))),0))=0,"",(IFERROR(_xlfn.IFS($AP101="Devis 1",(IFERROR(VALUE(TRIM(SUBSTITUTE(AI101,CHAR(160),""))),0)),$AP101="Devis 2",(IFERROR(VALUE(TRIM(SUBSTITUTE(AL101,CHAR(160),""))),0)),$AP101="Devis 3",(IFERROR(VALUE(TRIM(SUBSTITUTE(AO101,CHAR(160),""))),0))),0))*(IFERROR(VALUE(TRIM(SUBSTITUTE($Z101,CHAR(160),""))),0))))</f>
        <v/>
      </c>
      <c r="AX101" s="280"/>
      <c r="AY101" s="281" t="str" cm="1">
        <f t="array" ref="AY101">IF(OR(AW101="",AT101="",AU101="",AR101="",AV101="",AS101=""),"",_xlfn.IFS((IFERROR(VALUE(TRIM(SUBSTITUTE(AW101,CHAR(160),""))),0))&gt;(IFERROR(VALUE(TRIM(SUBSTITUTE(AT101,CHAR(160),""))),0)),"KO : Le montant retenu TTC est supérieur au montant raisonnable TTC. Merci de revoir la ligne de dépense ou plafonner son montant.",(IFERROR(VALUE(TRIM(SUBSTITUTE(AU101,CHAR(160),""))),0))&gt;(IFERROR(VALUE(TRIM(SUBSTITUTE(AR101,CHAR(160),""))),0)),"Attention : Le montant retenu HT est supérieur au montant HT raisonnable. Merci de revoir la ligne de dépense, plafonner son montant, ou justifier la reventillation HT / TVA.",(IFERROR(VALUE(TRIM(SUBSTITUTE(AV101,CHAR(160),""))),0))&gt;(IFERROR(VALUE(TRIM(SUBSTITUTE(AS101,CHAR(160),""))),0)),"Attention : Le montant TVA retenu est supérieur au montant TVA raisonnable. Merci de revoir la ligne de dépense, plafonner son montant, ou justifier la reventillation HT / TVA.",(IFERROR(VALUE(TRIM(SUBSTITUTE(AW101,CHAR(160),""))),0))=0,"",(IFERROR(VALUE(TRIM(SUBSTITUTE(AT101,CHAR(160),""))),0))=(IFERROR(VALUE(TRIM(SUBSTITUTE(AW101,CHAR(160),""))),0)),"OK",(IFERROR(VALUE(TRIM(SUBSTITUTE(AT101,CHAR(160),""))),0))&gt;(IFERROR(VALUE(TRIM(SUBSTITUTE(AW101,CHAR(160),""))),0))," OK : Montant instruit inférieur au montant raisonnable.",TRUE,""))</f>
        <v/>
      </c>
      <c r="AZ101" s="281" t="str" cm="1">
        <f t="array" ref="AZ101">IF(OR(AW101="",W101="",AU101="",U101="",AV101="",V101=""),"",_xlfn.IFS((IFERROR(VALUE(TRIM(SUBSTITUTE(AW101,CHAR(160),""))),0))&gt;(IFERROR(VALUE(TRIM(SUBSTITUTE(W101,CHAR(160),""))),0)),"KO : Le montant retenu TTC est supérieur au montant présenté TTC. Merci de revoir la ligne de dépense ou plafonner son montant.",(IFERROR(VALUE(TRIM(SUBSTITUTE(AU101,CHAR(160),""))),0))&gt;(IFERROR(VALUE(TRIM(SUBSTITUTE(U101,CHAR(160),""))),0)),"Attention : Le montant retenu HT est supérieur au montant HT présenté. Merci de revoir la ligne de dépense, plafonner son montant, ou justifier la reventillation HT / TVA.",(IFERROR(VALUE(TRIM(SUBSTITUTE(AV101,CHAR(160),""))),0))&gt;(IFERROR(VALUE(TRIM(SUBSTITUTE(V101,CHAR(160),""))),0)),"Attention : Le montant TVA retenu est supérieur au montant TVA présenté. Merci de revoir la ligne de dépense, plafonner son montant, ou justifier la reventillation HT / TVA.",(IFERROR(VALUE(TRIM(SUBSTITUTE(W101,CHAR(160),""))),0))=0,"",(IFERROR(VALUE(TRIM(SUBSTITUTE(AW101,CHAR(160),""))),0))=(IFERROR(VALUE(TRIM(SUBSTITUTE(W101,CHAR(160),""))),0)),"OK",(IFERROR(VALUE(TRIM(SUBSTITUTE(AW101,CHAR(160),""))),0))&lt;(IFERROR(VALUE(TRIM(SUBSTITUTE(W101,CHAR(160),""))),0)),"Montant instruit inférieur au montant présenté.",TRUE,""))</f>
        <v/>
      </c>
      <c r="BA101" s="208" t="str">
        <f t="shared" si="79"/>
        <v/>
      </c>
      <c r="BB101" s="208" t="str">
        <f t="shared" si="80"/>
        <v/>
      </c>
      <c r="BC101" s="208" t="str">
        <f t="shared" si="81"/>
        <v/>
      </c>
    </row>
    <row r="102" spans="1:55" ht="15" customHeight="1">
      <c r="A102" s="473">
        <v>98</v>
      </c>
      <c r="B102" s="11"/>
      <c r="C102" s="13"/>
      <c r="D102" s="11"/>
      <c r="E102" s="11"/>
      <c r="F102" s="63"/>
      <c r="G102" s="71"/>
      <c r="H102" s="69"/>
      <c r="I102" s="70"/>
      <c r="J102" s="41"/>
      <c r="K102" s="29"/>
      <c r="L102" s="15"/>
      <c r="M102" s="193" t="str">
        <f t="shared" si="82"/>
        <v/>
      </c>
      <c r="N102" s="32"/>
      <c r="O102" s="15"/>
      <c r="P102" s="193" t="str">
        <f t="shared" si="83"/>
        <v/>
      </c>
      <c r="Q102" s="35"/>
      <c r="R102" s="15"/>
      <c r="S102" s="194" t="str">
        <f t="shared" si="84"/>
        <v/>
      </c>
      <c r="T102" s="56"/>
      <c r="U102" s="275" t="str" cm="1">
        <f t="array" ref="U102">IF((_xlfn.IFS(TRIM(SUBSTITUTE(T102,CHAR(160),""))="Devis 1",IFERROR(VALUE(TRIM(SUBSTITUTE(K102,CHAR(160),""))),0),TRIM(SUBSTITUTE(T102,CHAR(160),""))="Devis 2",IFERROR(VALUE(TRIM(SUBSTITUTE(N102,CHAR(160),""))),0),TRIM(SUBSTITUTE(T102,CHAR(160),""))="Devis 3",IFERROR(VALUE(TRIM(SUBSTITUTE(Q102,CHAR(160),""))),0),TRUE,0)*IFERROR(VALUE(TRIM(SUBSTITUTE(C102,CHAR(160),""))),0))=0,"",_xlfn.IFS(TRIM(SUBSTITUTE(T102,CHAR(160),""))="Devis 1",IFERROR(VALUE(TRIM(SUBSTITUTE(K102,CHAR(160),""))),0),TRIM(SUBSTITUTE(T102,CHAR(160),""))="Devis 2",IFERROR(VALUE(TRIM(SUBSTITUTE(N102,CHAR(160),""))),0),TRIM(SUBSTITUTE(T102,CHAR(160),""))="Devis 3",IFERROR(VALUE(TRIM(SUBSTITUTE(Q102,CHAR(160),""))),0),TRUE,0)*IFERROR(VALUE(TRIM(SUBSTITUTE(C102,CHAR(160),""))),0))</f>
        <v/>
      </c>
      <c r="V102" s="196" t="str" cm="1">
        <f t="array" ref="V102">IF(ROUND((_xlfn.IFS(TRIM(SUBSTITUTE(T102,CHAR(160),""))="Devis 1",IFERROR(VALUE(TRIM(SUBSTITUTE(L102,CHAR(160),""))),0),TRIM(SUBSTITUTE(T102,CHAR(160),""))="Devis 2",IFERROR(VALUE(TRIM(SUBSTITUTE(O102,CHAR(160),""))),0),TRIM(SUBSTITUTE(T102,CHAR(160),""))="Devis 3",IFERROR(VALUE(TRIM(SUBSTITUTE(R102,CHAR(160),""))),0),TRUE,0)*IFERROR(VALUE(TRIM(SUBSTITUTE(C102,CHAR(160),""))),0)),2)=0,IF(U102&lt;&gt;"",0,""),ROUND((_xlfn.IFS(TRIM(SUBSTITUTE(T102,CHAR(160),""))="Devis 1",IFERROR(VALUE(TRIM(SUBSTITUTE(L102,CHAR(160),""))),0),TRIM(SUBSTITUTE(T102,CHAR(160),""))="Devis 2",IFERROR(VALUE(TRIM(SUBSTITUTE(O102,CHAR(160),""))),0),TRIM(SUBSTITUTE(T102,CHAR(160),""))="Devis 3",IFERROR(VALUE(TRIM(SUBSTITUTE(R102,CHAR(160),""))),0),TRUE,0)*IFERROR(VALUE(TRIM(SUBSTITUTE(C102,CHAR(160),""))),0)),2))</f>
        <v/>
      </c>
      <c r="W102" s="197" t="str">
        <f t="shared" si="85"/>
        <v/>
      </c>
      <c r="X102" s="489"/>
      <c r="Y102" s="277" t="str">
        <f t="shared" si="64"/>
        <v/>
      </c>
      <c r="Z102" s="282" t="str">
        <f t="shared" si="65"/>
        <v/>
      </c>
      <c r="AA102" s="277" t="str">
        <f t="shared" si="66"/>
        <v/>
      </c>
      <c r="AB102" s="200" t="str">
        <f t="shared" si="67"/>
        <v/>
      </c>
      <c r="AC102" s="200" t="str">
        <f t="shared" si="68"/>
        <v/>
      </c>
      <c r="AD102" s="200" t="str">
        <f t="shared" si="69"/>
        <v/>
      </c>
      <c r="AE102" s="200" t="str">
        <f t="shared" si="70"/>
        <v/>
      </c>
      <c r="AF102" s="278" t="str">
        <f t="shared" si="71"/>
        <v/>
      </c>
      <c r="AG102" s="203" t="str">
        <f t="shared" si="72"/>
        <v/>
      </c>
      <c r="AH102" s="204" t="str">
        <f t="shared" si="73"/>
        <v/>
      </c>
      <c r="AI102" s="193" t="str">
        <f t="shared" si="86"/>
        <v/>
      </c>
      <c r="AJ102" s="205" t="str">
        <f t="shared" si="74"/>
        <v/>
      </c>
      <c r="AK102" s="204" t="str">
        <f t="shared" si="75"/>
        <v/>
      </c>
      <c r="AL102" s="193" t="str">
        <f t="shared" si="87"/>
        <v/>
      </c>
      <c r="AM102" s="206" t="str">
        <f t="shared" si="76"/>
        <v/>
      </c>
      <c r="AN102" s="204" t="str">
        <f t="shared" si="77"/>
        <v/>
      </c>
      <c r="AO102" s="207" t="str">
        <f t="shared" si="88"/>
        <v/>
      </c>
      <c r="AP102" s="198" t="str">
        <f t="shared" si="92"/>
        <v/>
      </c>
      <c r="AQ102" s="279"/>
      <c r="AR102" s="208" t="str">
        <f t="shared" si="89"/>
        <v/>
      </c>
      <c r="AS102" s="208" t="str">
        <f t="shared" si="90"/>
        <v/>
      </c>
      <c r="AT102" s="208" t="str">
        <f t="shared" si="91"/>
        <v/>
      </c>
      <c r="AU102" s="209" t="str" cm="1">
        <f t="array" ref="AU102">IF($Z102="","",IF((IFERROR(_xlfn.IFS($AP102="Devis 1",(IFERROR(VALUE(TRIM(SUBSTITUTE(AG102,CHAR(160),""))),0)),$AP102="Devis 2",(IFERROR(VALUE(TRIM(SUBSTITUTE(AJ102,CHAR(160),""))),0)),$AP102="Devis 3",(IFERROR(VALUE(TRIM(SUBSTITUTE(AM102,CHAR(160),""))),0))),0))*(IFERROR(VALUE(TRIM(SUBSTITUTE($Z102,CHAR(160),""))),0))=0,"",(IFERROR(_xlfn.IFS($AP102="Devis 1",(IFERROR(VALUE(TRIM(SUBSTITUTE(AG102,CHAR(160),""))),0)),$AP102="Devis 2",(IFERROR(VALUE(TRIM(SUBSTITUTE(AJ102,CHAR(160),""))),0)),$AP102="Devis 3",(IFERROR(VALUE(TRIM(SUBSTITUTE(AM102,CHAR(160),""))),0))),0))*(IFERROR(VALUE(TRIM(SUBSTITUTE($Z102,CHAR(160),""))),0))))</f>
        <v/>
      </c>
      <c r="AV102" s="209" t="str" cm="1">
        <f t="array" ref="AV102">IF($Z102="","",IF(ROUND((IFERROR(_xlfn.IFS(TRIM(SUBSTITUTE($AP102,CHAR(160),""))="Devis 1",IFERROR(VALUE(TRIM(SUBSTITUTE(AH102,CHAR(160),""))),0),TRIM(SUBSTITUTE($AP102,CHAR(160),""))="Devis 2",IFERROR(VALUE(TRIM(SUBSTITUTE(AK102,CHAR(160),""))),0),TRIM(SUBSTITUTE($AP102,CHAR(160),""))="Devis 3",IFERROR(VALUE(TRIM(SUBSTITUTE(AN102,CHAR(160),""))),0)),0))*(IFERROR(VALUE(TRIM(SUBSTITUTE($Z102,CHAR(160),""))),0)),2)=0,IF(AU102&lt;&gt;"",0,""),ROUND((IFERROR(_xlfn.IFS(TRIM(SUBSTITUTE($AP102,CHAR(160),""))="Devis 1",IFERROR(VALUE(TRIM(SUBSTITUTE(AH102,CHAR(160),""))),0),TRIM(SUBSTITUTE($AP102,CHAR(160),""))="Devis 2",IFERROR(VALUE(TRIM(SUBSTITUTE(AK102,CHAR(160),""))),0),TRIM(SUBSTITUTE($AP102,CHAR(160),""))="Devis 3",IFERROR(VALUE(TRIM(SUBSTITUTE(AN102,CHAR(160),""))),0)),0))*(IFERROR(VALUE(TRIM(SUBSTITUTE($Z102,CHAR(160),""))),0)),2)))</f>
        <v/>
      </c>
      <c r="AW102" s="209" t="str" cm="1">
        <f t="array" ref="AW102">IF($Z102="","",IF((IFERROR(_xlfn.IFS($AP102="Devis 1",(IFERROR(VALUE(TRIM(SUBSTITUTE(AI102,CHAR(160),""))),0)),$AP102="Devis 2",(IFERROR(VALUE(TRIM(SUBSTITUTE(AL102,CHAR(160),""))),0)),$AP102="Devis 3",(IFERROR(VALUE(TRIM(SUBSTITUTE(AO102,CHAR(160),""))),0))),0))*(IFERROR(VALUE(TRIM(SUBSTITUTE($Z102,CHAR(160),""))),0))=0,"",(IFERROR(_xlfn.IFS($AP102="Devis 1",(IFERROR(VALUE(TRIM(SUBSTITUTE(AI102,CHAR(160),""))),0)),$AP102="Devis 2",(IFERROR(VALUE(TRIM(SUBSTITUTE(AL102,CHAR(160),""))),0)),$AP102="Devis 3",(IFERROR(VALUE(TRIM(SUBSTITUTE(AO102,CHAR(160),""))),0))),0))*(IFERROR(VALUE(TRIM(SUBSTITUTE($Z102,CHAR(160),""))),0))))</f>
        <v/>
      </c>
      <c r="AX102" s="280"/>
      <c r="AY102" s="281" t="str" cm="1">
        <f t="array" ref="AY102">IF(OR(AW102="",AT102="",AU102="",AR102="",AV102="",AS102=""),"",_xlfn.IFS((IFERROR(VALUE(TRIM(SUBSTITUTE(AW102,CHAR(160),""))),0))&gt;(IFERROR(VALUE(TRIM(SUBSTITUTE(AT102,CHAR(160),""))),0)),"KO : Le montant retenu TTC est supérieur au montant raisonnable TTC. Merci de revoir la ligne de dépense ou plafonner son montant.",(IFERROR(VALUE(TRIM(SUBSTITUTE(AU102,CHAR(160),""))),0))&gt;(IFERROR(VALUE(TRIM(SUBSTITUTE(AR102,CHAR(160),""))),0)),"Attention : Le montant retenu HT est supérieur au montant HT raisonnable. Merci de revoir la ligne de dépense, plafonner son montant, ou justifier la reventillation HT / TVA.",(IFERROR(VALUE(TRIM(SUBSTITUTE(AV102,CHAR(160),""))),0))&gt;(IFERROR(VALUE(TRIM(SUBSTITUTE(AS102,CHAR(160),""))),0)),"Attention : Le montant TVA retenu est supérieur au montant TVA raisonnable. Merci de revoir la ligne de dépense, plafonner son montant, ou justifier la reventillation HT / TVA.",(IFERROR(VALUE(TRIM(SUBSTITUTE(AW102,CHAR(160),""))),0))=0,"",(IFERROR(VALUE(TRIM(SUBSTITUTE(AT102,CHAR(160),""))),0))=(IFERROR(VALUE(TRIM(SUBSTITUTE(AW102,CHAR(160),""))),0)),"OK",(IFERROR(VALUE(TRIM(SUBSTITUTE(AT102,CHAR(160),""))),0))&gt;(IFERROR(VALUE(TRIM(SUBSTITUTE(AW102,CHAR(160),""))),0))," OK : Montant instruit inférieur au montant raisonnable.",TRUE,""))</f>
        <v/>
      </c>
      <c r="AZ102" s="281" t="str" cm="1">
        <f t="array" ref="AZ102">IF(OR(AW102="",W102="",AU102="",U102="",AV102="",V102=""),"",_xlfn.IFS((IFERROR(VALUE(TRIM(SUBSTITUTE(AW102,CHAR(160),""))),0))&gt;(IFERROR(VALUE(TRIM(SUBSTITUTE(W102,CHAR(160),""))),0)),"KO : Le montant retenu TTC est supérieur au montant présenté TTC. Merci de revoir la ligne de dépense ou plafonner son montant.",(IFERROR(VALUE(TRIM(SUBSTITUTE(AU102,CHAR(160),""))),0))&gt;(IFERROR(VALUE(TRIM(SUBSTITUTE(U102,CHAR(160),""))),0)),"Attention : Le montant retenu HT est supérieur au montant HT présenté. Merci de revoir la ligne de dépense, plafonner son montant, ou justifier la reventillation HT / TVA.",(IFERROR(VALUE(TRIM(SUBSTITUTE(AV102,CHAR(160),""))),0))&gt;(IFERROR(VALUE(TRIM(SUBSTITUTE(V102,CHAR(160),""))),0)),"Attention : Le montant TVA retenu est supérieur au montant TVA présenté. Merci de revoir la ligne de dépense, plafonner son montant, ou justifier la reventillation HT / TVA.",(IFERROR(VALUE(TRIM(SUBSTITUTE(W102,CHAR(160),""))),0))=0,"",(IFERROR(VALUE(TRIM(SUBSTITUTE(AW102,CHAR(160),""))),0))=(IFERROR(VALUE(TRIM(SUBSTITUTE(W102,CHAR(160),""))),0)),"OK",(IFERROR(VALUE(TRIM(SUBSTITUTE(AW102,CHAR(160),""))),0))&lt;(IFERROR(VALUE(TRIM(SUBSTITUTE(W102,CHAR(160),""))),0)),"Montant instruit inférieur au montant présenté.",TRUE,""))</f>
        <v/>
      </c>
      <c r="BA102" s="208" t="str">
        <f t="shared" si="79"/>
        <v/>
      </c>
      <c r="BB102" s="208" t="str">
        <f t="shared" si="80"/>
        <v/>
      </c>
      <c r="BC102" s="208" t="str">
        <f t="shared" si="81"/>
        <v/>
      </c>
    </row>
    <row r="103" spans="1:55" ht="15" customHeight="1">
      <c r="A103" s="473">
        <v>99</v>
      </c>
      <c r="B103" s="11"/>
      <c r="C103" s="13"/>
      <c r="D103" s="11"/>
      <c r="E103" s="11"/>
      <c r="F103" s="63"/>
      <c r="G103" s="71"/>
      <c r="H103" s="69"/>
      <c r="I103" s="70"/>
      <c r="J103" s="41"/>
      <c r="K103" s="29"/>
      <c r="L103" s="15"/>
      <c r="M103" s="193" t="str">
        <f t="shared" si="82"/>
        <v/>
      </c>
      <c r="N103" s="32"/>
      <c r="O103" s="15"/>
      <c r="P103" s="193" t="str">
        <f t="shared" si="83"/>
        <v/>
      </c>
      <c r="Q103" s="35"/>
      <c r="R103" s="15"/>
      <c r="S103" s="194" t="str">
        <f t="shared" si="84"/>
        <v/>
      </c>
      <c r="T103" s="56"/>
      <c r="U103" s="275" t="str" cm="1">
        <f t="array" ref="U103">IF((_xlfn.IFS(TRIM(SUBSTITUTE(T103,CHAR(160),""))="Devis 1",IFERROR(VALUE(TRIM(SUBSTITUTE(K103,CHAR(160),""))),0),TRIM(SUBSTITUTE(T103,CHAR(160),""))="Devis 2",IFERROR(VALUE(TRIM(SUBSTITUTE(N103,CHAR(160),""))),0),TRIM(SUBSTITUTE(T103,CHAR(160),""))="Devis 3",IFERROR(VALUE(TRIM(SUBSTITUTE(Q103,CHAR(160),""))),0),TRUE,0)*IFERROR(VALUE(TRIM(SUBSTITUTE(C103,CHAR(160),""))),0))=0,"",_xlfn.IFS(TRIM(SUBSTITUTE(T103,CHAR(160),""))="Devis 1",IFERROR(VALUE(TRIM(SUBSTITUTE(K103,CHAR(160),""))),0),TRIM(SUBSTITUTE(T103,CHAR(160),""))="Devis 2",IFERROR(VALUE(TRIM(SUBSTITUTE(N103,CHAR(160),""))),0),TRIM(SUBSTITUTE(T103,CHAR(160),""))="Devis 3",IFERROR(VALUE(TRIM(SUBSTITUTE(Q103,CHAR(160),""))),0),TRUE,0)*IFERROR(VALUE(TRIM(SUBSTITUTE(C103,CHAR(160),""))),0))</f>
        <v/>
      </c>
      <c r="V103" s="196" t="str" cm="1">
        <f t="array" ref="V103">IF(ROUND((_xlfn.IFS(TRIM(SUBSTITUTE(T103,CHAR(160),""))="Devis 1",IFERROR(VALUE(TRIM(SUBSTITUTE(L103,CHAR(160),""))),0),TRIM(SUBSTITUTE(T103,CHAR(160),""))="Devis 2",IFERROR(VALUE(TRIM(SUBSTITUTE(O103,CHAR(160),""))),0),TRIM(SUBSTITUTE(T103,CHAR(160),""))="Devis 3",IFERROR(VALUE(TRIM(SUBSTITUTE(R103,CHAR(160),""))),0),TRUE,0)*IFERROR(VALUE(TRIM(SUBSTITUTE(C103,CHAR(160),""))),0)),2)=0,IF(U103&lt;&gt;"",0,""),ROUND((_xlfn.IFS(TRIM(SUBSTITUTE(T103,CHAR(160),""))="Devis 1",IFERROR(VALUE(TRIM(SUBSTITUTE(L103,CHAR(160),""))),0),TRIM(SUBSTITUTE(T103,CHAR(160),""))="Devis 2",IFERROR(VALUE(TRIM(SUBSTITUTE(O103,CHAR(160),""))),0),TRIM(SUBSTITUTE(T103,CHAR(160),""))="Devis 3",IFERROR(VALUE(TRIM(SUBSTITUTE(R103,CHAR(160),""))),0),TRUE,0)*IFERROR(VALUE(TRIM(SUBSTITUTE(C103,CHAR(160),""))),0)),2))</f>
        <v/>
      </c>
      <c r="W103" s="197" t="str">
        <f t="shared" si="85"/>
        <v/>
      </c>
      <c r="X103" s="489"/>
      <c r="Y103" s="277" t="str">
        <f t="shared" si="64"/>
        <v/>
      </c>
      <c r="Z103" s="282" t="str">
        <f t="shared" si="65"/>
        <v/>
      </c>
      <c r="AA103" s="277" t="str">
        <f t="shared" si="66"/>
        <v/>
      </c>
      <c r="AB103" s="200" t="str">
        <f t="shared" si="67"/>
        <v/>
      </c>
      <c r="AC103" s="200" t="str">
        <f t="shared" si="68"/>
        <v/>
      </c>
      <c r="AD103" s="200" t="str">
        <f t="shared" si="69"/>
        <v/>
      </c>
      <c r="AE103" s="200" t="str">
        <f t="shared" si="70"/>
        <v/>
      </c>
      <c r="AF103" s="278" t="str">
        <f t="shared" si="71"/>
        <v/>
      </c>
      <c r="AG103" s="203" t="str">
        <f t="shared" si="72"/>
        <v/>
      </c>
      <c r="AH103" s="204" t="str">
        <f t="shared" si="73"/>
        <v/>
      </c>
      <c r="AI103" s="193" t="str">
        <f t="shared" si="86"/>
        <v/>
      </c>
      <c r="AJ103" s="205" t="str">
        <f t="shared" si="74"/>
        <v/>
      </c>
      <c r="AK103" s="204" t="str">
        <f t="shared" si="75"/>
        <v/>
      </c>
      <c r="AL103" s="193" t="str">
        <f t="shared" si="87"/>
        <v/>
      </c>
      <c r="AM103" s="206" t="str">
        <f t="shared" si="76"/>
        <v/>
      </c>
      <c r="AN103" s="204" t="str">
        <f t="shared" si="77"/>
        <v/>
      </c>
      <c r="AO103" s="207" t="str">
        <f t="shared" si="88"/>
        <v/>
      </c>
      <c r="AP103" s="198" t="str">
        <f t="shared" si="92"/>
        <v/>
      </c>
      <c r="AQ103" s="279"/>
      <c r="AR103" s="208" t="str">
        <f t="shared" si="89"/>
        <v/>
      </c>
      <c r="AS103" s="208" t="str">
        <f t="shared" si="90"/>
        <v/>
      </c>
      <c r="AT103" s="208" t="str">
        <f t="shared" si="91"/>
        <v/>
      </c>
      <c r="AU103" s="209" t="str" cm="1">
        <f t="array" ref="AU103">IF($Z103="","",IF((IFERROR(_xlfn.IFS($AP103="Devis 1",(IFERROR(VALUE(TRIM(SUBSTITUTE(AG103,CHAR(160),""))),0)),$AP103="Devis 2",(IFERROR(VALUE(TRIM(SUBSTITUTE(AJ103,CHAR(160),""))),0)),$AP103="Devis 3",(IFERROR(VALUE(TRIM(SUBSTITUTE(AM103,CHAR(160),""))),0))),0))*(IFERROR(VALUE(TRIM(SUBSTITUTE($Z103,CHAR(160),""))),0))=0,"",(IFERROR(_xlfn.IFS($AP103="Devis 1",(IFERROR(VALUE(TRIM(SUBSTITUTE(AG103,CHAR(160),""))),0)),$AP103="Devis 2",(IFERROR(VALUE(TRIM(SUBSTITUTE(AJ103,CHAR(160),""))),0)),$AP103="Devis 3",(IFERROR(VALUE(TRIM(SUBSTITUTE(AM103,CHAR(160),""))),0))),0))*(IFERROR(VALUE(TRIM(SUBSTITUTE($Z103,CHAR(160),""))),0))))</f>
        <v/>
      </c>
      <c r="AV103" s="209" t="str" cm="1">
        <f t="array" ref="AV103">IF($Z103="","",IF(ROUND((IFERROR(_xlfn.IFS(TRIM(SUBSTITUTE($AP103,CHAR(160),""))="Devis 1",IFERROR(VALUE(TRIM(SUBSTITUTE(AH103,CHAR(160),""))),0),TRIM(SUBSTITUTE($AP103,CHAR(160),""))="Devis 2",IFERROR(VALUE(TRIM(SUBSTITUTE(AK103,CHAR(160),""))),0),TRIM(SUBSTITUTE($AP103,CHAR(160),""))="Devis 3",IFERROR(VALUE(TRIM(SUBSTITUTE(AN103,CHAR(160),""))),0)),0))*(IFERROR(VALUE(TRIM(SUBSTITUTE($Z103,CHAR(160),""))),0)),2)=0,IF(AU103&lt;&gt;"",0,""),ROUND((IFERROR(_xlfn.IFS(TRIM(SUBSTITUTE($AP103,CHAR(160),""))="Devis 1",IFERROR(VALUE(TRIM(SUBSTITUTE(AH103,CHAR(160),""))),0),TRIM(SUBSTITUTE($AP103,CHAR(160),""))="Devis 2",IFERROR(VALUE(TRIM(SUBSTITUTE(AK103,CHAR(160),""))),0),TRIM(SUBSTITUTE($AP103,CHAR(160),""))="Devis 3",IFERROR(VALUE(TRIM(SUBSTITUTE(AN103,CHAR(160),""))),0)),0))*(IFERROR(VALUE(TRIM(SUBSTITUTE($Z103,CHAR(160),""))),0)),2)))</f>
        <v/>
      </c>
      <c r="AW103" s="209" t="str" cm="1">
        <f t="array" ref="AW103">IF($Z103="","",IF((IFERROR(_xlfn.IFS($AP103="Devis 1",(IFERROR(VALUE(TRIM(SUBSTITUTE(AI103,CHAR(160),""))),0)),$AP103="Devis 2",(IFERROR(VALUE(TRIM(SUBSTITUTE(AL103,CHAR(160),""))),0)),$AP103="Devis 3",(IFERROR(VALUE(TRIM(SUBSTITUTE(AO103,CHAR(160),""))),0))),0))*(IFERROR(VALUE(TRIM(SUBSTITUTE($Z103,CHAR(160),""))),0))=0,"",(IFERROR(_xlfn.IFS($AP103="Devis 1",(IFERROR(VALUE(TRIM(SUBSTITUTE(AI103,CHAR(160),""))),0)),$AP103="Devis 2",(IFERROR(VALUE(TRIM(SUBSTITUTE(AL103,CHAR(160),""))),0)),$AP103="Devis 3",(IFERROR(VALUE(TRIM(SUBSTITUTE(AO103,CHAR(160),""))),0))),0))*(IFERROR(VALUE(TRIM(SUBSTITUTE($Z103,CHAR(160),""))),0))))</f>
        <v/>
      </c>
      <c r="AX103" s="280"/>
      <c r="AY103" s="281" t="str" cm="1">
        <f t="array" ref="AY103">IF(OR(AW103="",AT103="",AU103="",AR103="",AV103="",AS103=""),"",_xlfn.IFS((IFERROR(VALUE(TRIM(SUBSTITUTE(AW103,CHAR(160),""))),0))&gt;(IFERROR(VALUE(TRIM(SUBSTITUTE(AT103,CHAR(160),""))),0)),"KO : Le montant retenu TTC est supérieur au montant raisonnable TTC. Merci de revoir la ligne de dépense ou plafonner son montant.",(IFERROR(VALUE(TRIM(SUBSTITUTE(AU103,CHAR(160),""))),0))&gt;(IFERROR(VALUE(TRIM(SUBSTITUTE(AR103,CHAR(160),""))),0)),"Attention : Le montant retenu HT est supérieur au montant HT raisonnable. Merci de revoir la ligne de dépense, plafonner son montant, ou justifier la reventillation HT / TVA.",(IFERROR(VALUE(TRIM(SUBSTITUTE(AV103,CHAR(160),""))),0))&gt;(IFERROR(VALUE(TRIM(SUBSTITUTE(AS103,CHAR(160),""))),0)),"Attention : Le montant TVA retenu est supérieur au montant TVA raisonnable. Merci de revoir la ligne de dépense, plafonner son montant, ou justifier la reventillation HT / TVA.",(IFERROR(VALUE(TRIM(SUBSTITUTE(AW103,CHAR(160),""))),0))=0,"",(IFERROR(VALUE(TRIM(SUBSTITUTE(AT103,CHAR(160),""))),0))=(IFERROR(VALUE(TRIM(SUBSTITUTE(AW103,CHAR(160),""))),0)),"OK",(IFERROR(VALUE(TRIM(SUBSTITUTE(AT103,CHAR(160),""))),0))&gt;(IFERROR(VALUE(TRIM(SUBSTITUTE(AW103,CHAR(160),""))),0))," OK : Montant instruit inférieur au montant raisonnable.",TRUE,""))</f>
        <v/>
      </c>
      <c r="AZ103" s="281" t="str" cm="1">
        <f t="array" ref="AZ103">IF(OR(AW103="",W103="",AU103="",U103="",AV103="",V103=""),"",_xlfn.IFS((IFERROR(VALUE(TRIM(SUBSTITUTE(AW103,CHAR(160),""))),0))&gt;(IFERROR(VALUE(TRIM(SUBSTITUTE(W103,CHAR(160),""))),0)),"KO : Le montant retenu TTC est supérieur au montant présenté TTC. Merci de revoir la ligne de dépense ou plafonner son montant.",(IFERROR(VALUE(TRIM(SUBSTITUTE(AU103,CHAR(160),""))),0))&gt;(IFERROR(VALUE(TRIM(SUBSTITUTE(U103,CHAR(160),""))),0)),"Attention : Le montant retenu HT est supérieur au montant HT présenté. Merci de revoir la ligne de dépense, plafonner son montant, ou justifier la reventillation HT / TVA.",(IFERROR(VALUE(TRIM(SUBSTITUTE(AV103,CHAR(160),""))),0))&gt;(IFERROR(VALUE(TRIM(SUBSTITUTE(V103,CHAR(160),""))),0)),"Attention : Le montant TVA retenu est supérieur au montant TVA présenté. Merci de revoir la ligne de dépense, plafonner son montant, ou justifier la reventillation HT / TVA.",(IFERROR(VALUE(TRIM(SUBSTITUTE(W103,CHAR(160),""))),0))=0,"",(IFERROR(VALUE(TRIM(SUBSTITUTE(AW103,CHAR(160),""))),0))=(IFERROR(VALUE(TRIM(SUBSTITUTE(W103,CHAR(160),""))),0)),"OK",(IFERROR(VALUE(TRIM(SUBSTITUTE(AW103,CHAR(160),""))),0))&lt;(IFERROR(VALUE(TRIM(SUBSTITUTE(W103,CHAR(160),""))),0)),"Montant instruit inférieur au montant présenté.",TRUE,""))</f>
        <v/>
      </c>
      <c r="BA103" s="208" t="str">
        <f t="shared" si="79"/>
        <v/>
      </c>
      <c r="BB103" s="208" t="str">
        <f t="shared" si="80"/>
        <v/>
      </c>
      <c r="BC103" s="208" t="str">
        <f t="shared" si="81"/>
        <v/>
      </c>
    </row>
    <row r="104" spans="1:55" ht="15" customHeight="1" thickBot="1">
      <c r="A104" s="473">
        <v>100</v>
      </c>
      <c r="B104" s="11"/>
      <c r="C104" s="13"/>
      <c r="D104" s="11"/>
      <c r="E104" s="11"/>
      <c r="F104" s="63"/>
      <c r="G104" s="71"/>
      <c r="H104" s="69"/>
      <c r="I104" s="70"/>
      <c r="J104" s="41"/>
      <c r="K104" s="30"/>
      <c r="L104" s="31"/>
      <c r="M104" s="193" t="str">
        <f t="shared" si="82"/>
        <v/>
      </c>
      <c r="N104" s="33"/>
      <c r="O104" s="34"/>
      <c r="P104" s="215" t="str">
        <f t="shared" si="83"/>
        <v/>
      </c>
      <c r="Q104" s="216"/>
      <c r="R104" s="217"/>
      <c r="S104" s="218" t="str">
        <f t="shared" si="84"/>
        <v/>
      </c>
      <c r="T104" s="56"/>
      <c r="U104" s="275" t="str" cm="1">
        <f t="array" ref="U104">IF((_xlfn.IFS(TRIM(SUBSTITUTE(T104,CHAR(160),""))="Devis 1",IFERROR(VALUE(TRIM(SUBSTITUTE(K104,CHAR(160),""))),0),TRIM(SUBSTITUTE(T104,CHAR(160),""))="Devis 2",IFERROR(VALUE(TRIM(SUBSTITUTE(N104,CHAR(160),""))),0),TRIM(SUBSTITUTE(T104,CHAR(160),""))="Devis 3",IFERROR(VALUE(TRIM(SUBSTITUTE(Q104,CHAR(160),""))),0),TRUE,0)*IFERROR(VALUE(TRIM(SUBSTITUTE(C104,CHAR(160),""))),0))=0,"",_xlfn.IFS(TRIM(SUBSTITUTE(T104,CHAR(160),""))="Devis 1",IFERROR(VALUE(TRIM(SUBSTITUTE(K104,CHAR(160),""))),0),TRIM(SUBSTITUTE(T104,CHAR(160),""))="Devis 2",IFERROR(VALUE(TRIM(SUBSTITUTE(N104,CHAR(160),""))),0),TRIM(SUBSTITUTE(T104,CHAR(160),""))="Devis 3",IFERROR(VALUE(TRIM(SUBSTITUTE(Q104,CHAR(160),""))),0),TRUE,0)*IFERROR(VALUE(TRIM(SUBSTITUTE(C104,CHAR(160),""))),0))</f>
        <v/>
      </c>
      <c r="V104" s="196" t="str" cm="1">
        <f t="array" ref="V104">IF(ROUND((_xlfn.IFS(TRIM(SUBSTITUTE(T104,CHAR(160),""))="Devis 1",IFERROR(VALUE(TRIM(SUBSTITUTE(L104,CHAR(160),""))),0),TRIM(SUBSTITUTE(T104,CHAR(160),""))="Devis 2",IFERROR(VALUE(TRIM(SUBSTITUTE(O104,CHAR(160),""))),0),TRIM(SUBSTITUTE(T104,CHAR(160),""))="Devis 3",IFERROR(VALUE(TRIM(SUBSTITUTE(R104,CHAR(160),""))),0),TRUE,0)*IFERROR(VALUE(TRIM(SUBSTITUTE(C104,CHAR(160),""))),0)),2)=0,IF(U104&lt;&gt;"",0,""),ROUND((_xlfn.IFS(TRIM(SUBSTITUTE(T104,CHAR(160),""))="Devis 1",IFERROR(VALUE(TRIM(SUBSTITUTE(L104,CHAR(160),""))),0),TRIM(SUBSTITUTE(T104,CHAR(160),""))="Devis 2",IFERROR(VALUE(TRIM(SUBSTITUTE(O104,CHAR(160),""))),0),TRIM(SUBSTITUTE(T104,CHAR(160),""))="Devis 3",IFERROR(VALUE(TRIM(SUBSTITUTE(R104,CHAR(160),""))),0),TRUE,0)*IFERROR(VALUE(TRIM(SUBSTITUTE(C104,CHAR(160),""))),0)),2))</f>
        <v/>
      </c>
      <c r="W104" s="197" t="str">
        <f t="shared" si="85"/>
        <v/>
      </c>
      <c r="X104" s="489"/>
      <c r="Y104" s="277" t="str">
        <f t="shared" si="64"/>
        <v/>
      </c>
      <c r="Z104" s="283" t="str">
        <f t="shared" si="65"/>
        <v/>
      </c>
      <c r="AA104" s="277" t="str">
        <f t="shared" si="66"/>
        <v/>
      </c>
      <c r="AB104" s="200" t="str">
        <f t="shared" si="67"/>
        <v/>
      </c>
      <c r="AC104" s="200" t="str">
        <f t="shared" si="68"/>
        <v/>
      </c>
      <c r="AD104" s="200" t="str">
        <f t="shared" si="69"/>
        <v/>
      </c>
      <c r="AE104" s="200" t="str">
        <f t="shared" si="70"/>
        <v/>
      </c>
      <c r="AF104" s="278" t="str">
        <f t="shared" si="71"/>
        <v/>
      </c>
      <c r="AG104" s="203" t="str">
        <f t="shared" si="72"/>
        <v/>
      </c>
      <c r="AH104" s="204" t="str">
        <f t="shared" si="73"/>
        <v/>
      </c>
      <c r="AI104" s="220" t="str">
        <f t="shared" si="86"/>
        <v/>
      </c>
      <c r="AJ104" s="205" t="str">
        <f t="shared" si="74"/>
        <v/>
      </c>
      <c r="AK104" s="204" t="str">
        <f t="shared" si="75"/>
        <v/>
      </c>
      <c r="AL104" s="215" t="str">
        <f t="shared" si="87"/>
        <v/>
      </c>
      <c r="AM104" s="206" t="str">
        <f t="shared" si="76"/>
        <v/>
      </c>
      <c r="AN104" s="204" t="str">
        <f t="shared" si="77"/>
        <v/>
      </c>
      <c r="AO104" s="207" t="str">
        <f t="shared" si="88"/>
        <v/>
      </c>
      <c r="AP104" s="198" t="str">
        <f t="shared" si="92"/>
        <v/>
      </c>
      <c r="AQ104" s="279"/>
      <c r="AR104" s="208" t="str">
        <f t="shared" si="89"/>
        <v/>
      </c>
      <c r="AS104" s="208" t="str">
        <f t="shared" si="90"/>
        <v/>
      </c>
      <c r="AT104" s="208" t="str">
        <f t="shared" si="91"/>
        <v/>
      </c>
      <c r="AU104" s="209" t="str" cm="1">
        <f t="array" ref="AU104">IF($Z104="","",IF((IFERROR(_xlfn.IFS($AP104="Devis 1",(IFERROR(VALUE(TRIM(SUBSTITUTE(AG104,CHAR(160),""))),0)),$AP104="Devis 2",(IFERROR(VALUE(TRIM(SUBSTITUTE(AJ104,CHAR(160),""))),0)),$AP104="Devis 3",(IFERROR(VALUE(TRIM(SUBSTITUTE(AM104,CHAR(160),""))),0))),0))*(IFERROR(VALUE(TRIM(SUBSTITUTE($Z104,CHAR(160),""))),0))=0,"",(IFERROR(_xlfn.IFS($AP104="Devis 1",(IFERROR(VALUE(TRIM(SUBSTITUTE(AG104,CHAR(160),""))),0)),$AP104="Devis 2",(IFERROR(VALUE(TRIM(SUBSTITUTE(AJ104,CHAR(160),""))),0)),$AP104="Devis 3",(IFERROR(VALUE(TRIM(SUBSTITUTE(AM104,CHAR(160),""))),0))),0))*(IFERROR(VALUE(TRIM(SUBSTITUTE($Z104,CHAR(160),""))),0))))</f>
        <v/>
      </c>
      <c r="AV104" s="209" t="str" cm="1">
        <f t="array" ref="AV104">IF($Z104="","",IF(ROUND((IFERROR(_xlfn.IFS(TRIM(SUBSTITUTE($AP104,CHAR(160),""))="Devis 1",IFERROR(VALUE(TRIM(SUBSTITUTE(AH104,CHAR(160),""))),0),TRIM(SUBSTITUTE($AP104,CHAR(160),""))="Devis 2",IFERROR(VALUE(TRIM(SUBSTITUTE(AK104,CHAR(160),""))),0),TRIM(SUBSTITUTE($AP104,CHAR(160),""))="Devis 3",IFERROR(VALUE(TRIM(SUBSTITUTE(AN104,CHAR(160),""))),0)),0))*(IFERROR(VALUE(TRIM(SUBSTITUTE($Z104,CHAR(160),""))),0)),2)=0,IF(AU104&lt;&gt;"",0,""),ROUND((IFERROR(_xlfn.IFS(TRIM(SUBSTITUTE($AP104,CHAR(160),""))="Devis 1",IFERROR(VALUE(TRIM(SUBSTITUTE(AH104,CHAR(160),""))),0),TRIM(SUBSTITUTE($AP104,CHAR(160),""))="Devis 2",IFERROR(VALUE(TRIM(SUBSTITUTE(AK104,CHAR(160),""))),0),TRIM(SUBSTITUTE($AP104,CHAR(160),""))="Devis 3",IFERROR(VALUE(TRIM(SUBSTITUTE(AN104,CHAR(160),""))),0)),0))*(IFERROR(VALUE(TRIM(SUBSTITUTE($Z104,CHAR(160),""))),0)),2)))</f>
        <v/>
      </c>
      <c r="AW104" s="209" t="str" cm="1">
        <f t="array" ref="AW104">IF($Z104="","",IF((IFERROR(_xlfn.IFS($AP104="Devis 1",(IFERROR(VALUE(TRIM(SUBSTITUTE(AI104,CHAR(160),""))),0)),$AP104="Devis 2",(IFERROR(VALUE(TRIM(SUBSTITUTE(AL104,CHAR(160),""))),0)),$AP104="Devis 3",(IFERROR(VALUE(TRIM(SUBSTITUTE(AO104,CHAR(160),""))),0))),0))*(IFERROR(VALUE(TRIM(SUBSTITUTE($Z104,CHAR(160),""))),0))=0,"",(IFERROR(_xlfn.IFS($AP104="Devis 1",(IFERROR(VALUE(TRIM(SUBSTITUTE(AI104,CHAR(160),""))),0)),$AP104="Devis 2",(IFERROR(VALUE(TRIM(SUBSTITUTE(AL104,CHAR(160),""))),0)),$AP104="Devis 3",(IFERROR(VALUE(TRIM(SUBSTITUTE(AO104,CHAR(160),""))),0))),0))*(IFERROR(VALUE(TRIM(SUBSTITUTE($Z104,CHAR(160),""))),0))))</f>
        <v/>
      </c>
      <c r="AX104" s="280"/>
      <c r="AY104" s="281" t="str" cm="1">
        <f t="array" ref="AY104">IF(OR(AW104="",AT104="",AU104="",AR104="",AV104="",AS104=""),"",_xlfn.IFS((IFERROR(VALUE(TRIM(SUBSTITUTE(AW104,CHAR(160),""))),0))&gt;(IFERROR(VALUE(TRIM(SUBSTITUTE(AT104,CHAR(160),""))),0)),"KO : Le montant retenu TTC est supérieur au montant raisonnable TTC. Merci de revoir la ligne de dépense ou plafonner son montant.",(IFERROR(VALUE(TRIM(SUBSTITUTE(AU104,CHAR(160),""))),0))&gt;(IFERROR(VALUE(TRIM(SUBSTITUTE(AR104,CHAR(160),""))),0)),"Attention : Le montant retenu HT est supérieur au montant HT raisonnable. Merci de revoir la ligne de dépense, plafonner son montant, ou justifier la reventillation HT / TVA.",(IFERROR(VALUE(TRIM(SUBSTITUTE(AV104,CHAR(160),""))),0))&gt;(IFERROR(VALUE(TRIM(SUBSTITUTE(AS104,CHAR(160),""))),0)),"Attention : Le montant TVA retenu est supérieur au montant TVA raisonnable. Merci de revoir la ligne de dépense, plafonner son montant, ou justifier la reventillation HT / TVA.",(IFERROR(VALUE(TRIM(SUBSTITUTE(AW104,CHAR(160),""))),0))=0,"",(IFERROR(VALUE(TRIM(SUBSTITUTE(AT104,CHAR(160),""))),0))=(IFERROR(VALUE(TRIM(SUBSTITUTE(AW104,CHAR(160),""))),0)),"OK",(IFERROR(VALUE(TRIM(SUBSTITUTE(AT104,CHAR(160),""))),0))&gt;(IFERROR(VALUE(TRIM(SUBSTITUTE(AW104,CHAR(160),""))),0))," OK : Montant instruit inférieur au montant raisonnable.",TRUE,""))</f>
        <v/>
      </c>
      <c r="AZ104" s="281" t="str" cm="1">
        <f t="array" ref="AZ104">IF(OR(AW104="",W104="",AU104="",U104="",AV104="",V104=""),"",_xlfn.IFS((IFERROR(VALUE(TRIM(SUBSTITUTE(AW104,CHAR(160),""))),0))&gt;(IFERROR(VALUE(TRIM(SUBSTITUTE(W104,CHAR(160),""))),0)),"KO : Le montant retenu TTC est supérieur au montant présenté TTC. Merci de revoir la ligne de dépense ou plafonner son montant.",(IFERROR(VALUE(TRIM(SUBSTITUTE(AU104,CHAR(160),""))),0))&gt;(IFERROR(VALUE(TRIM(SUBSTITUTE(U104,CHAR(160),""))),0)),"Attention : Le montant retenu HT est supérieur au montant HT présenté. Merci de revoir la ligne de dépense, plafonner son montant, ou justifier la reventillation HT / TVA.",(IFERROR(VALUE(TRIM(SUBSTITUTE(AV104,CHAR(160),""))),0))&gt;(IFERROR(VALUE(TRIM(SUBSTITUTE(V104,CHAR(160),""))),0)),"Attention : Le montant TVA retenu est supérieur au montant TVA présenté. Merci de revoir la ligne de dépense, plafonner son montant, ou justifier la reventillation HT / TVA.",(IFERROR(VALUE(TRIM(SUBSTITUTE(W104,CHAR(160),""))),0))=0,"",(IFERROR(VALUE(TRIM(SUBSTITUTE(AW104,CHAR(160),""))),0))=(IFERROR(VALUE(TRIM(SUBSTITUTE(W104,CHAR(160),""))),0)),"OK",(IFERROR(VALUE(TRIM(SUBSTITUTE(AW104,CHAR(160),""))),0))&lt;(IFERROR(VALUE(TRIM(SUBSTITUTE(W104,CHAR(160),""))),0)),"Montant instruit inférieur au montant présenté.",TRUE,""))</f>
        <v/>
      </c>
      <c r="BA104" s="208" t="str">
        <f t="shared" si="79"/>
        <v/>
      </c>
      <c r="BB104" s="208" t="str">
        <f t="shared" si="80"/>
        <v/>
      </c>
      <c r="BC104" s="208" t="str">
        <f t="shared" si="81"/>
        <v/>
      </c>
    </row>
    <row r="105" spans="1:55" ht="15" thickBot="1">
      <c r="A105" s="595" t="s">
        <v>20</v>
      </c>
      <c r="B105" s="596"/>
      <c r="C105" s="596"/>
      <c r="D105" s="596"/>
      <c r="E105" s="596"/>
      <c r="F105" s="596"/>
      <c r="G105" s="596"/>
      <c r="H105" s="596"/>
      <c r="I105" s="596"/>
      <c r="J105" s="596"/>
      <c r="K105" s="596"/>
      <c r="L105" s="596"/>
      <c r="M105" s="596"/>
      <c r="N105" s="596"/>
      <c r="O105" s="596"/>
      <c r="P105" s="596"/>
      <c r="Q105" s="596"/>
      <c r="R105" s="596"/>
      <c r="S105" s="596"/>
      <c r="T105" s="596"/>
      <c r="U105" s="482">
        <f>SUM(U5:U104)</f>
        <v>0</v>
      </c>
      <c r="V105" s="482">
        <f>SUM(V5:V104)</f>
        <v>0</v>
      </c>
      <c r="W105" s="482">
        <f>SUM(W5:W104)</f>
        <v>0</v>
      </c>
      <c r="X105" s="490"/>
      <c r="Y105" s="483"/>
      <c r="Z105" s="597" t="s">
        <v>21</v>
      </c>
      <c r="AA105" s="598"/>
      <c r="AB105" s="598"/>
      <c r="AC105" s="598"/>
      <c r="AD105" s="598"/>
      <c r="AE105" s="598"/>
      <c r="AF105" s="598"/>
      <c r="AG105" s="598"/>
      <c r="AH105" s="598"/>
      <c r="AI105" s="598"/>
      <c r="AJ105" s="598"/>
      <c r="AK105" s="598"/>
      <c r="AL105" s="598"/>
      <c r="AM105" s="598"/>
      <c r="AN105" s="598"/>
      <c r="AO105" s="598"/>
      <c r="AP105" s="598"/>
      <c r="AQ105" s="598"/>
      <c r="AR105" s="598"/>
      <c r="AS105" s="598"/>
      <c r="AT105" s="598"/>
      <c r="AU105" s="284">
        <f>SUM(AU5:AU104)</f>
        <v>0</v>
      </c>
      <c r="AV105" s="284">
        <f>SUM(AV5:AV104)</f>
        <v>0</v>
      </c>
      <c r="AW105" s="284">
        <f>SUM(AW5:AW104)</f>
        <v>0</v>
      </c>
      <c r="AX105" s="599"/>
      <c r="AY105" s="599"/>
      <c r="AZ105" s="285"/>
      <c r="BA105" s="284">
        <f>SUM(BA5:BA104)</f>
        <v>0</v>
      </c>
      <c r="BB105" s="284">
        <f>SUM(BB5:BB104)</f>
        <v>0</v>
      </c>
      <c r="BC105" s="284">
        <f>SUM(BC5:BC104)</f>
        <v>0</v>
      </c>
    </row>
  </sheetData>
  <sheetProtection algorithmName="SHA-512" hashValue="edWXpfD+JISU27yWuAz+IVrduGC3XIKmG1XatiQS468jzNf4342P60TK0QXXlBlNTwC0laFXwrNVa9xvwkY+XA==" saltValue="+/+cfcqMgR15TWPFw9mu0g==" spinCount="100000" sheet="1" formatCells="0" formatColumns="0" formatRows="0" insertColumns="0" insertRows="0" insertHyperlinks="0" deleteColumns="0" deleteRows="0" sort="0" autoFilter="0" pivotTables="0"/>
  <mergeCells count="5">
    <mergeCell ref="A1:X1"/>
    <mergeCell ref="Y1:BC1"/>
    <mergeCell ref="A105:T105"/>
    <mergeCell ref="Z105:AT105"/>
    <mergeCell ref="AX105:AY105"/>
  </mergeCells>
  <phoneticPr fontId="13" type="noConversion"/>
  <conditionalFormatting sqref="Y4:AC104">
    <cfRule type="expression" dxfId="37" priority="19" stopIfTrue="1">
      <formula>B4&lt;&gt;Y4</formula>
    </cfRule>
  </conditionalFormatting>
  <conditionalFormatting sqref="AD4:AM104">
    <cfRule type="expression" dxfId="36" priority="1" stopIfTrue="1">
      <formula>K4&lt;&gt;AG4</formula>
    </cfRule>
  </conditionalFormatting>
  <conditionalFormatting sqref="AY4:AZ104">
    <cfRule type="containsText" dxfId="35" priority="2" operator="containsText" text="OK">
      <formula>NOT(ISERROR(SEARCH("OK",AY4)))</formula>
    </cfRule>
    <cfRule type="containsText" dxfId="34" priority="3" operator="containsText" text="KO">
      <formula>NOT(ISERROR(SEARCH("KO",AY4)))</formula>
    </cfRule>
    <cfRule type="containsText" dxfId="33" priority="4" operator="containsText" text="Attention">
      <formula>NOT(ISERROR(SEARCH("Attention",AY4)))</formula>
    </cfRule>
  </conditionalFormatting>
  <dataValidations count="4">
    <dataValidation type="list" allowBlank="1" showInputMessage="1" showErrorMessage="1" sqref="AQ4:AQ104" xr:uid="{3826055F-3738-43D9-A20E-2CB36268E9C3}">
      <formula1>"Oui,Non,Sans objet"</formula1>
    </dataValidation>
    <dataValidation type="list" allowBlank="1" showInputMessage="1" showErrorMessage="1" sqref="T4:T104" xr:uid="{2E2BC657-2F3A-4291-A336-591DBE67A654}">
      <formula1>"Devis 1,Devis 2,Devis 3"</formula1>
    </dataValidation>
    <dataValidation type="list" allowBlank="1" showInputMessage="1" showErrorMessage="1" sqref="G4" xr:uid="{BF629C6E-D74C-4D08-B1E7-8AF72543D33B}">
      <formula1>"Oui,Non"</formula1>
    </dataValidation>
    <dataValidation type="list" allowBlank="1" showInputMessage="1" showErrorMessage="1" sqref="I5:I104" xr:uid="{32E6C0A3-2743-4BF5-A811-CF345AF7A7C8}">
      <formula1>"Pas de marché public,Marché à procédureadaptée (MAPA),Marché innovant,Marché à procédure formalisée"</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03E055ED-E95A-47B9-A2C8-DB2822694A98}">
          <x14:formula1>
            <xm:f>'0-Présentation typeaction'!$I$4:$I$12</xm:f>
          </x14:formula1>
          <xm:sqref>F4:F104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EFFA-3C04-4C45-AF01-AA3603D5F6D3}">
  <sheetPr>
    <pageSetUpPr fitToPage="1"/>
  </sheetPr>
  <dimension ref="A1:X105"/>
  <sheetViews>
    <sheetView zoomScale="80" zoomScaleNormal="80" workbookViewId="0">
      <selection activeCell="B5" sqref="B5"/>
    </sheetView>
  </sheetViews>
  <sheetFormatPr baseColWidth="10" defaultColWidth="11.453125" defaultRowHeight="14.5" outlineLevelCol="1"/>
  <cols>
    <col min="1" max="1" width="11" style="99" bestFit="1" customWidth="1"/>
    <col min="2" max="2" width="27.54296875" style="99" bestFit="1" customWidth="1"/>
    <col min="3" max="3" width="29.7265625" style="99" bestFit="1" customWidth="1"/>
    <col min="4" max="4" width="27.26953125" style="213" bestFit="1" customWidth="1"/>
    <col min="5" max="5" width="19.54296875" style="99" bestFit="1" customWidth="1"/>
    <col min="6" max="6" width="19.26953125" style="99" bestFit="1" customWidth="1"/>
    <col min="7" max="7" width="19.7265625" style="99" bestFit="1" customWidth="1"/>
    <col min="8" max="8" width="20.1796875" style="99" bestFit="1" customWidth="1"/>
    <col min="9" max="9" width="17.54296875" style="99" bestFit="1" customWidth="1"/>
    <col min="10" max="10" width="19.81640625" style="99" bestFit="1" customWidth="1"/>
    <col min="11" max="11" width="19.81640625" style="99" hidden="1" customWidth="1" outlineLevel="1"/>
    <col min="12" max="12" width="29.7265625" style="99" hidden="1" customWidth="1" outlineLevel="1"/>
    <col min="13" max="15" width="20.7265625" style="99" hidden="1" customWidth="1" outlineLevel="1"/>
    <col min="16" max="18" width="19.1796875" style="99" hidden="1" customWidth="1" outlineLevel="1"/>
    <col min="19" max="19" width="19.453125" style="99" hidden="1" customWidth="1" outlineLevel="1"/>
    <col min="20" max="20" width="32.7265625" style="99" hidden="1" customWidth="1" outlineLevel="1"/>
    <col min="21" max="21" width="32.54296875" style="99" hidden="1" customWidth="1" outlineLevel="1"/>
    <col min="22" max="22" width="28" style="99" hidden="1" customWidth="1" outlineLevel="1"/>
    <col min="23" max="23" width="19.81640625" style="99" hidden="1" customWidth="1" outlineLevel="1"/>
    <col min="24" max="24" width="11.453125" style="99" collapsed="1"/>
    <col min="25" max="16384" width="11.453125" style="99"/>
  </cols>
  <sheetData>
    <row r="1" spans="1:24" ht="71.25" customHeight="1" thickBot="1">
      <c r="A1" s="600" t="s">
        <v>232</v>
      </c>
      <c r="B1" s="601"/>
      <c r="C1" s="601"/>
      <c r="D1" s="601"/>
      <c r="E1" s="601"/>
      <c r="F1" s="601"/>
      <c r="G1" s="601"/>
      <c r="H1" s="601"/>
      <c r="I1" s="601"/>
      <c r="J1" s="602"/>
      <c r="K1" s="604" t="s">
        <v>102</v>
      </c>
      <c r="L1" s="604"/>
      <c r="M1" s="604"/>
      <c r="N1" s="604"/>
      <c r="O1" s="604"/>
      <c r="P1" s="604"/>
      <c r="Q1" s="604"/>
      <c r="R1" s="604"/>
      <c r="S1" s="604"/>
      <c r="T1" s="604"/>
      <c r="U1" s="604"/>
      <c r="V1" s="604"/>
      <c r="W1" s="605"/>
      <c r="X1" s="142"/>
    </row>
    <row r="2" spans="1:24" s="142" customFormat="1" ht="70" customHeight="1">
      <c r="A2" s="603" t="s">
        <v>23</v>
      </c>
      <c r="B2" s="125" t="s">
        <v>58</v>
      </c>
      <c r="C2" s="126" t="s">
        <v>120</v>
      </c>
      <c r="D2" s="125" t="s">
        <v>134</v>
      </c>
      <c r="E2" s="125" t="s">
        <v>135</v>
      </c>
      <c r="F2" s="125" t="s">
        <v>136</v>
      </c>
      <c r="G2" s="125" t="s">
        <v>137</v>
      </c>
      <c r="H2" s="125" t="s">
        <v>138</v>
      </c>
      <c r="I2" s="125" t="s">
        <v>95</v>
      </c>
      <c r="J2" s="446" t="s">
        <v>9</v>
      </c>
      <c r="K2" s="457" t="s">
        <v>58</v>
      </c>
      <c r="L2" s="136" t="s">
        <v>120</v>
      </c>
      <c r="M2" s="136" t="s">
        <v>134</v>
      </c>
      <c r="N2" s="136" t="s">
        <v>135</v>
      </c>
      <c r="O2" s="136" t="s">
        <v>136</v>
      </c>
      <c r="P2" s="136" t="s">
        <v>137</v>
      </c>
      <c r="Q2" s="136" t="s">
        <v>138</v>
      </c>
      <c r="R2" s="136" t="s">
        <v>147</v>
      </c>
      <c r="S2" s="136" t="s">
        <v>130</v>
      </c>
      <c r="T2" s="136" t="s">
        <v>27</v>
      </c>
      <c r="U2" s="136" t="s">
        <v>24</v>
      </c>
      <c r="V2" s="136" t="s">
        <v>11</v>
      </c>
      <c r="W2" s="136" t="s">
        <v>4</v>
      </c>
    </row>
    <row r="3" spans="1:24" s="160" customFormat="1" ht="195" customHeight="1">
      <c r="A3" s="572"/>
      <c r="B3" s="255" t="s">
        <v>233</v>
      </c>
      <c r="C3" s="256" t="s">
        <v>131</v>
      </c>
      <c r="D3" s="143" t="s">
        <v>100</v>
      </c>
      <c r="E3" s="143" t="s">
        <v>139</v>
      </c>
      <c r="F3" s="143" t="s">
        <v>101</v>
      </c>
      <c r="G3" s="143" t="s">
        <v>140</v>
      </c>
      <c r="H3" s="143" t="s">
        <v>141</v>
      </c>
      <c r="I3" s="143" t="s">
        <v>142</v>
      </c>
      <c r="J3" s="447" t="s">
        <v>14</v>
      </c>
      <c r="K3" s="468" t="s">
        <v>15</v>
      </c>
      <c r="L3" s="154" t="s">
        <v>18</v>
      </c>
      <c r="M3" s="154" t="s">
        <v>25</v>
      </c>
      <c r="N3" s="154" t="s">
        <v>25</v>
      </c>
      <c r="O3" s="154" t="s">
        <v>25</v>
      </c>
      <c r="P3" s="154" t="s">
        <v>25</v>
      </c>
      <c r="Q3" s="154" t="s">
        <v>25</v>
      </c>
      <c r="R3" s="154" t="s">
        <v>25</v>
      </c>
      <c r="S3" s="154" t="s">
        <v>132</v>
      </c>
      <c r="T3" s="154" t="s">
        <v>25</v>
      </c>
      <c r="U3" s="154" t="s">
        <v>16</v>
      </c>
      <c r="V3" s="154" t="s">
        <v>17</v>
      </c>
      <c r="W3" s="154" t="s">
        <v>18</v>
      </c>
    </row>
    <row r="4" spans="1:24" s="160" customFormat="1" ht="58">
      <c r="A4" s="448" t="s">
        <v>19</v>
      </c>
      <c r="B4" s="161" t="s">
        <v>143</v>
      </c>
      <c r="C4" s="264" t="s">
        <v>259</v>
      </c>
      <c r="D4" s="262" t="s">
        <v>143</v>
      </c>
      <c r="E4" s="286">
        <v>1</v>
      </c>
      <c r="F4" s="262" t="s">
        <v>144</v>
      </c>
      <c r="G4" s="287">
        <v>50</v>
      </c>
      <c r="H4" s="262" t="s">
        <v>145</v>
      </c>
      <c r="I4" s="287">
        <v>50</v>
      </c>
      <c r="J4" s="476" t="s">
        <v>146</v>
      </c>
      <c r="K4" s="474" t="str">
        <f>IF(B4="","",B4)</f>
        <v>Salle de réunion</v>
      </c>
      <c r="L4" s="183" t="str">
        <f t="shared" ref="L4" si="0">IF(C4="","",C4)</f>
        <v>Diversification des activités - gîtes</v>
      </c>
      <c r="M4" s="183" t="str">
        <f t="shared" ref="M4" si="1">IF(D4="","",D4)</f>
        <v>Salle de réunion</v>
      </c>
      <c r="N4" s="179">
        <f t="shared" ref="N4" si="2">IF(E4="","",E4)</f>
        <v>1</v>
      </c>
      <c r="O4" s="183" t="str">
        <f t="shared" ref="O4" si="3">IF(F4="","",F4)</f>
        <v>Compte-rendu de réunion, feuille de présence signée</v>
      </c>
      <c r="P4" s="183">
        <f t="shared" ref="P4" si="4">IF(G4="","",G4)</f>
        <v>50</v>
      </c>
      <c r="Q4" s="183" t="str">
        <f t="shared" ref="Q4" si="5">IF(H4="","",H4)</f>
        <v>estimation de la valeur locative du bien par un expert indépendant habilité</v>
      </c>
      <c r="R4" s="183">
        <f>IF(OR(N4="",P4=""),"",IF(ROUND(IFERROR(VALUE(TRIM(SUBSTITUTE(N4,CHAR(160),""))),0),2)*ROUND(IFERROR(VALUE(TRIM(SUBSTITUTE(P4,CHAR(160),""))),0),2)=0,"",ROUND(IFERROR(VALUE(TRIM(SUBSTITUTE(N4,CHAR(160),""))),0),2)*ROUND(IFERROR(VALUE(TRIM(SUBSTITUTE(P4,CHAR(160),""))),0),2)))</f>
        <v>50</v>
      </c>
      <c r="S4" s="163"/>
      <c r="T4" s="188">
        <f>R4</f>
        <v>50</v>
      </c>
      <c r="U4" s="163"/>
      <c r="V4" s="189" t="str" cm="1">
        <f t="array" ref="V4">IF(OR(T4="",I4=""),"",_xlfn.IFS((IFERROR(VALUE(TRIM(SUBSTITUTE(T4,CHAR(160),""))),0))&gt;(IFERROR(VALUE(TRIM(SUBSTITUTE(I4,CHAR(160),""))),0)),"KO : Le montant retenu est supérieur au montant présenté. Merci de revoir la ligne de contribution ou plafonner son montant.",(IFERROR(VALUE(TRIM(SUBSTITUTE(I4,CHAR(160),""))),0))=0,"",(IFERROR(VALUE(TRIM(SUBSTITUTE(T4,CHAR(160),""))),0))=(IFERROR(VALUE(TRIM(SUBSTITUTE(I4,CHAR(160),""))),0)),"OK",(IFERROR(VALUE(TRIM(SUBSTITUTE(T4,CHAR(160),""))),0))&lt;(IFERROR(VALUE(TRIM(SUBSTITUTE(I4,CHAR(160),""))),0)),"Montant instruit inférieur au montant présenté.",TRUE,""))</f>
        <v>OK</v>
      </c>
      <c r="W4" s="183">
        <f>IF(OR(I4="",T4=""),"",(IFERROR(VALUE(TRIM(SUBSTITUTE(I4,CHAR(160),""))),0))-(IFERROR(VALUE(TRIM(SUBSTITUTE(T4,CHAR(160),""))),0)))</f>
        <v>0</v>
      </c>
    </row>
    <row r="5" spans="1:24" s="160" customFormat="1" ht="15" customHeight="1">
      <c r="A5" s="477">
        <v>1</v>
      </c>
      <c r="B5" s="72"/>
      <c r="C5" s="11"/>
      <c r="D5" s="73"/>
      <c r="E5" s="24"/>
      <c r="F5" s="73"/>
      <c r="G5" s="23"/>
      <c r="H5" s="73"/>
      <c r="I5" s="289" t="str">
        <f>IF(OR(G5="",E5=""),"",IF((IFERROR(VALUE(TRIM(SUBSTITUTE(G5,CHAR(160),""))),0))*(IFERROR(VALUE(TRIM(SUBSTITUTE(E5,CHAR(160),""))),0))=0,"",(IFERROR(VALUE(TRIM(SUBSTITUTE(G5,CHAR(160),""))),0))*(IFERROR(VALUE(TRIM(SUBSTITUTE(E5,CHAR(160),""))),0))))</f>
        <v/>
      </c>
      <c r="J5" s="451"/>
      <c r="K5" s="475" t="str">
        <f>IF(B5="","",B5)</f>
        <v/>
      </c>
      <c r="L5" s="204" t="str">
        <f t="shared" ref="L5:Q5" si="6">IF(C5="","",C5)</f>
        <v/>
      </c>
      <c r="M5" s="204" t="str">
        <f t="shared" si="6"/>
        <v/>
      </c>
      <c r="N5" s="199" t="str">
        <f t="shared" si="6"/>
        <v/>
      </c>
      <c r="O5" s="204" t="str">
        <f t="shared" si="6"/>
        <v/>
      </c>
      <c r="P5" s="204" t="str">
        <f t="shared" si="6"/>
        <v/>
      </c>
      <c r="Q5" s="204" t="str">
        <f t="shared" si="6"/>
        <v/>
      </c>
      <c r="R5" s="204" t="str">
        <f>IF(OR(N5="",P5=""),"",IF(ROUND(IFERROR(VALUE(TRIM(SUBSTITUTE(N5,CHAR(160),""))),0),2)*ROUND(IFERROR(VALUE(TRIM(SUBSTITUTE(P5,CHAR(160),""))),0),2)=0,"",ROUND(IFERROR(VALUE(TRIM(SUBSTITUTE(N5,CHAR(160),""))),0),2)*ROUND(IFERROR(VALUE(TRIM(SUBSTITUTE(P5,CHAR(160),""))),0),2)))</f>
        <v/>
      </c>
      <c r="S5" s="191"/>
      <c r="T5" s="209" t="str">
        <f>R5</f>
        <v/>
      </c>
      <c r="U5" s="191"/>
      <c r="V5" s="210" t="str" cm="1">
        <f t="array" ref="V5">IF(OR(T5="",I5=""),"",_xlfn.IFS((IFERROR(VALUE(TRIM(SUBSTITUTE(T5,CHAR(160),""))),0))&gt;(IFERROR(VALUE(TRIM(SUBSTITUTE(I5,CHAR(160),""))),0)),"KO : Le montant retenu est supérieur au montant présenté. Merci de revoir la ligne de contribution ou plafonner son montant.",(IFERROR(VALUE(TRIM(SUBSTITUTE(I5,CHAR(160),""))),0))=0,"",(IFERROR(VALUE(TRIM(SUBSTITUTE(T5,CHAR(160),""))),0))=(IFERROR(VALUE(TRIM(SUBSTITUTE(I5,CHAR(160),""))),0)),"OK",(IFERROR(VALUE(TRIM(SUBSTITUTE(T5,CHAR(160),""))),0))&lt;(IFERROR(VALUE(TRIM(SUBSTITUTE(I5,CHAR(160),""))),0)),"Montant instruit inférieur au montant présenté.",TRUE,""))</f>
        <v/>
      </c>
      <c r="W5" s="204" t="str">
        <f>IF(OR(I5="",T5=""),"",(IFERROR(VALUE(TRIM(SUBSTITUTE(I5,CHAR(160),""))),0))-(IFERROR(VALUE(TRIM(SUBSTITUTE(T5,CHAR(160),""))),0)))</f>
        <v/>
      </c>
      <c r="X5" s="211"/>
    </row>
    <row r="6" spans="1:24" s="160" customFormat="1" ht="15" customHeight="1">
      <c r="A6" s="477">
        <v>2</v>
      </c>
      <c r="B6" s="72"/>
      <c r="C6" s="11"/>
      <c r="D6" s="73"/>
      <c r="E6" s="24"/>
      <c r="F6" s="73"/>
      <c r="G6" s="23"/>
      <c r="H6" s="73"/>
      <c r="I6" s="289" t="str">
        <f t="shared" ref="I6:I69" si="7">IF(OR(G6="",E6=""),"",IF((IFERROR(VALUE(TRIM(SUBSTITUTE(G6,CHAR(160),""))),0))*(IFERROR(VALUE(TRIM(SUBSTITUTE(E6,CHAR(160),""))),0))=0,"",(IFERROR(VALUE(TRIM(SUBSTITUTE(G6,CHAR(160),""))),0))*(IFERROR(VALUE(TRIM(SUBSTITUTE(E6,CHAR(160),""))),0))))</f>
        <v/>
      </c>
      <c r="J6" s="451"/>
      <c r="K6" s="475" t="str">
        <f t="shared" ref="K6:K69" si="8">IF(B6="","",B6)</f>
        <v/>
      </c>
      <c r="L6" s="204" t="str">
        <f t="shared" ref="L6:L69" si="9">IF(C6="","",C6)</f>
        <v/>
      </c>
      <c r="M6" s="204" t="str">
        <f t="shared" ref="M6:M69" si="10">IF(D6="","",D6)</f>
        <v/>
      </c>
      <c r="N6" s="199" t="str">
        <f t="shared" ref="N6:N69" si="11">IF(E6="","",E6)</f>
        <v/>
      </c>
      <c r="O6" s="204" t="str">
        <f t="shared" ref="O6:O69" si="12">IF(F6="","",F6)</f>
        <v/>
      </c>
      <c r="P6" s="204" t="str">
        <f t="shared" ref="P6:P69" si="13">IF(G6="","",G6)</f>
        <v/>
      </c>
      <c r="Q6" s="204" t="str">
        <f t="shared" ref="Q6:Q69" si="14">IF(H6="","",H6)</f>
        <v/>
      </c>
      <c r="R6" s="204" t="str">
        <f t="shared" ref="R6:R69" si="15">IF(OR(N6="",P6=""),"",IF(ROUND(IFERROR(VALUE(TRIM(SUBSTITUTE(N6,CHAR(160),""))),0),2)*ROUND(IFERROR(VALUE(TRIM(SUBSTITUTE(P6,CHAR(160),""))),0),2)=0,"",ROUND(IFERROR(VALUE(TRIM(SUBSTITUTE(N6,CHAR(160),""))),0),2)*ROUND(IFERROR(VALUE(TRIM(SUBSTITUTE(P6,CHAR(160),""))),0),2)))</f>
        <v/>
      </c>
      <c r="S6" s="191"/>
      <c r="T6" s="209" t="str">
        <f t="shared" ref="T6:T69" si="16">R6</f>
        <v/>
      </c>
      <c r="U6" s="191"/>
      <c r="V6" s="210" t="str" cm="1">
        <f t="array" ref="V6">IF(OR(T6="",I6=""),"",_xlfn.IFS((IFERROR(VALUE(TRIM(SUBSTITUTE(T6,CHAR(160),""))),0))&gt;(IFERROR(VALUE(TRIM(SUBSTITUTE(I6,CHAR(160),""))),0)),"KO : Le montant retenu est supérieur au montant présenté. Merci de revoir la ligne de contribution ou plafonner son montant.",(IFERROR(VALUE(TRIM(SUBSTITUTE(I6,CHAR(160),""))),0))=0,"",(IFERROR(VALUE(TRIM(SUBSTITUTE(T6,CHAR(160),""))),0))=(IFERROR(VALUE(TRIM(SUBSTITUTE(I6,CHAR(160),""))),0)),"OK",(IFERROR(VALUE(TRIM(SUBSTITUTE(T6,CHAR(160),""))),0))&lt;(IFERROR(VALUE(TRIM(SUBSTITUTE(I6,CHAR(160),""))),0)),"Montant instruit inférieur au montant présenté.",TRUE,""))</f>
        <v/>
      </c>
      <c r="W6" s="204" t="str">
        <f t="shared" ref="W6:W69" si="17">IF(OR(I6="",T6=""),"",(IFERROR(VALUE(TRIM(SUBSTITUTE(I6,CHAR(160),""))),0))-(IFERROR(VALUE(TRIM(SUBSTITUTE(T6,CHAR(160),""))),0)))</f>
        <v/>
      </c>
      <c r="X6" s="211"/>
    </row>
    <row r="7" spans="1:24" ht="15" customHeight="1">
      <c r="A7" s="478">
        <v>3</v>
      </c>
      <c r="B7" s="72"/>
      <c r="C7" s="11"/>
      <c r="D7" s="73"/>
      <c r="E7" s="24"/>
      <c r="F7" s="73"/>
      <c r="G7" s="23"/>
      <c r="H7" s="73"/>
      <c r="I7" s="289" t="str">
        <f t="shared" si="7"/>
        <v/>
      </c>
      <c r="J7" s="451"/>
      <c r="K7" s="475" t="str">
        <f t="shared" si="8"/>
        <v/>
      </c>
      <c r="L7" s="204" t="str">
        <f t="shared" si="9"/>
        <v/>
      </c>
      <c r="M7" s="204" t="str">
        <f t="shared" si="10"/>
        <v/>
      </c>
      <c r="N7" s="199" t="str">
        <f t="shared" si="11"/>
        <v/>
      </c>
      <c r="O7" s="204" t="str">
        <f t="shared" si="12"/>
        <v/>
      </c>
      <c r="P7" s="204" t="str">
        <f t="shared" si="13"/>
        <v/>
      </c>
      <c r="Q7" s="204" t="str">
        <f t="shared" si="14"/>
        <v/>
      </c>
      <c r="R7" s="204" t="str">
        <f t="shared" si="15"/>
        <v/>
      </c>
      <c r="S7" s="191"/>
      <c r="T7" s="209" t="str">
        <f t="shared" si="16"/>
        <v/>
      </c>
      <c r="U7" s="191"/>
      <c r="V7" s="210" t="str" cm="1">
        <f t="array" ref="V7">IF(OR(T7="",I7=""),"",_xlfn.IFS((IFERROR(VALUE(TRIM(SUBSTITUTE(T7,CHAR(160),""))),0))&gt;(IFERROR(VALUE(TRIM(SUBSTITUTE(I7,CHAR(160),""))),0)),"KO : Le montant retenu est supérieur au montant présenté. Merci de revoir la ligne de contribution ou plafonner son montant.",(IFERROR(VALUE(TRIM(SUBSTITUTE(I7,CHAR(160),""))),0))=0,"",(IFERROR(VALUE(TRIM(SUBSTITUTE(T7,CHAR(160),""))),0))=(IFERROR(VALUE(TRIM(SUBSTITUTE(I7,CHAR(160),""))),0)),"OK",(IFERROR(VALUE(TRIM(SUBSTITUTE(T7,CHAR(160),""))),0))&lt;(IFERROR(VALUE(TRIM(SUBSTITUTE(I7,CHAR(160),""))),0)),"Montant instruit inférieur au montant présenté.",TRUE,""))</f>
        <v/>
      </c>
      <c r="W7" s="204" t="str">
        <f t="shared" si="17"/>
        <v/>
      </c>
      <c r="X7" s="213"/>
    </row>
    <row r="8" spans="1:24" ht="15" customHeight="1">
      <c r="A8" s="478">
        <v>4</v>
      </c>
      <c r="B8" s="72"/>
      <c r="C8" s="11"/>
      <c r="D8" s="73"/>
      <c r="E8" s="24"/>
      <c r="F8" s="73"/>
      <c r="G8" s="23"/>
      <c r="H8" s="73"/>
      <c r="I8" s="289" t="str">
        <f t="shared" si="7"/>
        <v/>
      </c>
      <c r="J8" s="451"/>
      <c r="K8" s="475" t="str">
        <f t="shared" si="8"/>
        <v/>
      </c>
      <c r="L8" s="204" t="str">
        <f t="shared" si="9"/>
        <v/>
      </c>
      <c r="M8" s="204" t="str">
        <f t="shared" si="10"/>
        <v/>
      </c>
      <c r="N8" s="199" t="str">
        <f t="shared" si="11"/>
        <v/>
      </c>
      <c r="O8" s="204" t="str">
        <f t="shared" si="12"/>
        <v/>
      </c>
      <c r="P8" s="204" t="str">
        <f t="shared" si="13"/>
        <v/>
      </c>
      <c r="Q8" s="204" t="str">
        <f t="shared" si="14"/>
        <v/>
      </c>
      <c r="R8" s="204" t="str">
        <f t="shared" si="15"/>
        <v/>
      </c>
      <c r="S8" s="191"/>
      <c r="T8" s="209" t="str">
        <f t="shared" si="16"/>
        <v/>
      </c>
      <c r="U8" s="191"/>
      <c r="V8" s="210" t="str" cm="1">
        <f t="array" ref="V8">IF(OR(T8="",I8=""),"",_xlfn.IFS((IFERROR(VALUE(TRIM(SUBSTITUTE(T8,CHAR(160),""))),0))&gt;(IFERROR(VALUE(TRIM(SUBSTITUTE(I8,CHAR(160),""))),0)),"KO : Le montant retenu est supérieur au montant présenté. Merci de revoir la ligne de contribution ou plafonner son montant.",(IFERROR(VALUE(TRIM(SUBSTITUTE(I8,CHAR(160),""))),0))=0,"",(IFERROR(VALUE(TRIM(SUBSTITUTE(T8,CHAR(160),""))),0))=(IFERROR(VALUE(TRIM(SUBSTITUTE(I8,CHAR(160),""))),0)),"OK",(IFERROR(VALUE(TRIM(SUBSTITUTE(T8,CHAR(160),""))),0))&lt;(IFERROR(VALUE(TRIM(SUBSTITUTE(I8,CHAR(160),""))),0)),"Montant instruit inférieur au montant présenté.",TRUE,""))</f>
        <v/>
      </c>
      <c r="W8" s="204" t="str">
        <f t="shared" si="17"/>
        <v/>
      </c>
      <c r="X8" s="213"/>
    </row>
    <row r="9" spans="1:24" ht="15" customHeight="1">
      <c r="A9" s="478">
        <v>5</v>
      </c>
      <c r="B9" s="72"/>
      <c r="C9" s="11"/>
      <c r="D9" s="73"/>
      <c r="E9" s="24"/>
      <c r="F9" s="73"/>
      <c r="G9" s="23"/>
      <c r="H9" s="73"/>
      <c r="I9" s="289" t="str">
        <f t="shared" si="7"/>
        <v/>
      </c>
      <c r="J9" s="451"/>
      <c r="K9" s="475" t="str">
        <f t="shared" si="8"/>
        <v/>
      </c>
      <c r="L9" s="204" t="str">
        <f t="shared" si="9"/>
        <v/>
      </c>
      <c r="M9" s="204" t="str">
        <f t="shared" si="10"/>
        <v/>
      </c>
      <c r="N9" s="199" t="str">
        <f t="shared" si="11"/>
        <v/>
      </c>
      <c r="O9" s="204" t="str">
        <f t="shared" si="12"/>
        <v/>
      </c>
      <c r="P9" s="204" t="str">
        <f t="shared" si="13"/>
        <v/>
      </c>
      <c r="Q9" s="204" t="str">
        <f t="shared" si="14"/>
        <v/>
      </c>
      <c r="R9" s="204" t="str">
        <f t="shared" si="15"/>
        <v/>
      </c>
      <c r="S9" s="191"/>
      <c r="T9" s="209" t="str">
        <f t="shared" si="16"/>
        <v/>
      </c>
      <c r="U9" s="191"/>
      <c r="V9" s="210" t="str" cm="1">
        <f t="array" ref="V9">IF(OR(T9="",I9=""),"",_xlfn.IFS((IFERROR(VALUE(TRIM(SUBSTITUTE(T9,CHAR(160),""))),0))&gt;(IFERROR(VALUE(TRIM(SUBSTITUTE(I9,CHAR(160),""))),0)),"KO : Le montant retenu est supérieur au montant présenté. Merci de revoir la ligne de contribution ou plafonner son montant.",(IFERROR(VALUE(TRIM(SUBSTITUTE(I9,CHAR(160),""))),0))=0,"",(IFERROR(VALUE(TRIM(SUBSTITUTE(T9,CHAR(160),""))),0))=(IFERROR(VALUE(TRIM(SUBSTITUTE(I9,CHAR(160),""))),0)),"OK",(IFERROR(VALUE(TRIM(SUBSTITUTE(T9,CHAR(160),""))),0))&lt;(IFERROR(VALUE(TRIM(SUBSTITUTE(I9,CHAR(160),""))),0)),"Montant instruit inférieur au montant présenté.",TRUE,""))</f>
        <v/>
      </c>
      <c r="W9" s="204" t="str">
        <f t="shared" si="17"/>
        <v/>
      </c>
      <c r="X9" s="213"/>
    </row>
    <row r="10" spans="1:24" ht="15" customHeight="1">
      <c r="A10" s="478">
        <v>6</v>
      </c>
      <c r="B10" s="72"/>
      <c r="C10" s="11"/>
      <c r="D10" s="73"/>
      <c r="E10" s="24"/>
      <c r="F10" s="73"/>
      <c r="G10" s="23"/>
      <c r="H10" s="73"/>
      <c r="I10" s="289" t="str">
        <f t="shared" si="7"/>
        <v/>
      </c>
      <c r="J10" s="451"/>
      <c r="K10" s="475" t="str">
        <f t="shared" si="8"/>
        <v/>
      </c>
      <c r="L10" s="204" t="str">
        <f t="shared" si="9"/>
        <v/>
      </c>
      <c r="M10" s="204" t="str">
        <f t="shared" si="10"/>
        <v/>
      </c>
      <c r="N10" s="199" t="str">
        <f t="shared" si="11"/>
        <v/>
      </c>
      <c r="O10" s="204" t="str">
        <f t="shared" si="12"/>
        <v/>
      </c>
      <c r="P10" s="204" t="str">
        <f t="shared" si="13"/>
        <v/>
      </c>
      <c r="Q10" s="204" t="str">
        <f t="shared" si="14"/>
        <v/>
      </c>
      <c r="R10" s="204" t="str">
        <f t="shared" si="15"/>
        <v/>
      </c>
      <c r="S10" s="191"/>
      <c r="T10" s="209" t="str">
        <f t="shared" si="16"/>
        <v/>
      </c>
      <c r="U10" s="191"/>
      <c r="V10" s="210" t="str" cm="1">
        <f t="array" ref="V10">IF(OR(T10="",I10=""),"",_xlfn.IFS((IFERROR(VALUE(TRIM(SUBSTITUTE(T10,CHAR(160),""))),0))&gt;(IFERROR(VALUE(TRIM(SUBSTITUTE(I10,CHAR(160),""))),0)),"KO : Le montant retenu est supérieur au montant présenté. Merci de revoir la ligne de contribution ou plafonner son montant.",(IFERROR(VALUE(TRIM(SUBSTITUTE(I10,CHAR(160),""))),0))=0,"",(IFERROR(VALUE(TRIM(SUBSTITUTE(T10,CHAR(160),""))),0))=(IFERROR(VALUE(TRIM(SUBSTITUTE(I10,CHAR(160),""))),0)),"OK",(IFERROR(VALUE(TRIM(SUBSTITUTE(T10,CHAR(160),""))),0))&lt;(IFERROR(VALUE(TRIM(SUBSTITUTE(I10,CHAR(160),""))),0)),"Montant instruit inférieur au montant présenté.",TRUE,""))</f>
        <v/>
      </c>
      <c r="W10" s="204" t="str">
        <f t="shared" si="17"/>
        <v/>
      </c>
      <c r="X10" s="213"/>
    </row>
    <row r="11" spans="1:24" ht="15" customHeight="1">
      <c r="A11" s="478">
        <v>7</v>
      </c>
      <c r="B11" s="72"/>
      <c r="C11" s="11"/>
      <c r="D11" s="73"/>
      <c r="E11" s="24"/>
      <c r="F11" s="73"/>
      <c r="G11" s="23"/>
      <c r="H11" s="73"/>
      <c r="I11" s="289" t="str">
        <f t="shared" si="7"/>
        <v/>
      </c>
      <c r="J11" s="451"/>
      <c r="K11" s="475" t="str">
        <f t="shared" si="8"/>
        <v/>
      </c>
      <c r="L11" s="204" t="str">
        <f t="shared" si="9"/>
        <v/>
      </c>
      <c r="M11" s="204" t="str">
        <f t="shared" si="10"/>
        <v/>
      </c>
      <c r="N11" s="199" t="str">
        <f t="shared" si="11"/>
        <v/>
      </c>
      <c r="O11" s="204" t="str">
        <f t="shared" si="12"/>
        <v/>
      </c>
      <c r="P11" s="204" t="str">
        <f t="shared" si="13"/>
        <v/>
      </c>
      <c r="Q11" s="204" t="str">
        <f t="shared" si="14"/>
        <v/>
      </c>
      <c r="R11" s="204" t="str">
        <f t="shared" si="15"/>
        <v/>
      </c>
      <c r="S11" s="191"/>
      <c r="T11" s="209" t="str">
        <f t="shared" si="16"/>
        <v/>
      </c>
      <c r="U11" s="191"/>
      <c r="V11" s="210" t="str" cm="1">
        <f t="array" ref="V11">IF(OR(T11="",I11=""),"",_xlfn.IFS((IFERROR(VALUE(TRIM(SUBSTITUTE(T11,CHAR(160),""))),0))&gt;(IFERROR(VALUE(TRIM(SUBSTITUTE(I11,CHAR(160),""))),0)),"KO : Le montant retenu est supérieur au montant présenté. Merci de revoir la ligne de contribution ou plafonner son montant.",(IFERROR(VALUE(TRIM(SUBSTITUTE(I11,CHAR(160),""))),0))=0,"",(IFERROR(VALUE(TRIM(SUBSTITUTE(T11,CHAR(160),""))),0))=(IFERROR(VALUE(TRIM(SUBSTITUTE(I11,CHAR(160),""))),0)),"OK",(IFERROR(VALUE(TRIM(SUBSTITUTE(T11,CHAR(160),""))),0))&lt;(IFERROR(VALUE(TRIM(SUBSTITUTE(I11,CHAR(160),""))),0)),"Montant instruit inférieur au montant présenté.",TRUE,""))</f>
        <v/>
      </c>
      <c r="W11" s="204" t="str">
        <f t="shared" si="17"/>
        <v/>
      </c>
      <c r="X11" s="213"/>
    </row>
    <row r="12" spans="1:24" ht="15" customHeight="1">
      <c r="A12" s="478">
        <v>8</v>
      </c>
      <c r="B12" s="72"/>
      <c r="C12" s="11"/>
      <c r="D12" s="73"/>
      <c r="E12" s="24"/>
      <c r="F12" s="73"/>
      <c r="G12" s="23"/>
      <c r="H12" s="73"/>
      <c r="I12" s="289" t="str">
        <f t="shared" si="7"/>
        <v/>
      </c>
      <c r="J12" s="451"/>
      <c r="K12" s="475" t="str">
        <f t="shared" si="8"/>
        <v/>
      </c>
      <c r="L12" s="204" t="str">
        <f t="shared" si="9"/>
        <v/>
      </c>
      <c r="M12" s="204" t="str">
        <f t="shared" si="10"/>
        <v/>
      </c>
      <c r="N12" s="199" t="str">
        <f t="shared" si="11"/>
        <v/>
      </c>
      <c r="O12" s="204" t="str">
        <f t="shared" si="12"/>
        <v/>
      </c>
      <c r="P12" s="204" t="str">
        <f t="shared" si="13"/>
        <v/>
      </c>
      <c r="Q12" s="204" t="str">
        <f t="shared" si="14"/>
        <v/>
      </c>
      <c r="R12" s="204" t="str">
        <f t="shared" si="15"/>
        <v/>
      </c>
      <c r="S12" s="191"/>
      <c r="T12" s="209" t="str">
        <f t="shared" si="16"/>
        <v/>
      </c>
      <c r="U12" s="191"/>
      <c r="V12" s="210" t="str" cm="1">
        <f t="array" ref="V12">IF(OR(T12="",I12=""),"",_xlfn.IFS((IFERROR(VALUE(TRIM(SUBSTITUTE(T12,CHAR(160),""))),0))&gt;(IFERROR(VALUE(TRIM(SUBSTITUTE(I12,CHAR(160),""))),0)),"KO : Le montant retenu est supérieur au montant présenté. Merci de revoir la ligne de contribution ou plafonner son montant.",(IFERROR(VALUE(TRIM(SUBSTITUTE(I12,CHAR(160),""))),0))=0,"",(IFERROR(VALUE(TRIM(SUBSTITUTE(T12,CHAR(160),""))),0))=(IFERROR(VALUE(TRIM(SUBSTITUTE(I12,CHAR(160),""))),0)),"OK",(IFERROR(VALUE(TRIM(SUBSTITUTE(T12,CHAR(160),""))),0))&lt;(IFERROR(VALUE(TRIM(SUBSTITUTE(I12,CHAR(160),""))),0)),"Montant instruit inférieur au montant présenté.",TRUE,""))</f>
        <v/>
      </c>
      <c r="W12" s="204" t="str">
        <f t="shared" si="17"/>
        <v/>
      </c>
      <c r="X12" s="213"/>
    </row>
    <row r="13" spans="1:24" ht="15" customHeight="1">
      <c r="A13" s="478">
        <v>9</v>
      </c>
      <c r="B13" s="72"/>
      <c r="C13" s="11"/>
      <c r="D13" s="73"/>
      <c r="E13" s="24"/>
      <c r="F13" s="73"/>
      <c r="G13" s="23"/>
      <c r="H13" s="73"/>
      <c r="I13" s="289" t="str">
        <f t="shared" si="7"/>
        <v/>
      </c>
      <c r="J13" s="451"/>
      <c r="K13" s="475" t="str">
        <f t="shared" si="8"/>
        <v/>
      </c>
      <c r="L13" s="204" t="str">
        <f t="shared" si="9"/>
        <v/>
      </c>
      <c r="M13" s="204" t="str">
        <f t="shared" si="10"/>
        <v/>
      </c>
      <c r="N13" s="199" t="str">
        <f t="shared" si="11"/>
        <v/>
      </c>
      <c r="O13" s="204" t="str">
        <f t="shared" si="12"/>
        <v/>
      </c>
      <c r="P13" s="204" t="str">
        <f t="shared" si="13"/>
        <v/>
      </c>
      <c r="Q13" s="204" t="str">
        <f t="shared" si="14"/>
        <v/>
      </c>
      <c r="R13" s="204" t="str">
        <f t="shared" si="15"/>
        <v/>
      </c>
      <c r="S13" s="191"/>
      <c r="T13" s="209" t="str">
        <f t="shared" si="16"/>
        <v/>
      </c>
      <c r="U13" s="191"/>
      <c r="V13" s="210" t="str" cm="1">
        <f t="array" ref="V13">IF(OR(T13="",I13=""),"",_xlfn.IFS((IFERROR(VALUE(TRIM(SUBSTITUTE(T13,CHAR(160),""))),0))&gt;(IFERROR(VALUE(TRIM(SUBSTITUTE(I13,CHAR(160),""))),0)),"KO : Le montant retenu est supérieur au montant présenté. Merci de revoir la ligne de contribution ou plafonner son montant.",(IFERROR(VALUE(TRIM(SUBSTITUTE(I13,CHAR(160),""))),0))=0,"",(IFERROR(VALUE(TRIM(SUBSTITUTE(T13,CHAR(160),""))),0))=(IFERROR(VALUE(TRIM(SUBSTITUTE(I13,CHAR(160),""))),0)),"OK",(IFERROR(VALUE(TRIM(SUBSTITUTE(T13,CHAR(160),""))),0))&lt;(IFERROR(VALUE(TRIM(SUBSTITUTE(I13,CHAR(160),""))),0)),"Montant instruit inférieur au montant présenté.",TRUE,""))</f>
        <v/>
      </c>
      <c r="W13" s="204" t="str">
        <f t="shared" si="17"/>
        <v/>
      </c>
      <c r="X13" s="213"/>
    </row>
    <row r="14" spans="1:24" ht="15" customHeight="1">
      <c r="A14" s="478">
        <v>10</v>
      </c>
      <c r="B14" s="72"/>
      <c r="C14" s="11"/>
      <c r="D14" s="73"/>
      <c r="E14" s="24"/>
      <c r="F14" s="73"/>
      <c r="G14" s="23"/>
      <c r="H14" s="73"/>
      <c r="I14" s="289" t="str">
        <f t="shared" si="7"/>
        <v/>
      </c>
      <c r="J14" s="451"/>
      <c r="K14" s="475" t="str">
        <f t="shared" si="8"/>
        <v/>
      </c>
      <c r="L14" s="204" t="str">
        <f t="shared" si="9"/>
        <v/>
      </c>
      <c r="M14" s="204" t="str">
        <f t="shared" si="10"/>
        <v/>
      </c>
      <c r="N14" s="199" t="str">
        <f t="shared" si="11"/>
        <v/>
      </c>
      <c r="O14" s="204" t="str">
        <f t="shared" si="12"/>
        <v/>
      </c>
      <c r="P14" s="204" t="str">
        <f t="shared" si="13"/>
        <v/>
      </c>
      <c r="Q14" s="204" t="str">
        <f t="shared" si="14"/>
        <v/>
      </c>
      <c r="R14" s="204" t="str">
        <f t="shared" si="15"/>
        <v/>
      </c>
      <c r="S14" s="191"/>
      <c r="T14" s="209" t="str">
        <f t="shared" si="16"/>
        <v/>
      </c>
      <c r="U14" s="191"/>
      <c r="V14" s="210" t="str" cm="1">
        <f t="array" ref="V14">IF(OR(T14="",I14=""),"",_xlfn.IFS((IFERROR(VALUE(TRIM(SUBSTITUTE(T14,CHAR(160),""))),0))&gt;(IFERROR(VALUE(TRIM(SUBSTITUTE(I14,CHAR(160),""))),0)),"KO : Le montant retenu est supérieur au montant présenté. Merci de revoir la ligne de contribution ou plafonner son montant.",(IFERROR(VALUE(TRIM(SUBSTITUTE(I14,CHAR(160),""))),0))=0,"",(IFERROR(VALUE(TRIM(SUBSTITUTE(T14,CHAR(160),""))),0))=(IFERROR(VALUE(TRIM(SUBSTITUTE(I14,CHAR(160),""))),0)),"OK",(IFERROR(VALUE(TRIM(SUBSTITUTE(T14,CHAR(160),""))),0))&lt;(IFERROR(VALUE(TRIM(SUBSTITUTE(I14,CHAR(160),""))),0)),"Montant instruit inférieur au montant présenté.",TRUE,""))</f>
        <v/>
      </c>
      <c r="W14" s="204" t="str">
        <f t="shared" si="17"/>
        <v/>
      </c>
      <c r="X14" s="213"/>
    </row>
    <row r="15" spans="1:24" ht="15" customHeight="1">
      <c r="A15" s="478">
        <v>11</v>
      </c>
      <c r="B15" s="72"/>
      <c r="C15" s="11"/>
      <c r="D15" s="73"/>
      <c r="E15" s="24"/>
      <c r="F15" s="73"/>
      <c r="G15" s="23"/>
      <c r="H15" s="73"/>
      <c r="I15" s="289" t="str">
        <f t="shared" si="7"/>
        <v/>
      </c>
      <c r="J15" s="451"/>
      <c r="K15" s="475" t="str">
        <f t="shared" si="8"/>
        <v/>
      </c>
      <c r="L15" s="204" t="str">
        <f t="shared" si="9"/>
        <v/>
      </c>
      <c r="M15" s="204" t="str">
        <f t="shared" si="10"/>
        <v/>
      </c>
      <c r="N15" s="199" t="str">
        <f t="shared" si="11"/>
        <v/>
      </c>
      <c r="O15" s="204" t="str">
        <f t="shared" si="12"/>
        <v/>
      </c>
      <c r="P15" s="204" t="str">
        <f t="shared" si="13"/>
        <v/>
      </c>
      <c r="Q15" s="204" t="str">
        <f t="shared" si="14"/>
        <v/>
      </c>
      <c r="R15" s="204" t="str">
        <f t="shared" si="15"/>
        <v/>
      </c>
      <c r="S15" s="191"/>
      <c r="T15" s="209" t="str">
        <f t="shared" si="16"/>
        <v/>
      </c>
      <c r="U15" s="191"/>
      <c r="V15" s="210" t="str" cm="1">
        <f t="array" ref="V15">IF(OR(T15="",I15=""),"",_xlfn.IFS((IFERROR(VALUE(TRIM(SUBSTITUTE(T15,CHAR(160),""))),0))&gt;(IFERROR(VALUE(TRIM(SUBSTITUTE(I15,CHAR(160),""))),0)),"KO : Le montant retenu est supérieur au montant présenté. Merci de revoir la ligne de contribution ou plafonner son montant.",(IFERROR(VALUE(TRIM(SUBSTITUTE(I15,CHAR(160),""))),0))=0,"",(IFERROR(VALUE(TRIM(SUBSTITUTE(T15,CHAR(160),""))),0))=(IFERROR(VALUE(TRIM(SUBSTITUTE(I15,CHAR(160),""))),0)),"OK",(IFERROR(VALUE(TRIM(SUBSTITUTE(T15,CHAR(160),""))),0))&lt;(IFERROR(VALUE(TRIM(SUBSTITUTE(I15,CHAR(160),""))),0)),"Montant instruit inférieur au montant présenté.",TRUE,""))</f>
        <v/>
      </c>
      <c r="W15" s="204" t="str">
        <f t="shared" si="17"/>
        <v/>
      </c>
      <c r="X15" s="213"/>
    </row>
    <row r="16" spans="1:24" ht="15" customHeight="1">
      <c r="A16" s="478">
        <v>12</v>
      </c>
      <c r="B16" s="72"/>
      <c r="C16" s="11"/>
      <c r="D16" s="73"/>
      <c r="E16" s="24"/>
      <c r="F16" s="73"/>
      <c r="G16" s="23"/>
      <c r="H16" s="73"/>
      <c r="I16" s="289" t="str">
        <f t="shared" si="7"/>
        <v/>
      </c>
      <c r="J16" s="451"/>
      <c r="K16" s="475" t="str">
        <f t="shared" si="8"/>
        <v/>
      </c>
      <c r="L16" s="204" t="str">
        <f t="shared" si="9"/>
        <v/>
      </c>
      <c r="M16" s="204" t="str">
        <f t="shared" si="10"/>
        <v/>
      </c>
      <c r="N16" s="199" t="str">
        <f t="shared" si="11"/>
        <v/>
      </c>
      <c r="O16" s="204" t="str">
        <f t="shared" si="12"/>
        <v/>
      </c>
      <c r="P16" s="204" t="str">
        <f t="shared" si="13"/>
        <v/>
      </c>
      <c r="Q16" s="204" t="str">
        <f t="shared" si="14"/>
        <v/>
      </c>
      <c r="R16" s="204" t="str">
        <f t="shared" si="15"/>
        <v/>
      </c>
      <c r="S16" s="191"/>
      <c r="T16" s="209" t="str">
        <f t="shared" si="16"/>
        <v/>
      </c>
      <c r="U16" s="191"/>
      <c r="V16" s="210" t="str" cm="1">
        <f t="array" ref="V16">IF(OR(T16="",I16=""),"",_xlfn.IFS((IFERROR(VALUE(TRIM(SUBSTITUTE(T16,CHAR(160),""))),0))&gt;(IFERROR(VALUE(TRIM(SUBSTITUTE(I16,CHAR(160),""))),0)),"KO : Le montant retenu est supérieur au montant présenté. Merci de revoir la ligne de contribution ou plafonner son montant.",(IFERROR(VALUE(TRIM(SUBSTITUTE(I16,CHAR(160),""))),0))=0,"",(IFERROR(VALUE(TRIM(SUBSTITUTE(T16,CHAR(160),""))),0))=(IFERROR(VALUE(TRIM(SUBSTITUTE(I16,CHAR(160),""))),0)),"OK",(IFERROR(VALUE(TRIM(SUBSTITUTE(T16,CHAR(160),""))),0))&lt;(IFERROR(VALUE(TRIM(SUBSTITUTE(I16,CHAR(160),""))),0)),"Montant instruit inférieur au montant présenté.",TRUE,""))</f>
        <v/>
      </c>
      <c r="W16" s="204" t="str">
        <f t="shared" si="17"/>
        <v/>
      </c>
      <c r="X16" s="213"/>
    </row>
    <row r="17" spans="1:24" ht="15" customHeight="1">
      <c r="A17" s="478">
        <v>13</v>
      </c>
      <c r="B17" s="72"/>
      <c r="C17" s="11"/>
      <c r="D17" s="73"/>
      <c r="E17" s="24"/>
      <c r="F17" s="73"/>
      <c r="G17" s="23"/>
      <c r="H17" s="73"/>
      <c r="I17" s="289" t="str">
        <f t="shared" si="7"/>
        <v/>
      </c>
      <c r="J17" s="451"/>
      <c r="K17" s="475" t="str">
        <f t="shared" si="8"/>
        <v/>
      </c>
      <c r="L17" s="204" t="str">
        <f t="shared" si="9"/>
        <v/>
      </c>
      <c r="M17" s="204" t="str">
        <f t="shared" si="10"/>
        <v/>
      </c>
      <c r="N17" s="199" t="str">
        <f t="shared" si="11"/>
        <v/>
      </c>
      <c r="O17" s="204" t="str">
        <f t="shared" si="12"/>
        <v/>
      </c>
      <c r="P17" s="204" t="str">
        <f t="shared" si="13"/>
        <v/>
      </c>
      <c r="Q17" s="204" t="str">
        <f t="shared" si="14"/>
        <v/>
      </c>
      <c r="R17" s="204" t="str">
        <f t="shared" si="15"/>
        <v/>
      </c>
      <c r="S17" s="191"/>
      <c r="T17" s="209" t="str">
        <f t="shared" si="16"/>
        <v/>
      </c>
      <c r="U17" s="191"/>
      <c r="V17" s="210" t="str" cm="1">
        <f t="array" ref="V17">IF(OR(T17="",I17=""),"",_xlfn.IFS((IFERROR(VALUE(TRIM(SUBSTITUTE(T17,CHAR(160),""))),0))&gt;(IFERROR(VALUE(TRIM(SUBSTITUTE(I17,CHAR(160),""))),0)),"KO : Le montant retenu est supérieur au montant présenté. Merci de revoir la ligne de contribution ou plafonner son montant.",(IFERROR(VALUE(TRIM(SUBSTITUTE(I17,CHAR(160),""))),0))=0,"",(IFERROR(VALUE(TRIM(SUBSTITUTE(T17,CHAR(160),""))),0))=(IFERROR(VALUE(TRIM(SUBSTITUTE(I17,CHAR(160),""))),0)),"OK",(IFERROR(VALUE(TRIM(SUBSTITUTE(T17,CHAR(160),""))),0))&lt;(IFERROR(VALUE(TRIM(SUBSTITUTE(I17,CHAR(160),""))),0)),"Montant instruit inférieur au montant présenté.",TRUE,""))</f>
        <v/>
      </c>
      <c r="W17" s="204" t="str">
        <f t="shared" si="17"/>
        <v/>
      </c>
      <c r="X17" s="213"/>
    </row>
    <row r="18" spans="1:24" ht="15" customHeight="1">
      <c r="A18" s="478">
        <v>14</v>
      </c>
      <c r="B18" s="72"/>
      <c r="C18" s="11"/>
      <c r="D18" s="73"/>
      <c r="E18" s="24"/>
      <c r="F18" s="73"/>
      <c r="G18" s="23"/>
      <c r="H18" s="73"/>
      <c r="I18" s="289" t="str">
        <f t="shared" si="7"/>
        <v/>
      </c>
      <c r="J18" s="451"/>
      <c r="K18" s="475" t="str">
        <f t="shared" si="8"/>
        <v/>
      </c>
      <c r="L18" s="204" t="str">
        <f t="shared" si="9"/>
        <v/>
      </c>
      <c r="M18" s="204" t="str">
        <f t="shared" si="10"/>
        <v/>
      </c>
      <c r="N18" s="199" t="str">
        <f t="shared" si="11"/>
        <v/>
      </c>
      <c r="O18" s="204" t="str">
        <f t="shared" si="12"/>
        <v/>
      </c>
      <c r="P18" s="204" t="str">
        <f t="shared" si="13"/>
        <v/>
      </c>
      <c r="Q18" s="204" t="str">
        <f t="shared" si="14"/>
        <v/>
      </c>
      <c r="R18" s="204" t="str">
        <f t="shared" si="15"/>
        <v/>
      </c>
      <c r="S18" s="191"/>
      <c r="T18" s="209" t="str">
        <f t="shared" si="16"/>
        <v/>
      </c>
      <c r="U18" s="191"/>
      <c r="V18" s="210" t="str" cm="1">
        <f t="array" ref="V18">IF(OR(T18="",I18=""),"",_xlfn.IFS((IFERROR(VALUE(TRIM(SUBSTITUTE(T18,CHAR(160),""))),0))&gt;(IFERROR(VALUE(TRIM(SUBSTITUTE(I18,CHAR(160),""))),0)),"KO : Le montant retenu est supérieur au montant présenté. Merci de revoir la ligne de contribution ou plafonner son montant.",(IFERROR(VALUE(TRIM(SUBSTITUTE(I18,CHAR(160),""))),0))=0,"",(IFERROR(VALUE(TRIM(SUBSTITUTE(T18,CHAR(160),""))),0))=(IFERROR(VALUE(TRIM(SUBSTITUTE(I18,CHAR(160),""))),0)),"OK",(IFERROR(VALUE(TRIM(SUBSTITUTE(T18,CHAR(160),""))),0))&lt;(IFERROR(VALUE(TRIM(SUBSTITUTE(I18,CHAR(160),""))),0)),"Montant instruit inférieur au montant présenté.",TRUE,""))</f>
        <v/>
      </c>
      <c r="W18" s="204" t="str">
        <f t="shared" si="17"/>
        <v/>
      </c>
      <c r="X18" s="213"/>
    </row>
    <row r="19" spans="1:24" ht="15" customHeight="1">
      <c r="A19" s="478">
        <v>15</v>
      </c>
      <c r="B19" s="72"/>
      <c r="C19" s="11"/>
      <c r="D19" s="73"/>
      <c r="E19" s="24"/>
      <c r="F19" s="73"/>
      <c r="G19" s="23"/>
      <c r="H19" s="73"/>
      <c r="I19" s="289" t="str">
        <f t="shared" si="7"/>
        <v/>
      </c>
      <c r="J19" s="451"/>
      <c r="K19" s="475" t="str">
        <f t="shared" si="8"/>
        <v/>
      </c>
      <c r="L19" s="204" t="str">
        <f t="shared" si="9"/>
        <v/>
      </c>
      <c r="M19" s="204" t="str">
        <f t="shared" si="10"/>
        <v/>
      </c>
      <c r="N19" s="199" t="str">
        <f t="shared" si="11"/>
        <v/>
      </c>
      <c r="O19" s="204" t="str">
        <f t="shared" si="12"/>
        <v/>
      </c>
      <c r="P19" s="204" t="str">
        <f t="shared" si="13"/>
        <v/>
      </c>
      <c r="Q19" s="204" t="str">
        <f t="shared" si="14"/>
        <v/>
      </c>
      <c r="R19" s="204" t="str">
        <f t="shared" si="15"/>
        <v/>
      </c>
      <c r="S19" s="191"/>
      <c r="T19" s="209" t="str">
        <f t="shared" si="16"/>
        <v/>
      </c>
      <c r="U19" s="191"/>
      <c r="V19" s="210" t="str" cm="1">
        <f t="array" ref="V19">IF(OR(T19="",I19=""),"",_xlfn.IFS((IFERROR(VALUE(TRIM(SUBSTITUTE(T19,CHAR(160),""))),0))&gt;(IFERROR(VALUE(TRIM(SUBSTITUTE(I19,CHAR(160),""))),0)),"KO : Le montant retenu est supérieur au montant présenté. Merci de revoir la ligne de contribution ou plafonner son montant.",(IFERROR(VALUE(TRIM(SUBSTITUTE(I19,CHAR(160),""))),0))=0,"",(IFERROR(VALUE(TRIM(SUBSTITUTE(T19,CHAR(160),""))),0))=(IFERROR(VALUE(TRIM(SUBSTITUTE(I19,CHAR(160),""))),0)),"OK",(IFERROR(VALUE(TRIM(SUBSTITUTE(T19,CHAR(160),""))),0))&lt;(IFERROR(VALUE(TRIM(SUBSTITUTE(I19,CHAR(160),""))),0)),"Montant instruit inférieur au montant présenté.",TRUE,""))</f>
        <v/>
      </c>
      <c r="W19" s="204" t="str">
        <f t="shared" si="17"/>
        <v/>
      </c>
      <c r="X19" s="214"/>
    </row>
    <row r="20" spans="1:24" ht="15" customHeight="1">
      <c r="A20" s="478">
        <v>16</v>
      </c>
      <c r="B20" s="72"/>
      <c r="C20" s="11"/>
      <c r="D20" s="73"/>
      <c r="E20" s="24"/>
      <c r="F20" s="73"/>
      <c r="G20" s="23"/>
      <c r="H20" s="73"/>
      <c r="I20" s="289" t="str">
        <f t="shared" si="7"/>
        <v/>
      </c>
      <c r="J20" s="451"/>
      <c r="K20" s="475" t="str">
        <f t="shared" si="8"/>
        <v/>
      </c>
      <c r="L20" s="204" t="str">
        <f t="shared" si="9"/>
        <v/>
      </c>
      <c r="M20" s="204" t="str">
        <f t="shared" si="10"/>
        <v/>
      </c>
      <c r="N20" s="199" t="str">
        <f t="shared" si="11"/>
        <v/>
      </c>
      <c r="O20" s="204" t="str">
        <f t="shared" si="12"/>
        <v/>
      </c>
      <c r="P20" s="204" t="str">
        <f t="shared" si="13"/>
        <v/>
      </c>
      <c r="Q20" s="204" t="str">
        <f t="shared" si="14"/>
        <v/>
      </c>
      <c r="R20" s="204" t="str">
        <f t="shared" si="15"/>
        <v/>
      </c>
      <c r="S20" s="191"/>
      <c r="T20" s="209" t="str">
        <f t="shared" si="16"/>
        <v/>
      </c>
      <c r="U20" s="191"/>
      <c r="V20" s="210" t="str" cm="1">
        <f t="array" ref="V20">IF(OR(T20="",I20=""),"",_xlfn.IFS((IFERROR(VALUE(TRIM(SUBSTITUTE(T20,CHAR(160),""))),0))&gt;(IFERROR(VALUE(TRIM(SUBSTITUTE(I20,CHAR(160),""))),0)),"KO : Le montant retenu est supérieur au montant présenté. Merci de revoir la ligne de contribution ou plafonner son montant.",(IFERROR(VALUE(TRIM(SUBSTITUTE(I20,CHAR(160),""))),0))=0,"",(IFERROR(VALUE(TRIM(SUBSTITUTE(T20,CHAR(160),""))),0))=(IFERROR(VALUE(TRIM(SUBSTITUTE(I20,CHAR(160),""))),0)),"OK",(IFERROR(VALUE(TRIM(SUBSTITUTE(T20,CHAR(160),""))),0))&lt;(IFERROR(VALUE(TRIM(SUBSTITUTE(I20,CHAR(160),""))),0)),"Montant instruit inférieur au montant présenté.",TRUE,""))</f>
        <v/>
      </c>
      <c r="W20" s="204" t="str">
        <f t="shared" si="17"/>
        <v/>
      </c>
      <c r="X20" s="214"/>
    </row>
    <row r="21" spans="1:24" ht="15" customHeight="1">
      <c r="A21" s="478">
        <v>17</v>
      </c>
      <c r="B21" s="72"/>
      <c r="C21" s="11"/>
      <c r="D21" s="73"/>
      <c r="E21" s="24"/>
      <c r="F21" s="73"/>
      <c r="G21" s="23"/>
      <c r="H21" s="73"/>
      <c r="I21" s="289" t="str">
        <f t="shared" si="7"/>
        <v/>
      </c>
      <c r="J21" s="451"/>
      <c r="K21" s="475" t="str">
        <f t="shared" si="8"/>
        <v/>
      </c>
      <c r="L21" s="204" t="str">
        <f t="shared" si="9"/>
        <v/>
      </c>
      <c r="M21" s="204" t="str">
        <f t="shared" si="10"/>
        <v/>
      </c>
      <c r="N21" s="199" t="str">
        <f t="shared" si="11"/>
        <v/>
      </c>
      <c r="O21" s="204" t="str">
        <f t="shared" si="12"/>
        <v/>
      </c>
      <c r="P21" s="204" t="str">
        <f t="shared" si="13"/>
        <v/>
      </c>
      <c r="Q21" s="204" t="str">
        <f t="shared" si="14"/>
        <v/>
      </c>
      <c r="R21" s="204" t="str">
        <f t="shared" si="15"/>
        <v/>
      </c>
      <c r="S21" s="191"/>
      <c r="T21" s="209" t="str">
        <f t="shared" si="16"/>
        <v/>
      </c>
      <c r="U21" s="191"/>
      <c r="V21" s="210" t="str" cm="1">
        <f t="array" ref="V21">IF(OR(T21="",I21=""),"",_xlfn.IFS((IFERROR(VALUE(TRIM(SUBSTITUTE(T21,CHAR(160),""))),0))&gt;(IFERROR(VALUE(TRIM(SUBSTITUTE(I21,CHAR(160),""))),0)),"KO : Le montant retenu est supérieur au montant présenté. Merci de revoir la ligne de contribution ou plafonner son montant.",(IFERROR(VALUE(TRIM(SUBSTITUTE(I21,CHAR(160),""))),0))=0,"",(IFERROR(VALUE(TRIM(SUBSTITUTE(T21,CHAR(160),""))),0))=(IFERROR(VALUE(TRIM(SUBSTITUTE(I21,CHAR(160),""))),0)),"OK",(IFERROR(VALUE(TRIM(SUBSTITUTE(T21,CHAR(160),""))),0))&lt;(IFERROR(VALUE(TRIM(SUBSTITUTE(I21,CHAR(160),""))),0)),"Montant instruit inférieur au montant présenté.",TRUE,""))</f>
        <v/>
      </c>
      <c r="W21" s="204" t="str">
        <f t="shared" si="17"/>
        <v/>
      </c>
    </row>
    <row r="22" spans="1:24" ht="15" customHeight="1">
      <c r="A22" s="478">
        <v>18</v>
      </c>
      <c r="B22" s="72"/>
      <c r="C22" s="11"/>
      <c r="D22" s="73"/>
      <c r="E22" s="24"/>
      <c r="F22" s="73"/>
      <c r="G22" s="23"/>
      <c r="H22" s="73"/>
      <c r="I22" s="289" t="str">
        <f t="shared" si="7"/>
        <v/>
      </c>
      <c r="J22" s="451"/>
      <c r="K22" s="475" t="str">
        <f t="shared" si="8"/>
        <v/>
      </c>
      <c r="L22" s="204" t="str">
        <f t="shared" si="9"/>
        <v/>
      </c>
      <c r="M22" s="204" t="str">
        <f t="shared" si="10"/>
        <v/>
      </c>
      <c r="N22" s="199" t="str">
        <f t="shared" si="11"/>
        <v/>
      </c>
      <c r="O22" s="204" t="str">
        <f t="shared" si="12"/>
        <v/>
      </c>
      <c r="P22" s="204" t="str">
        <f t="shared" si="13"/>
        <v/>
      </c>
      <c r="Q22" s="204" t="str">
        <f t="shared" si="14"/>
        <v/>
      </c>
      <c r="R22" s="204" t="str">
        <f t="shared" si="15"/>
        <v/>
      </c>
      <c r="S22" s="191"/>
      <c r="T22" s="209" t="str">
        <f t="shared" si="16"/>
        <v/>
      </c>
      <c r="U22" s="191"/>
      <c r="V22" s="210" t="str" cm="1">
        <f t="array" ref="V22">IF(OR(T22="",I22=""),"",_xlfn.IFS((IFERROR(VALUE(TRIM(SUBSTITUTE(T22,CHAR(160),""))),0))&gt;(IFERROR(VALUE(TRIM(SUBSTITUTE(I22,CHAR(160),""))),0)),"KO : Le montant retenu est supérieur au montant présenté. Merci de revoir la ligne de contribution ou plafonner son montant.",(IFERROR(VALUE(TRIM(SUBSTITUTE(I22,CHAR(160),""))),0))=0,"",(IFERROR(VALUE(TRIM(SUBSTITUTE(T22,CHAR(160),""))),0))=(IFERROR(VALUE(TRIM(SUBSTITUTE(I22,CHAR(160),""))),0)),"OK",(IFERROR(VALUE(TRIM(SUBSTITUTE(T22,CHAR(160),""))),0))&lt;(IFERROR(VALUE(TRIM(SUBSTITUTE(I22,CHAR(160),""))),0)),"Montant instruit inférieur au montant présenté.",TRUE,""))</f>
        <v/>
      </c>
      <c r="W22" s="204" t="str">
        <f t="shared" si="17"/>
        <v/>
      </c>
    </row>
    <row r="23" spans="1:24" ht="15" customHeight="1">
      <c r="A23" s="478">
        <v>19</v>
      </c>
      <c r="B23" s="72"/>
      <c r="C23" s="11"/>
      <c r="D23" s="73"/>
      <c r="E23" s="24"/>
      <c r="F23" s="73"/>
      <c r="G23" s="23"/>
      <c r="H23" s="73"/>
      <c r="I23" s="289" t="str">
        <f t="shared" si="7"/>
        <v/>
      </c>
      <c r="J23" s="451"/>
      <c r="K23" s="475" t="str">
        <f t="shared" si="8"/>
        <v/>
      </c>
      <c r="L23" s="204" t="str">
        <f t="shared" si="9"/>
        <v/>
      </c>
      <c r="M23" s="204" t="str">
        <f t="shared" si="10"/>
        <v/>
      </c>
      <c r="N23" s="199" t="str">
        <f t="shared" si="11"/>
        <v/>
      </c>
      <c r="O23" s="204" t="str">
        <f t="shared" si="12"/>
        <v/>
      </c>
      <c r="P23" s="204" t="str">
        <f t="shared" si="13"/>
        <v/>
      </c>
      <c r="Q23" s="204" t="str">
        <f t="shared" si="14"/>
        <v/>
      </c>
      <c r="R23" s="204" t="str">
        <f t="shared" si="15"/>
        <v/>
      </c>
      <c r="S23" s="191"/>
      <c r="T23" s="209" t="str">
        <f t="shared" si="16"/>
        <v/>
      </c>
      <c r="U23" s="191"/>
      <c r="V23" s="210" t="str" cm="1">
        <f t="array" ref="V23">IF(OR(T23="",I23=""),"",_xlfn.IFS((IFERROR(VALUE(TRIM(SUBSTITUTE(T23,CHAR(160),""))),0))&gt;(IFERROR(VALUE(TRIM(SUBSTITUTE(I23,CHAR(160),""))),0)),"KO : Le montant retenu est supérieur au montant présenté. Merci de revoir la ligne de contribution ou plafonner son montant.",(IFERROR(VALUE(TRIM(SUBSTITUTE(I23,CHAR(160),""))),0))=0,"",(IFERROR(VALUE(TRIM(SUBSTITUTE(T23,CHAR(160),""))),0))=(IFERROR(VALUE(TRIM(SUBSTITUTE(I23,CHAR(160),""))),0)),"OK",(IFERROR(VALUE(TRIM(SUBSTITUTE(T23,CHAR(160),""))),0))&lt;(IFERROR(VALUE(TRIM(SUBSTITUTE(I23,CHAR(160),""))),0)),"Montant instruit inférieur au montant présenté.",TRUE,""))</f>
        <v/>
      </c>
      <c r="W23" s="204" t="str">
        <f t="shared" si="17"/>
        <v/>
      </c>
    </row>
    <row r="24" spans="1:24" ht="15" customHeight="1">
      <c r="A24" s="478">
        <v>20</v>
      </c>
      <c r="B24" s="72"/>
      <c r="C24" s="11"/>
      <c r="D24" s="73"/>
      <c r="E24" s="24"/>
      <c r="F24" s="73"/>
      <c r="G24" s="23"/>
      <c r="H24" s="73"/>
      <c r="I24" s="289" t="str">
        <f t="shared" si="7"/>
        <v/>
      </c>
      <c r="J24" s="451"/>
      <c r="K24" s="475" t="str">
        <f t="shared" si="8"/>
        <v/>
      </c>
      <c r="L24" s="204" t="str">
        <f t="shared" si="9"/>
        <v/>
      </c>
      <c r="M24" s="204" t="str">
        <f t="shared" si="10"/>
        <v/>
      </c>
      <c r="N24" s="199" t="str">
        <f t="shared" si="11"/>
        <v/>
      </c>
      <c r="O24" s="204" t="str">
        <f t="shared" si="12"/>
        <v/>
      </c>
      <c r="P24" s="204" t="str">
        <f t="shared" si="13"/>
        <v/>
      </c>
      <c r="Q24" s="204" t="str">
        <f t="shared" si="14"/>
        <v/>
      </c>
      <c r="R24" s="204" t="str">
        <f t="shared" si="15"/>
        <v/>
      </c>
      <c r="S24" s="191"/>
      <c r="T24" s="209" t="str">
        <f t="shared" si="16"/>
        <v/>
      </c>
      <c r="U24" s="191"/>
      <c r="V24" s="210" t="str" cm="1">
        <f t="array" ref="V24">IF(OR(T24="",I24=""),"",_xlfn.IFS((IFERROR(VALUE(TRIM(SUBSTITUTE(T24,CHAR(160),""))),0))&gt;(IFERROR(VALUE(TRIM(SUBSTITUTE(I24,CHAR(160),""))),0)),"KO : Le montant retenu est supérieur au montant présenté. Merci de revoir la ligne de contribution ou plafonner son montant.",(IFERROR(VALUE(TRIM(SUBSTITUTE(I24,CHAR(160),""))),0))=0,"",(IFERROR(VALUE(TRIM(SUBSTITUTE(T24,CHAR(160),""))),0))=(IFERROR(VALUE(TRIM(SUBSTITUTE(I24,CHAR(160),""))),0)),"OK",(IFERROR(VALUE(TRIM(SUBSTITUTE(T24,CHAR(160),""))),0))&lt;(IFERROR(VALUE(TRIM(SUBSTITUTE(I24,CHAR(160),""))),0)),"Montant instruit inférieur au montant présenté.",TRUE,""))</f>
        <v/>
      </c>
      <c r="W24" s="204" t="str">
        <f t="shared" si="17"/>
        <v/>
      </c>
    </row>
    <row r="25" spans="1:24" ht="15" customHeight="1">
      <c r="A25" s="478">
        <v>21</v>
      </c>
      <c r="B25" s="72"/>
      <c r="C25" s="11"/>
      <c r="D25" s="73"/>
      <c r="E25" s="24"/>
      <c r="F25" s="73"/>
      <c r="G25" s="23"/>
      <c r="H25" s="73"/>
      <c r="I25" s="289" t="str">
        <f t="shared" si="7"/>
        <v/>
      </c>
      <c r="J25" s="451"/>
      <c r="K25" s="475" t="str">
        <f t="shared" si="8"/>
        <v/>
      </c>
      <c r="L25" s="204" t="str">
        <f t="shared" si="9"/>
        <v/>
      </c>
      <c r="M25" s="204" t="str">
        <f t="shared" si="10"/>
        <v/>
      </c>
      <c r="N25" s="199" t="str">
        <f t="shared" si="11"/>
        <v/>
      </c>
      <c r="O25" s="204" t="str">
        <f t="shared" si="12"/>
        <v/>
      </c>
      <c r="P25" s="204" t="str">
        <f t="shared" si="13"/>
        <v/>
      </c>
      <c r="Q25" s="204" t="str">
        <f t="shared" si="14"/>
        <v/>
      </c>
      <c r="R25" s="204" t="str">
        <f t="shared" si="15"/>
        <v/>
      </c>
      <c r="S25" s="191"/>
      <c r="T25" s="209" t="str">
        <f t="shared" si="16"/>
        <v/>
      </c>
      <c r="U25" s="191"/>
      <c r="V25" s="210" t="str" cm="1">
        <f t="array" ref="V25">IF(OR(T25="",I25=""),"",_xlfn.IFS((IFERROR(VALUE(TRIM(SUBSTITUTE(T25,CHAR(160),""))),0))&gt;(IFERROR(VALUE(TRIM(SUBSTITUTE(I25,CHAR(160),""))),0)),"KO : Le montant retenu est supérieur au montant présenté. Merci de revoir la ligne de contribution ou plafonner son montant.",(IFERROR(VALUE(TRIM(SUBSTITUTE(I25,CHAR(160),""))),0))=0,"",(IFERROR(VALUE(TRIM(SUBSTITUTE(T25,CHAR(160),""))),0))=(IFERROR(VALUE(TRIM(SUBSTITUTE(I25,CHAR(160),""))),0)),"OK",(IFERROR(VALUE(TRIM(SUBSTITUTE(T25,CHAR(160),""))),0))&lt;(IFERROR(VALUE(TRIM(SUBSTITUTE(I25,CHAR(160),""))),0)),"Montant instruit inférieur au montant présenté.",TRUE,""))</f>
        <v/>
      </c>
      <c r="W25" s="204" t="str">
        <f t="shared" si="17"/>
        <v/>
      </c>
    </row>
    <row r="26" spans="1:24" ht="15" customHeight="1">
      <c r="A26" s="478">
        <v>22</v>
      </c>
      <c r="B26" s="72"/>
      <c r="C26" s="11"/>
      <c r="D26" s="73"/>
      <c r="E26" s="24"/>
      <c r="F26" s="73"/>
      <c r="G26" s="23"/>
      <c r="H26" s="73"/>
      <c r="I26" s="289" t="str">
        <f t="shared" si="7"/>
        <v/>
      </c>
      <c r="J26" s="451"/>
      <c r="K26" s="475" t="str">
        <f t="shared" si="8"/>
        <v/>
      </c>
      <c r="L26" s="204" t="str">
        <f t="shared" si="9"/>
        <v/>
      </c>
      <c r="M26" s="204" t="str">
        <f t="shared" si="10"/>
        <v/>
      </c>
      <c r="N26" s="199" t="str">
        <f t="shared" si="11"/>
        <v/>
      </c>
      <c r="O26" s="204" t="str">
        <f t="shared" si="12"/>
        <v/>
      </c>
      <c r="P26" s="204" t="str">
        <f t="shared" si="13"/>
        <v/>
      </c>
      <c r="Q26" s="204" t="str">
        <f t="shared" si="14"/>
        <v/>
      </c>
      <c r="R26" s="204" t="str">
        <f t="shared" si="15"/>
        <v/>
      </c>
      <c r="S26" s="191"/>
      <c r="T26" s="209" t="str">
        <f t="shared" si="16"/>
        <v/>
      </c>
      <c r="U26" s="191"/>
      <c r="V26" s="210" t="str" cm="1">
        <f t="array" ref="V26">IF(OR(T26="",I26=""),"",_xlfn.IFS((IFERROR(VALUE(TRIM(SUBSTITUTE(T26,CHAR(160),""))),0))&gt;(IFERROR(VALUE(TRIM(SUBSTITUTE(I26,CHAR(160),""))),0)),"KO : Le montant retenu est supérieur au montant présenté. Merci de revoir la ligne de contribution ou plafonner son montant.",(IFERROR(VALUE(TRIM(SUBSTITUTE(I26,CHAR(160),""))),0))=0,"",(IFERROR(VALUE(TRIM(SUBSTITUTE(T26,CHAR(160),""))),0))=(IFERROR(VALUE(TRIM(SUBSTITUTE(I26,CHAR(160),""))),0)),"OK",(IFERROR(VALUE(TRIM(SUBSTITUTE(T26,CHAR(160),""))),0))&lt;(IFERROR(VALUE(TRIM(SUBSTITUTE(I26,CHAR(160),""))),0)),"Montant instruit inférieur au montant présenté.",TRUE,""))</f>
        <v/>
      </c>
      <c r="W26" s="204" t="str">
        <f t="shared" si="17"/>
        <v/>
      </c>
    </row>
    <row r="27" spans="1:24" ht="15" customHeight="1">
      <c r="A27" s="478">
        <v>23</v>
      </c>
      <c r="B27" s="72"/>
      <c r="C27" s="11"/>
      <c r="D27" s="73"/>
      <c r="E27" s="24"/>
      <c r="F27" s="73"/>
      <c r="G27" s="23"/>
      <c r="H27" s="73"/>
      <c r="I27" s="289" t="str">
        <f t="shared" si="7"/>
        <v/>
      </c>
      <c r="J27" s="451"/>
      <c r="K27" s="475" t="str">
        <f t="shared" si="8"/>
        <v/>
      </c>
      <c r="L27" s="204" t="str">
        <f t="shared" si="9"/>
        <v/>
      </c>
      <c r="M27" s="204" t="str">
        <f t="shared" si="10"/>
        <v/>
      </c>
      <c r="N27" s="199" t="str">
        <f t="shared" si="11"/>
        <v/>
      </c>
      <c r="O27" s="204" t="str">
        <f t="shared" si="12"/>
        <v/>
      </c>
      <c r="P27" s="204" t="str">
        <f t="shared" si="13"/>
        <v/>
      </c>
      <c r="Q27" s="204" t="str">
        <f t="shared" si="14"/>
        <v/>
      </c>
      <c r="R27" s="204" t="str">
        <f t="shared" si="15"/>
        <v/>
      </c>
      <c r="S27" s="191"/>
      <c r="T27" s="209" t="str">
        <f t="shared" si="16"/>
        <v/>
      </c>
      <c r="U27" s="191"/>
      <c r="V27" s="210" t="str" cm="1">
        <f t="array" ref="V27">IF(OR(T27="",I27=""),"",_xlfn.IFS((IFERROR(VALUE(TRIM(SUBSTITUTE(T27,CHAR(160),""))),0))&gt;(IFERROR(VALUE(TRIM(SUBSTITUTE(I27,CHAR(160),""))),0)),"KO : Le montant retenu est supérieur au montant présenté. Merci de revoir la ligne de contribution ou plafonner son montant.",(IFERROR(VALUE(TRIM(SUBSTITUTE(I27,CHAR(160),""))),0))=0,"",(IFERROR(VALUE(TRIM(SUBSTITUTE(T27,CHAR(160),""))),0))=(IFERROR(VALUE(TRIM(SUBSTITUTE(I27,CHAR(160),""))),0)),"OK",(IFERROR(VALUE(TRIM(SUBSTITUTE(T27,CHAR(160),""))),0))&lt;(IFERROR(VALUE(TRIM(SUBSTITUTE(I27,CHAR(160),""))),0)),"Montant instruit inférieur au montant présenté.",TRUE,""))</f>
        <v/>
      </c>
      <c r="W27" s="204" t="str">
        <f t="shared" si="17"/>
        <v/>
      </c>
    </row>
    <row r="28" spans="1:24" ht="15" customHeight="1">
      <c r="A28" s="478">
        <v>24</v>
      </c>
      <c r="B28" s="72"/>
      <c r="C28" s="11"/>
      <c r="D28" s="73"/>
      <c r="E28" s="24"/>
      <c r="F28" s="73"/>
      <c r="G28" s="23"/>
      <c r="H28" s="73"/>
      <c r="I28" s="289" t="str">
        <f t="shared" si="7"/>
        <v/>
      </c>
      <c r="J28" s="451"/>
      <c r="K28" s="475" t="str">
        <f t="shared" si="8"/>
        <v/>
      </c>
      <c r="L28" s="204" t="str">
        <f t="shared" si="9"/>
        <v/>
      </c>
      <c r="M28" s="204" t="str">
        <f t="shared" si="10"/>
        <v/>
      </c>
      <c r="N28" s="199" t="str">
        <f t="shared" si="11"/>
        <v/>
      </c>
      <c r="O28" s="204" t="str">
        <f t="shared" si="12"/>
        <v/>
      </c>
      <c r="P28" s="204" t="str">
        <f t="shared" si="13"/>
        <v/>
      </c>
      <c r="Q28" s="204" t="str">
        <f t="shared" si="14"/>
        <v/>
      </c>
      <c r="R28" s="204" t="str">
        <f t="shared" si="15"/>
        <v/>
      </c>
      <c r="S28" s="191"/>
      <c r="T28" s="209" t="str">
        <f t="shared" si="16"/>
        <v/>
      </c>
      <c r="U28" s="191"/>
      <c r="V28" s="210" t="str" cm="1">
        <f t="array" ref="V28">IF(OR(T28="",I28=""),"",_xlfn.IFS((IFERROR(VALUE(TRIM(SUBSTITUTE(T28,CHAR(160),""))),0))&gt;(IFERROR(VALUE(TRIM(SUBSTITUTE(I28,CHAR(160),""))),0)),"KO : Le montant retenu est supérieur au montant présenté. Merci de revoir la ligne de contribution ou plafonner son montant.",(IFERROR(VALUE(TRIM(SUBSTITUTE(I28,CHAR(160),""))),0))=0,"",(IFERROR(VALUE(TRIM(SUBSTITUTE(T28,CHAR(160),""))),0))=(IFERROR(VALUE(TRIM(SUBSTITUTE(I28,CHAR(160),""))),0)),"OK",(IFERROR(VALUE(TRIM(SUBSTITUTE(T28,CHAR(160),""))),0))&lt;(IFERROR(VALUE(TRIM(SUBSTITUTE(I28,CHAR(160),""))),0)),"Montant instruit inférieur au montant présenté.",TRUE,""))</f>
        <v/>
      </c>
      <c r="W28" s="204" t="str">
        <f t="shared" si="17"/>
        <v/>
      </c>
    </row>
    <row r="29" spans="1:24" ht="15" customHeight="1">
      <c r="A29" s="478">
        <v>25</v>
      </c>
      <c r="B29" s="72"/>
      <c r="C29" s="11"/>
      <c r="D29" s="73"/>
      <c r="E29" s="24"/>
      <c r="F29" s="73"/>
      <c r="G29" s="23"/>
      <c r="H29" s="73"/>
      <c r="I29" s="289" t="str">
        <f t="shared" si="7"/>
        <v/>
      </c>
      <c r="J29" s="451"/>
      <c r="K29" s="475" t="str">
        <f t="shared" si="8"/>
        <v/>
      </c>
      <c r="L29" s="204" t="str">
        <f t="shared" si="9"/>
        <v/>
      </c>
      <c r="M29" s="204" t="str">
        <f t="shared" si="10"/>
        <v/>
      </c>
      <c r="N29" s="199" t="str">
        <f t="shared" si="11"/>
        <v/>
      </c>
      <c r="O29" s="204" t="str">
        <f t="shared" si="12"/>
        <v/>
      </c>
      <c r="P29" s="204" t="str">
        <f t="shared" si="13"/>
        <v/>
      </c>
      <c r="Q29" s="204" t="str">
        <f t="shared" si="14"/>
        <v/>
      </c>
      <c r="R29" s="204" t="str">
        <f t="shared" si="15"/>
        <v/>
      </c>
      <c r="S29" s="191"/>
      <c r="T29" s="209" t="str">
        <f t="shared" si="16"/>
        <v/>
      </c>
      <c r="U29" s="191"/>
      <c r="V29" s="210" t="str" cm="1">
        <f t="array" ref="V29">IF(OR(T29="",I29=""),"",_xlfn.IFS((IFERROR(VALUE(TRIM(SUBSTITUTE(T29,CHAR(160),""))),0))&gt;(IFERROR(VALUE(TRIM(SUBSTITUTE(I29,CHAR(160),""))),0)),"KO : Le montant retenu est supérieur au montant présenté. Merci de revoir la ligne de contribution ou plafonner son montant.",(IFERROR(VALUE(TRIM(SUBSTITUTE(I29,CHAR(160),""))),0))=0,"",(IFERROR(VALUE(TRIM(SUBSTITUTE(T29,CHAR(160),""))),0))=(IFERROR(VALUE(TRIM(SUBSTITUTE(I29,CHAR(160),""))),0)),"OK",(IFERROR(VALUE(TRIM(SUBSTITUTE(T29,CHAR(160),""))),0))&lt;(IFERROR(VALUE(TRIM(SUBSTITUTE(I29,CHAR(160),""))),0)),"Montant instruit inférieur au montant présenté.",TRUE,""))</f>
        <v/>
      </c>
      <c r="W29" s="204" t="str">
        <f t="shared" si="17"/>
        <v/>
      </c>
    </row>
    <row r="30" spans="1:24" ht="15" customHeight="1">
      <c r="A30" s="478">
        <v>26</v>
      </c>
      <c r="B30" s="72"/>
      <c r="C30" s="11"/>
      <c r="D30" s="73"/>
      <c r="E30" s="24"/>
      <c r="F30" s="73"/>
      <c r="G30" s="23"/>
      <c r="H30" s="73"/>
      <c r="I30" s="289" t="str">
        <f t="shared" si="7"/>
        <v/>
      </c>
      <c r="J30" s="451"/>
      <c r="K30" s="475" t="str">
        <f t="shared" si="8"/>
        <v/>
      </c>
      <c r="L30" s="204" t="str">
        <f t="shared" si="9"/>
        <v/>
      </c>
      <c r="M30" s="204" t="str">
        <f t="shared" si="10"/>
        <v/>
      </c>
      <c r="N30" s="199" t="str">
        <f t="shared" si="11"/>
        <v/>
      </c>
      <c r="O30" s="204" t="str">
        <f t="shared" si="12"/>
        <v/>
      </c>
      <c r="P30" s="204" t="str">
        <f t="shared" si="13"/>
        <v/>
      </c>
      <c r="Q30" s="204" t="str">
        <f t="shared" si="14"/>
        <v/>
      </c>
      <c r="R30" s="204" t="str">
        <f t="shared" si="15"/>
        <v/>
      </c>
      <c r="S30" s="191"/>
      <c r="T30" s="209" t="str">
        <f t="shared" si="16"/>
        <v/>
      </c>
      <c r="U30" s="191"/>
      <c r="V30" s="210" t="str" cm="1">
        <f t="array" ref="V30">IF(OR(T30="",I30=""),"",_xlfn.IFS((IFERROR(VALUE(TRIM(SUBSTITUTE(T30,CHAR(160),""))),0))&gt;(IFERROR(VALUE(TRIM(SUBSTITUTE(I30,CHAR(160),""))),0)),"KO : Le montant retenu est supérieur au montant présenté. Merci de revoir la ligne de contribution ou plafonner son montant.",(IFERROR(VALUE(TRIM(SUBSTITUTE(I30,CHAR(160),""))),0))=0,"",(IFERROR(VALUE(TRIM(SUBSTITUTE(T30,CHAR(160),""))),0))=(IFERROR(VALUE(TRIM(SUBSTITUTE(I30,CHAR(160),""))),0)),"OK",(IFERROR(VALUE(TRIM(SUBSTITUTE(T30,CHAR(160),""))),0))&lt;(IFERROR(VALUE(TRIM(SUBSTITUTE(I30,CHAR(160),""))),0)),"Montant instruit inférieur au montant présenté.",TRUE,""))</f>
        <v/>
      </c>
      <c r="W30" s="204" t="str">
        <f t="shared" si="17"/>
        <v/>
      </c>
    </row>
    <row r="31" spans="1:24" ht="15" customHeight="1">
      <c r="A31" s="478">
        <v>27</v>
      </c>
      <c r="B31" s="72"/>
      <c r="C31" s="11"/>
      <c r="D31" s="73"/>
      <c r="E31" s="24"/>
      <c r="F31" s="73"/>
      <c r="G31" s="23"/>
      <c r="H31" s="73"/>
      <c r="I31" s="289" t="str">
        <f t="shared" si="7"/>
        <v/>
      </c>
      <c r="J31" s="451"/>
      <c r="K31" s="475" t="str">
        <f t="shared" si="8"/>
        <v/>
      </c>
      <c r="L31" s="204" t="str">
        <f t="shared" si="9"/>
        <v/>
      </c>
      <c r="M31" s="204" t="str">
        <f t="shared" si="10"/>
        <v/>
      </c>
      <c r="N31" s="199" t="str">
        <f t="shared" si="11"/>
        <v/>
      </c>
      <c r="O31" s="204" t="str">
        <f t="shared" si="12"/>
        <v/>
      </c>
      <c r="P31" s="204" t="str">
        <f t="shared" si="13"/>
        <v/>
      </c>
      <c r="Q31" s="204" t="str">
        <f t="shared" si="14"/>
        <v/>
      </c>
      <c r="R31" s="204" t="str">
        <f t="shared" si="15"/>
        <v/>
      </c>
      <c r="S31" s="191"/>
      <c r="T31" s="209" t="str">
        <f t="shared" si="16"/>
        <v/>
      </c>
      <c r="U31" s="191"/>
      <c r="V31" s="210" t="str" cm="1">
        <f t="array" ref="V31">IF(OR(T31="",I31=""),"",_xlfn.IFS((IFERROR(VALUE(TRIM(SUBSTITUTE(T31,CHAR(160),""))),0))&gt;(IFERROR(VALUE(TRIM(SUBSTITUTE(I31,CHAR(160),""))),0)),"KO : Le montant retenu est supérieur au montant présenté. Merci de revoir la ligne de contribution ou plafonner son montant.",(IFERROR(VALUE(TRIM(SUBSTITUTE(I31,CHAR(160),""))),0))=0,"",(IFERROR(VALUE(TRIM(SUBSTITUTE(T31,CHAR(160),""))),0))=(IFERROR(VALUE(TRIM(SUBSTITUTE(I31,CHAR(160),""))),0)),"OK",(IFERROR(VALUE(TRIM(SUBSTITUTE(T31,CHAR(160),""))),0))&lt;(IFERROR(VALUE(TRIM(SUBSTITUTE(I31,CHAR(160),""))),0)),"Montant instruit inférieur au montant présenté.",TRUE,""))</f>
        <v/>
      </c>
      <c r="W31" s="204" t="str">
        <f t="shared" si="17"/>
        <v/>
      </c>
    </row>
    <row r="32" spans="1:24" ht="15" customHeight="1">
      <c r="A32" s="478">
        <v>28</v>
      </c>
      <c r="B32" s="72"/>
      <c r="C32" s="11"/>
      <c r="D32" s="73"/>
      <c r="E32" s="24"/>
      <c r="F32" s="73"/>
      <c r="G32" s="23"/>
      <c r="H32" s="73"/>
      <c r="I32" s="289" t="str">
        <f t="shared" si="7"/>
        <v/>
      </c>
      <c r="J32" s="451"/>
      <c r="K32" s="475" t="str">
        <f t="shared" si="8"/>
        <v/>
      </c>
      <c r="L32" s="204" t="str">
        <f t="shared" si="9"/>
        <v/>
      </c>
      <c r="M32" s="204" t="str">
        <f t="shared" si="10"/>
        <v/>
      </c>
      <c r="N32" s="199" t="str">
        <f t="shared" si="11"/>
        <v/>
      </c>
      <c r="O32" s="204" t="str">
        <f t="shared" si="12"/>
        <v/>
      </c>
      <c r="P32" s="204" t="str">
        <f t="shared" si="13"/>
        <v/>
      </c>
      <c r="Q32" s="204" t="str">
        <f t="shared" si="14"/>
        <v/>
      </c>
      <c r="R32" s="204" t="str">
        <f t="shared" si="15"/>
        <v/>
      </c>
      <c r="S32" s="191"/>
      <c r="T32" s="209" t="str">
        <f t="shared" si="16"/>
        <v/>
      </c>
      <c r="U32" s="191"/>
      <c r="V32" s="210" t="str" cm="1">
        <f t="array" ref="V32">IF(OR(T32="",I32=""),"",_xlfn.IFS((IFERROR(VALUE(TRIM(SUBSTITUTE(T32,CHAR(160),""))),0))&gt;(IFERROR(VALUE(TRIM(SUBSTITUTE(I32,CHAR(160),""))),0)),"KO : Le montant retenu est supérieur au montant présenté. Merci de revoir la ligne de contribution ou plafonner son montant.",(IFERROR(VALUE(TRIM(SUBSTITUTE(I32,CHAR(160),""))),0))=0,"",(IFERROR(VALUE(TRIM(SUBSTITUTE(T32,CHAR(160),""))),0))=(IFERROR(VALUE(TRIM(SUBSTITUTE(I32,CHAR(160),""))),0)),"OK",(IFERROR(VALUE(TRIM(SUBSTITUTE(T32,CHAR(160),""))),0))&lt;(IFERROR(VALUE(TRIM(SUBSTITUTE(I32,CHAR(160),""))),0)),"Montant instruit inférieur au montant présenté.",TRUE,""))</f>
        <v/>
      </c>
      <c r="W32" s="204" t="str">
        <f t="shared" si="17"/>
        <v/>
      </c>
    </row>
    <row r="33" spans="1:23" ht="15" customHeight="1">
      <c r="A33" s="478">
        <v>29</v>
      </c>
      <c r="B33" s="72"/>
      <c r="C33" s="11"/>
      <c r="D33" s="73"/>
      <c r="E33" s="24"/>
      <c r="F33" s="73"/>
      <c r="G33" s="23"/>
      <c r="H33" s="73"/>
      <c r="I33" s="289" t="str">
        <f t="shared" si="7"/>
        <v/>
      </c>
      <c r="J33" s="451"/>
      <c r="K33" s="475" t="str">
        <f t="shared" si="8"/>
        <v/>
      </c>
      <c r="L33" s="204" t="str">
        <f t="shared" si="9"/>
        <v/>
      </c>
      <c r="M33" s="204" t="str">
        <f t="shared" si="10"/>
        <v/>
      </c>
      <c r="N33" s="199" t="str">
        <f t="shared" si="11"/>
        <v/>
      </c>
      <c r="O33" s="204" t="str">
        <f t="shared" si="12"/>
        <v/>
      </c>
      <c r="P33" s="204" t="str">
        <f t="shared" si="13"/>
        <v/>
      </c>
      <c r="Q33" s="204" t="str">
        <f t="shared" si="14"/>
        <v/>
      </c>
      <c r="R33" s="204" t="str">
        <f t="shared" si="15"/>
        <v/>
      </c>
      <c r="S33" s="191"/>
      <c r="T33" s="209" t="str">
        <f t="shared" si="16"/>
        <v/>
      </c>
      <c r="U33" s="191"/>
      <c r="V33" s="210" t="str" cm="1">
        <f t="array" ref="V33">IF(OR(T33="",I33=""),"",_xlfn.IFS((IFERROR(VALUE(TRIM(SUBSTITUTE(T33,CHAR(160),""))),0))&gt;(IFERROR(VALUE(TRIM(SUBSTITUTE(I33,CHAR(160),""))),0)),"KO : Le montant retenu est supérieur au montant présenté. Merci de revoir la ligne de contribution ou plafonner son montant.",(IFERROR(VALUE(TRIM(SUBSTITUTE(I33,CHAR(160),""))),0))=0,"",(IFERROR(VALUE(TRIM(SUBSTITUTE(T33,CHAR(160),""))),0))=(IFERROR(VALUE(TRIM(SUBSTITUTE(I33,CHAR(160),""))),0)),"OK",(IFERROR(VALUE(TRIM(SUBSTITUTE(T33,CHAR(160),""))),0))&lt;(IFERROR(VALUE(TRIM(SUBSTITUTE(I33,CHAR(160),""))),0)),"Montant instruit inférieur au montant présenté.",TRUE,""))</f>
        <v/>
      </c>
      <c r="W33" s="204" t="str">
        <f t="shared" si="17"/>
        <v/>
      </c>
    </row>
    <row r="34" spans="1:23" ht="15" customHeight="1">
      <c r="A34" s="478">
        <v>30</v>
      </c>
      <c r="B34" s="72"/>
      <c r="C34" s="11"/>
      <c r="D34" s="73"/>
      <c r="E34" s="24"/>
      <c r="F34" s="73"/>
      <c r="G34" s="23"/>
      <c r="H34" s="73"/>
      <c r="I34" s="289" t="str">
        <f t="shared" si="7"/>
        <v/>
      </c>
      <c r="J34" s="451"/>
      <c r="K34" s="475" t="str">
        <f t="shared" si="8"/>
        <v/>
      </c>
      <c r="L34" s="204" t="str">
        <f t="shared" si="9"/>
        <v/>
      </c>
      <c r="M34" s="204" t="str">
        <f t="shared" si="10"/>
        <v/>
      </c>
      <c r="N34" s="199" t="str">
        <f t="shared" si="11"/>
        <v/>
      </c>
      <c r="O34" s="204" t="str">
        <f t="shared" si="12"/>
        <v/>
      </c>
      <c r="P34" s="204" t="str">
        <f t="shared" si="13"/>
        <v/>
      </c>
      <c r="Q34" s="204" t="str">
        <f t="shared" si="14"/>
        <v/>
      </c>
      <c r="R34" s="204" t="str">
        <f t="shared" si="15"/>
        <v/>
      </c>
      <c r="S34" s="191"/>
      <c r="T34" s="209" t="str">
        <f t="shared" si="16"/>
        <v/>
      </c>
      <c r="U34" s="191"/>
      <c r="V34" s="210" t="str" cm="1">
        <f t="array" ref="V34">IF(OR(T34="",I34=""),"",_xlfn.IFS((IFERROR(VALUE(TRIM(SUBSTITUTE(T34,CHAR(160),""))),0))&gt;(IFERROR(VALUE(TRIM(SUBSTITUTE(I34,CHAR(160),""))),0)),"KO : Le montant retenu est supérieur au montant présenté. Merci de revoir la ligne de contribution ou plafonner son montant.",(IFERROR(VALUE(TRIM(SUBSTITUTE(I34,CHAR(160),""))),0))=0,"",(IFERROR(VALUE(TRIM(SUBSTITUTE(T34,CHAR(160),""))),0))=(IFERROR(VALUE(TRIM(SUBSTITUTE(I34,CHAR(160),""))),0)),"OK",(IFERROR(VALUE(TRIM(SUBSTITUTE(T34,CHAR(160),""))),0))&lt;(IFERROR(VALUE(TRIM(SUBSTITUTE(I34,CHAR(160),""))),0)),"Montant instruit inférieur au montant présenté.",TRUE,""))</f>
        <v/>
      </c>
      <c r="W34" s="204" t="str">
        <f t="shared" si="17"/>
        <v/>
      </c>
    </row>
    <row r="35" spans="1:23" ht="15" customHeight="1">
      <c r="A35" s="478">
        <v>31</v>
      </c>
      <c r="B35" s="72"/>
      <c r="C35" s="11"/>
      <c r="D35" s="73"/>
      <c r="E35" s="24"/>
      <c r="F35" s="73"/>
      <c r="G35" s="23"/>
      <c r="H35" s="73"/>
      <c r="I35" s="289" t="str">
        <f t="shared" si="7"/>
        <v/>
      </c>
      <c r="J35" s="451"/>
      <c r="K35" s="475" t="str">
        <f t="shared" si="8"/>
        <v/>
      </c>
      <c r="L35" s="204" t="str">
        <f t="shared" si="9"/>
        <v/>
      </c>
      <c r="M35" s="204" t="str">
        <f t="shared" si="10"/>
        <v/>
      </c>
      <c r="N35" s="199" t="str">
        <f t="shared" si="11"/>
        <v/>
      </c>
      <c r="O35" s="204" t="str">
        <f t="shared" si="12"/>
        <v/>
      </c>
      <c r="P35" s="204" t="str">
        <f t="shared" si="13"/>
        <v/>
      </c>
      <c r="Q35" s="204" t="str">
        <f t="shared" si="14"/>
        <v/>
      </c>
      <c r="R35" s="204" t="str">
        <f t="shared" si="15"/>
        <v/>
      </c>
      <c r="S35" s="191"/>
      <c r="T35" s="209" t="str">
        <f t="shared" si="16"/>
        <v/>
      </c>
      <c r="U35" s="191"/>
      <c r="V35" s="210" t="str" cm="1">
        <f t="array" ref="V35">IF(OR(T35="",I35=""),"",_xlfn.IFS((IFERROR(VALUE(TRIM(SUBSTITUTE(T35,CHAR(160),""))),0))&gt;(IFERROR(VALUE(TRIM(SUBSTITUTE(I35,CHAR(160),""))),0)),"KO : Le montant retenu est supérieur au montant présenté. Merci de revoir la ligne de contribution ou plafonner son montant.",(IFERROR(VALUE(TRIM(SUBSTITUTE(I35,CHAR(160),""))),0))=0,"",(IFERROR(VALUE(TRIM(SUBSTITUTE(T35,CHAR(160),""))),0))=(IFERROR(VALUE(TRIM(SUBSTITUTE(I35,CHAR(160),""))),0)),"OK",(IFERROR(VALUE(TRIM(SUBSTITUTE(T35,CHAR(160),""))),0))&lt;(IFERROR(VALUE(TRIM(SUBSTITUTE(I35,CHAR(160),""))),0)),"Montant instruit inférieur au montant présenté.",TRUE,""))</f>
        <v/>
      </c>
      <c r="W35" s="204" t="str">
        <f t="shared" si="17"/>
        <v/>
      </c>
    </row>
    <row r="36" spans="1:23" ht="15" customHeight="1">
      <c r="A36" s="478">
        <v>32</v>
      </c>
      <c r="B36" s="72"/>
      <c r="C36" s="11"/>
      <c r="D36" s="73"/>
      <c r="E36" s="24"/>
      <c r="F36" s="73"/>
      <c r="G36" s="23"/>
      <c r="H36" s="73"/>
      <c r="I36" s="289" t="str">
        <f t="shared" si="7"/>
        <v/>
      </c>
      <c r="J36" s="451"/>
      <c r="K36" s="475" t="str">
        <f t="shared" si="8"/>
        <v/>
      </c>
      <c r="L36" s="204" t="str">
        <f t="shared" si="9"/>
        <v/>
      </c>
      <c r="M36" s="204" t="str">
        <f t="shared" si="10"/>
        <v/>
      </c>
      <c r="N36" s="199" t="str">
        <f t="shared" si="11"/>
        <v/>
      </c>
      <c r="O36" s="204" t="str">
        <f t="shared" si="12"/>
        <v/>
      </c>
      <c r="P36" s="204" t="str">
        <f t="shared" si="13"/>
        <v/>
      </c>
      <c r="Q36" s="204" t="str">
        <f t="shared" si="14"/>
        <v/>
      </c>
      <c r="R36" s="204" t="str">
        <f t="shared" si="15"/>
        <v/>
      </c>
      <c r="S36" s="191"/>
      <c r="T36" s="209" t="str">
        <f t="shared" si="16"/>
        <v/>
      </c>
      <c r="U36" s="191"/>
      <c r="V36" s="210" t="str" cm="1">
        <f t="array" ref="V36">IF(OR(T36="",I36=""),"",_xlfn.IFS((IFERROR(VALUE(TRIM(SUBSTITUTE(T36,CHAR(160),""))),0))&gt;(IFERROR(VALUE(TRIM(SUBSTITUTE(I36,CHAR(160),""))),0)),"KO : Le montant retenu est supérieur au montant présenté. Merci de revoir la ligne de contribution ou plafonner son montant.",(IFERROR(VALUE(TRIM(SUBSTITUTE(I36,CHAR(160),""))),0))=0,"",(IFERROR(VALUE(TRIM(SUBSTITUTE(T36,CHAR(160),""))),0))=(IFERROR(VALUE(TRIM(SUBSTITUTE(I36,CHAR(160),""))),0)),"OK",(IFERROR(VALUE(TRIM(SUBSTITUTE(T36,CHAR(160),""))),0))&lt;(IFERROR(VALUE(TRIM(SUBSTITUTE(I36,CHAR(160),""))),0)),"Montant instruit inférieur au montant présenté.",TRUE,""))</f>
        <v/>
      </c>
      <c r="W36" s="204" t="str">
        <f t="shared" si="17"/>
        <v/>
      </c>
    </row>
    <row r="37" spans="1:23" ht="15" customHeight="1">
      <c r="A37" s="478">
        <v>33</v>
      </c>
      <c r="B37" s="72"/>
      <c r="C37" s="11"/>
      <c r="D37" s="73"/>
      <c r="E37" s="24"/>
      <c r="F37" s="73"/>
      <c r="G37" s="23"/>
      <c r="H37" s="73"/>
      <c r="I37" s="289" t="str">
        <f t="shared" si="7"/>
        <v/>
      </c>
      <c r="J37" s="451"/>
      <c r="K37" s="475" t="str">
        <f t="shared" si="8"/>
        <v/>
      </c>
      <c r="L37" s="204" t="str">
        <f t="shared" si="9"/>
        <v/>
      </c>
      <c r="M37" s="204" t="str">
        <f t="shared" si="10"/>
        <v/>
      </c>
      <c r="N37" s="199" t="str">
        <f t="shared" si="11"/>
        <v/>
      </c>
      <c r="O37" s="204" t="str">
        <f t="shared" si="12"/>
        <v/>
      </c>
      <c r="P37" s="204" t="str">
        <f t="shared" si="13"/>
        <v/>
      </c>
      <c r="Q37" s="204" t="str">
        <f t="shared" si="14"/>
        <v/>
      </c>
      <c r="R37" s="204" t="str">
        <f t="shared" si="15"/>
        <v/>
      </c>
      <c r="S37" s="191"/>
      <c r="T37" s="209" t="str">
        <f t="shared" si="16"/>
        <v/>
      </c>
      <c r="U37" s="191"/>
      <c r="V37" s="210" t="str" cm="1">
        <f t="array" ref="V37">IF(OR(T37="",I37=""),"",_xlfn.IFS((IFERROR(VALUE(TRIM(SUBSTITUTE(T37,CHAR(160),""))),0))&gt;(IFERROR(VALUE(TRIM(SUBSTITUTE(I37,CHAR(160),""))),0)),"KO : Le montant retenu est supérieur au montant présenté. Merci de revoir la ligne de contribution ou plafonner son montant.",(IFERROR(VALUE(TRIM(SUBSTITUTE(I37,CHAR(160),""))),0))=0,"",(IFERROR(VALUE(TRIM(SUBSTITUTE(T37,CHAR(160),""))),0))=(IFERROR(VALUE(TRIM(SUBSTITUTE(I37,CHAR(160),""))),0)),"OK",(IFERROR(VALUE(TRIM(SUBSTITUTE(T37,CHAR(160),""))),0))&lt;(IFERROR(VALUE(TRIM(SUBSTITUTE(I37,CHAR(160),""))),0)),"Montant instruit inférieur au montant présenté.",TRUE,""))</f>
        <v/>
      </c>
      <c r="W37" s="204" t="str">
        <f t="shared" si="17"/>
        <v/>
      </c>
    </row>
    <row r="38" spans="1:23" ht="15" customHeight="1">
      <c r="A38" s="478">
        <v>34</v>
      </c>
      <c r="B38" s="72"/>
      <c r="C38" s="11"/>
      <c r="D38" s="73"/>
      <c r="E38" s="24"/>
      <c r="F38" s="73"/>
      <c r="G38" s="23"/>
      <c r="H38" s="73"/>
      <c r="I38" s="289" t="str">
        <f t="shared" si="7"/>
        <v/>
      </c>
      <c r="J38" s="451"/>
      <c r="K38" s="475" t="str">
        <f t="shared" si="8"/>
        <v/>
      </c>
      <c r="L38" s="204" t="str">
        <f t="shared" si="9"/>
        <v/>
      </c>
      <c r="M38" s="204" t="str">
        <f t="shared" si="10"/>
        <v/>
      </c>
      <c r="N38" s="199" t="str">
        <f t="shared" si="11"/>
        <v/>
      </c>
      <c r="O38" s="204" t="str">
        <f t="shared" si="12"/>
        <v/>
      </c>
      <c r="P38" s="204" t="str">
        <f t="shared" si="13"/>
        <v/>
      </c>
      <c r="Q38" s="204" t="str">
        <f t="shared" si="14"/>
        <v/>
      </c>
      <c r="R38" s="204" t="str">
        <f t="shared" si="15"/>
        <v/>
      </c>
      <c r="S38" s="191"/>
      <c r="T38" s="209" t="str">
        <f t="shared" si="16"/>
        <v/>
      </c>
      <c r="U38" s="191"/>
      <c r="V38" s="210" t="str" cm="1">
        <f t="array" ref="V38">IF(OR(T38="",I38=""),"",_xlfn.IFS((IFERROR(VALUE(TRIM(SUBSTITUTE(T38,CHAR(160),""))),0))&gt;(IFERROR(VALUE(TRIM(SUBSTITUTE(I38,CHAR(160),""))),0)),"KO : Le montant retenu est supérieur au montant présenté. Merci de revoir la ligne de contribution ou plafonner son montant.",(IFERROR(VALUE(TRIM(SUBSTITUTE(I38,CHAR(160),""))),0))=0,"",(IFERROR(VALUE(TRIM(SUBSTITUTE(T38,CHAR(160),""))),0))=(IFERROR(VALUE(TRIM(SUBSTITUTE(I38,CHAR(160),""))),0)),"OK",(IFERROR(VALUE(TRIM(SUBSTITUTE(T38,CHAR(160),""))),0))&lt;(IFERROR(VALUE(TRIM(SUBSTITUTE(I38,CHAR(160),""))),0)),"Montant instruit inférieur au montant présenté.",TRUE,""))</f>
        <v/>
      </c>
      <c r="W38" s="204" t="str">
        <f t="shared" si="17"/>
        <v/>
      </c>
    </row>
    <row r="39" spans="1:23" ht="15" customHeight="1">
      <c r="A39" s="478">
        <v>35</v>
      </c>
      <c r="B39" s="72"/>
      <c r="C39" s="11"/>
      <c r="D39" s="73"/>
      <c r="E39" s="24"/>
      <c r="F39" s="73"/>
      <c r="G39" s="23"/>
      <c r="H39" s="73"/>
      <c r="I39" s="289" t="str">
        <f t="shared" si="7"/>
        <v/>
      </c>
      <c r="J39" s="451"/>
      <c r="K39" s="475" t="str">
        <f t="shared" si="8"/>
        <v/>
      </c>
      <c r="L39" s="204" t="str">
        <f t="shared" si="9"/>
        <v/>
      </c>
      <c r="M39" s="204" t="str">
        <f t="shared" si="10"/>
        <v/>
      </c>
      <c r="N39" s="199" t="str">
        <f t="shared" si="11"/>
        <v/>
      </c>
      <c r="O39" s="204" t="str">
        <f t="shared" si="12"/>
        <v/>
      </c>
      <c r="P39" s="204" t="str">
        <f t="shared" si="13"/>
        <v/>
      </c>
      <c r="Q39" s="204" t="str">
        <f t="shared" si="14"/>
        <v/>
      </c>
      <c r="R39" s="204" t="str">
        <f t="shared" si="15"/>
        <v/>
      </c>
      <c r="S39" s="191"/>
      <c r="T39" s="209" t="str">
        <f t="shared" si="16"/>
        <v/>
      </c>
      <c r="U39" s="191"/>
      <c r="V39" s="210" t="str" cm="1">
        <f t="array" ref="V39">IF(OR(T39="",I39=""),"",_xlfn.IFS((IFERROR(VALUE(TRIM(SUBSTITUTE(T39,CHAR(160),""))),0))&gt;(IFERROR(VALUE(TRIM(SUBSTITUTE(I39,CHAR(160),""))),0)),"KO : Le montant retenu est supérieur au montant présenté. Merci de revoir la ligne de contribution ou plafonner son montant.",(IFERROR(VALUE(TRIM(SUBSTITUTE(I39,CHAR(160),""))),0))=0,"",(IFERROR(VALUE(TRIM(SUBSTITUTE(T39,CHAR(160),""))),0))=(IFERROR(VALUE(TRIM(SUBSTITUTE(I39,CHAR(160),""))),0)),"OK",(IFERROR(VALUE(TRIM(SUBSTITUTE(T39,CHAR(160),""))),0))&lt;(IFERROR(VALUE(TRIM(SUBSTITUTE(I39,CHAR(160),""))),0)),"Montant instruit inférieur au montant présenté.",TRUE,""))</f>
        <v/>
      </c>
      <c r="W39" s="204" t="str">
        <f t="shared" si="17"/>
        <v/>
      </c>
    </row>
    <row r="40" spans="1:23" ht="15" customHeight="1">
      <c r="A40" s="478">
        <v>36</v>
      </c>
      <c r="B40" s="72"/>
      <c r="C40" s="11"/>
      <c r="D40" s="73"/>
      <c r="E40" s="24"/>
      <c r="F40" s="73"/>
      <c r="G40" s="23"/>
      <c r="H40" s="73"/>
      <c r="I40" s="289" t="str">
        <f t="shared" si="7"/>
        <v/>
      </c>
      <c r="J40" s="451"/>
      <c r="K40" s="475" t="str">
        <f t="shared" si="8"/>
        <v/>
      </c>
      <c r="L40" s="204" t="str">
        <f t="shared" si="9"/>
        <v/>
      </c>
      <c r="M40" s="204" t="str">
        <f t="shared" si="10"/>
        <v/>
      </c>
      <c r="N40" s="199" t="str">
        <f t="shared" si="11"/>
        <v/>
      </c>
      <c r="O40" s="204" t="str">
        <f t="shared" si="12"/>
        <v/>
      </c>
      <c r="P40" s="204" t="str">
        <f t="shared" si="13"/>
        <v/>
      </c>
      <c r="Q40" s="204" t="str">
        <f t="shared" si="14"/>
        <v/>
      </c>
      <c r="R40" s="204" t="str">
        <f t="shared" si="15"/>
        <v/>
      </c>
      <c r="S40" s="191"/>
      <c r="T40" s="209" t="str">
        <f t="shared" si="16"/>
        <v/>
      </c>
      <c r="U40" s="191"/>
      <c r="V40" s="210" t="str" cm="1">
        <f t="array" ref="V40">IF(OR(T40="",I40=""),"",_xlfn.IFS((IFERROR(VALUE(TRIM(SUBSTITUTE(T40,CHAR(160),""))),0))&gt;(IFERROR(VALUE(TRIM(SUBSTITUTE(I40,CHAR(160),""))),0)),"KO : Le montant retenu est supérieur au montant présenté. Merci de revoir la ligne de contribution ou plafonner son montant.",(IFERROR(VALUE(TRIM(SUBSTITUTE(I40,CHAR(160),""))),0))=0,"",(IFERROR(VALUE(TRIM(SUBSTITUTE(T40,CHAR(160),""))),0))=(IFERROR(VALUE(TRIM(SUBSTITUTE(I40,CHAR(160),""))),0)),"OK",(IFERROR(VALUE(TRIM(SUBSTITUTE(T40,CHAR(160),""))),0))&lt;(IFERROR(VALUE(TRIM(SUBSTITUTE(I40,CHAR(160),""))),0)),"Montant instruit inférieur au montant présenté.",TRUE,""))</f>
        <v/>
      </c>
      <c r="W40" s="204" t="str">
        <f t="shared" si="17"/>
        <v/>
      </c>
    </row>
    <row r="41" spans="1:23" ht="15" customHeight="1">
      <c r="A41" s="478">
        <v>37</v>
      </c>
      <c r="B41" s="72"/>
      <c r="C41" s="11"/>
      <c r="D41" s="73"/>
      <c r="E41" s="24"/>
      <c r="F41" s="73"/>
      <c r="G41" s="23"/>
      <c r="H41" s="73"/>
      <c r="I41" s="289" t="str">
        <f t="shared" si="7"/>
        <v/>
      </c>
      <c r="J41" s="451"/>
      <c r="K41" s="475" t="str">
        <f t="shared" si="8"/>
        <v/>
      </c>
      <c r="L41" s="204" t="str">
        <f t="shared" si="9"/>
        <v/>
      </c>
      <c r="M41" s="204" t="str">
        <f t="shared" si="10"/>
        <v/>
      </c>
      <c r="N41" s="199" t="str">
        <f t="shared" si="11"/>
        <v/>
      </c>
      <c r="O41" s="204" t="str">
        <f t="shared" si="12"/>
        <v/>
      </c>
      <c r="P41" s="204" t="str">
        <f t="shared" si="13"/>
        <v/>
      </c>
      <c r="Q41" s="204" t="str">
        <f t="shared" si="14"/>
        <v/>
      </c>
      <c r="R41" s="204" t="str">
        <f t="shared" si="15"/>
        <v/>
      </c>
      <c r="S41" s="191"/>
      <c r="T41" s="209" t="str">
        <f t="shared" si="16"/>
        <v/>
      </c>
      <c r="U41" s="191"/>
      <c r="V41" s="210" t="str" cm="1">
        <f t="array" ref="V41">IF(OR(T41="",I41=""),"",_xlfn.IFS((IFERROR(VALUE(TRIM(SUBSTITUTE(T41,CHAR(160),""))),0))&gt;(IFERROR(VALUE(TRIM(SUBSTITUTE(I41,CHAR(160),""))),0)),"KO : Le montant retenu est supérieur au montant présenté. Merci de revoir la ligne de contribution ou plafonner son montant.",(IFERROR(VALUE(TRIM(SUBSTITUTE(I41,CHAR(160),""))),0))=0,"",(IFERROR(VALUE(TRIM(SUBSTITUTE(T41,CHAR(160),""))),0))=(IFERROR(VALUE(TRIM(SUBSTITUTE(I41,CHAR(160),""))),0)),"OK",(IFERROR(VALUE(TRIM(SUBSTITUTE(T41,CHAR(160),""))),0))&lt;(IFERROR(VALUE(TRIM(SUBSTITUTE(I41,CHAR(160),""))),0)),"Montant instruit inférieur au montant présenté.",TRUE,""))</f>
        <v/>
      </c>
      <c r="W41" s="204" t="str">
        <f t="shared" si="17"/>
        <v/>
      </c>
    </row>
    <row r="42" spans="1:23" ht="15" customHeight="1">
      <c r="A42" s="478">
        <v>38</v>
      </c>
      <c r="B42" s="72"/>
      <c r="C42" s="11"/>
      <c r="D42" s="73"/>
      <c r="E42" s="24"/>
      <c r="F42" s="73"/>
      <c r="G42" s="23"/>
      <c r="H42" s="73"/>
      <c r="I42" s="289" t="str">
        <f t="shared" si="7"/>
        <v/>
      </c>
      <c r="J42" s="451"/>
      <c r="K42" s="475" t="str">
        <f t="shared" si="8"/>
        <v/>
      </c>
      <c r="L42" s="204" t="str">
        <f t="shared" si="9"/>
        <v/>
      </c>
      <c r="M42" s="204" t="str">
        <f t="shared" si="10"/>
        <v/>
      </c>
      <c r="N42" s="199" t="str">
        <f t="shared" si="11"/>
        <v/>
      </c>
      <c r="O42" s="204" t="str">
        <f t="shared" si="12"/>
        <v/>
      </c>
      <c r="P42" s="204" t="str">
        <f t="shared" si="13"/>
        <v/>
      </c>
      <c r="Q42" s="204" t="str">
        <f t="shared" si="14"/>
        <v/>
      </c>
      <c r="R42" s="204" t="str">
        <f t="shared" si="15"/>
        <v/>
      </c>
      <c r="S42" s="191"/>
      <c r="T42" s="209" t="str">
        <f t="shared" si="16"/>
        <v/>
      </c>
      <c r="U42" s="191"/>
      <c r="V42" s="210" t="str" cm="1">
        <f t="array" ref="V42">IF(OR(T42="",I42=""),"",_xlfn.IFS((IFERROR(VALUE(TRIM(SUBSTITUTE(T42,CHAR(160),""))),0))&gt;(IFERROR(VALUE(TRIM(SUBSTITUTE(I42,CHAR(160),""))),0)),"KO : Le montant retenu est supérieur au montant présenté. Merci de revoir la ligne de contribution ou plafonner son montant.",(IFERROR(VALUE(TRIM(SUBSTITUTE(I42,CHAR(160),""))),0))=0,"",(IFERROR(VALUE(TRIM(SUBSTITUTE(T42,CHAR(160),""))),0))=(IFERROR(VALUE(TRIM(SUBSTITUTE(I42,CHAR(160),""))),0)),"OK",(IFERROR(VALUE(TRIM(SUBSTITUTE(T42,CHAR(160),""))),0))&lt;(IFERROR(VALUE(TRIM(SUBSTITUTE(I42,CHAR(160),""))),0)),"Montant instruit inférieur au montant présenté.",TRUE,""))</f>
        <v/>
      </c>
      <c r="W42" s="204" t="str">
        <f t="shared" si="17"/>
        <v/>
      </c>
    </row>
    <row r="43" spans="1:23" ht="15" customHeight="1">
      <c r="A43" s="478">
        <v>39</v>
      </c>
      <c r="B43" s="72"/>
      <c r="C43" s="11"/>
      <c r="D43" s="73"/>
      <c r="E43" s="24"/>
      <c r="F43" s="73"/>
      <c r="G43" s="23"/>
      <c r="H43" s="73"/>
      <c r="I43" s="289" t="str">
        <f t="shared" si="7"/>
        <v/>
      </c>
      <c r="J43" s="451"/>
      <c r="K43" s="475" t="str">
        <f t="shared" si="8"/>
        <v/>
      </c>
      <c r="L43" s="204" t="str">
        <f t="shared" si="9"/>
        <v/>
      </c>
      <c r="M43" s="204" t="str">
        <f t="shared" si="10"/>
        <v/>
      </c>
      <c r="N43" s="199" t="str">
        <f t="shared" si="11"/>
        <v/>
      </c>
      <c r="O43" s="204" t="str">
        <f t="shared" si="12"/>
        <v/>
      </c>
      <c r="P43" s="204" t="str">
        <f t="shared" si="13"/>
        <v/>
      </c>
      <c r="Q43" s="204" t="str">
        <f t="shared" si="14"/>
        <v/>
      </c>
      <c r="R43" s="204" t="str">
        <f t="shared" si="15"/>
        <v/>
      </c>
      <c r="S43" s="191"/>
      <c r="T43" s="209" t="str">
        <f t="shared" si="16"/>
        <v/>
      </c>
      <c r="U43" s="191"/>
      <c r="V43" s="210" t="str" cm="1">
        <f t="array" ref="V43">IF(OR(T43="",I43=""),"",_xlfn.IFS((IFERROR(VALUE(TRIM(SUBSTITUTE(T43,CHAR(160),""))),0))&gt;(IFERROR(VALUE(TRIM(SUBSTITUTE(I43,CHAR(160),""))),0)),"KO : Le montant retenu est supérieur au montant présenté. Merci de revoir la ligne de contribution ou plafonner son montant.",(IFERROR(VALUE(TRIM(SUBSTITUTE(I43,CHAR(160),""))),0))=0,"",(IFERROR(VALUE(TRIM(SUBSTITUTE(T43,CHAR(160),""))),0))=(IFERROR(VALUE(TRIM(SUBSTITUTE(I43,CHAR(160),""))),0)),"OK",(IFERROR(VALUE(TRIM(SUBSTITUTE(T43,CHAR(160),""))),0))&lt;(IFERROR(VALUE(TRIM(SUBSTITUTE(I43,CHAR(160),""))),0)),"Montant instruit inférieur au montant présenté.",TRUE,""))</f>
        <v/>
      </c>
      <c r="W43" s="204" t="str">
        <f t="shared" si="17"/>
        <v/>
      </c>
    </row>
    <row r="44" spans="1:23" ht="15" customHeight="1">
      <c r="A44" s="478">
        <v>40</v>
      </c>
      <c r="B44" s="72"/>
      <c r="C44" s="11"/>
      <c r="D44" s="73"/>
      <c r="E44" s="24"/>
      <c r="F44" s="73"/>
      <c r="G44" s="23"/>
      <c r="H44" s="73"/>
      <c r="I44" s="289" t="str">
        <f t="shared" si="7"/>
        <v/>
      </c>
      <c r="J44" s="451"/>
      <c r="K44" s="475" t="str">
        <f t="shared" si="8"/>
        <v/>
      </c>
      <c r="L44" s="204" t="str">
        <f t="shared" si="9"/>
        <v/>
      </c>
      <c r="M44" s="204" t="str">
        <f t="shared" si="10"/>
        <v/>
      </c>
      <c r="N44" s="199" t="str">
        <f t="shared" si="11"/>
        <v/>
      </c>
      <c r="O44" s="204" t="str">
        <f t="shared" si="12"/>
        <v/>
      </c>
      <c r="P44" s="204" t="str">
        <f t="shared" si="13"/>
        <v/>
      </c>
      <c r="Q44" s="204" t="str">
        <f t="shared" si="14"/>
        <v/>
      </c>
      <c r="R44" s="204" t="str">
        <f t="shared" si="15"/>
        <v/>
      </c>
      <c r="S44" s="191"/>
      <c r="T44" s="209" t="str">
        <f t="shared" si="16"/>
        <v/>
      </c>
      <c r="U44" s="191"/>
      <c r="V44" s="210" t="str" cm="1">
        <f t="array" ref="V44">IF(OR(T44="",I44=""),"",_xlfn.IFS((IFERROR(VALUE(TRIM(SUBSTITUTE(T44,CHAR(160),""))),0))&gt;(IFERROR(VALUE(TRIM(SUBSTITUTE(I44,CHAR(160),""))),0)),"KO : Le montant retenu est supérieur au montant présenté. Merci de revoir la ligne de contribution ou plafonner son montant.",(IFERROR(VALUE(TRIM(SUBSTITUTE(I44,CHAR(160),""))),0))=0,"",(IFERROR(VALUE(TRIM(SUBSTITUTE(T44,CHAR(160),""))),0))=(IFERROR(VALUE(TRIM(SUBSTITUTE(I44,CHAR(160),""))),0)),"OK",(IFERROR(VALUE(TRIM(SUBSTITUTE(T44,CHAR(160),""))),0))&lt;(IFERROR(VALUE(TRIM(SUBSTITUTE(I44,CHAR(160),""))),0)),"Montant instruit inférieur au montant présenté.",TRUE,""))</f>
        <v/>
      </c>
      <c r="W44" s="204" t="str">
        <f t="shared" si="17"/>
        <v/>
      </c>
    </row>
    <row r="45" spans="1:23" ht="15" customHeight="1">
      <c r="A45" s="478">
        <v>41</v>
      </c>
      <c r="B45" s="72"/>
      <c r="C45" s="11"/>
      <c r="D45" s="73"/>
      <c r="E45" s="24"/>
      <c r="F45" s="73"/>
      <c r="G45" s="23"/>
      <c r="H45" s="73"/>
      <c r="I45" s="289" t="str">
        <f t="shared" si="7"/>
        <v/>
      </c>
      <c r="J45" s="451"/>
      <c r="K45" s="475" t="str">
        <f t="shared" si="8"/>
        <v/>
      </c>
      <c r="L45" s="204" t="str">
        <f t="shared" si="9"/>
        <v/>
      </c>
      <c r="M45" s="204" t="str">
        <f t="shared" si="10"/>
        <v/>
      </c>
      <c r="N45" s="199" t="str">
        <f t="shared" si="11"/>
        <v/>
      </c>
      <c r="O45" s="204" t="str">
        <f t="shared" si="12"/>
        <v/>
      </c>
      <c r="P45" s="204" t="str">
        <f t="shared" si="13"/>
        <v/>
      </c>
      <c r="Q45" s="204" t="str">
        <f t="shared" si="14"/>
        <v/>
      </c>
      <c r="R45" s="204" t="str">
        <f t="shared" si="15"/>
        <v/>
      </c>
      <c r="S45" s="191"/>
      <c r="T45" s="209" t="str">
        <f t="shared" si="16"/>
        <v/>
      </c>
      <c r="U45" s="191"/>
      <c r="V45" s="210" t="str" cm="1">
        <f t="array" ref="V45">IF(OR(T45="",I45=""),"",_xlfn.IFS((IFERROR(VALUE(TRIM(SUBSTITUTE(T45,CHAR(160),""))),0))&gt;(IFERROR(VALUE(TRIM(SUBSTITUTE(I45,CHAR(160),""))),0)),"KO : Le montant retenu est supérieur au montant présenté. Merci de revoir la ligne de contribution ou plafonner son montant.",(IFERROR(VALUE(TRIM(SUBSTITUTE(I45,CHAR(160),""))),0))=0,"",(IFERROR(VALUE(TRIM(SUBSTITUTE(T45,CHAR(160),""))),0))=(IFERROR(VALUE(TRIM(SUBSTITUTE(I45,CHAR(160),""))),0)),"OK",(IFERROR(VALUE(TRIM(SUBSTITUTE(T45,CHAR(160),""))),0))&lt;(IFERROR(VALUE(TRIM(SUBSTITUTE(I45,CHAR(160),""))),0)),"Montant instruit inférieur au montant présenté.",TRUE,""))</f>
        <v/>
      </c>
      <c r="W45" s="204" t="str">
        <f t="shared" si="17"/>
        <v/>
      </c>
    </row>
    <row r="46" spans="1:23" ht="15" customHeight="1">
      <c r="A46" s="478">
        <v>42</v>
      </c>
      <c r="B46" s="72"/>
      <c r="C46" s="11"/>
      <c r="D46" s="73"/>
      <c r="E46" s="24"/>
      <c r="F46" s="73"/>
      <c r="G46" s="23"/>
      <c r="H46" s="73"/>
      <c r="I46" s="289" t="str">
        <f t="shared" si="7"/>
        <v/>
      </c>
      <c r="J46" s="451"/>
      <c r="K46" s="475" t="str">
        <f t="shared" si="8"/>
        <v/>
      </c>
      <c r="L46" s="204" t="str">
        <f t="shared" si="9"/>
        <v/>
      </c>
      <c r="M46" s="204" t="str">
        <f t="shared" si="10"/>
        <v/>
      </c>
      <c r="N46" s="199" t="str">
        <f t="shared" si="11"/>
        <v/>
      </c>
      <c r="O46" s="204" t="str">
        <f t="shared" si="12"/>
        <v/>
      </c>
      <c r="P46" s="204" t="str">
        <f t="shared" si="13"/>
        <v/>
      </c>
      <c r="Q46" s="204" t="str">
        <f t="shared" si="14"/>
        <v/>
      </c>
      <c r="R46" s="204" t="str">
        <f t="shared" si="15"/>
        <v/>
      </c>
      <c r="S46" s="191"/>
      <c r="T46" s="209" t="str">
        <f t="shared" si="16"/>
        <v/>
      </c>
      <c r="U46" s="191"/>
      <c r="V46" s="210" t="str" cm="1">
        <f t="array" ref="V46">IF(OR(T46="",I46=""),"",_xlfn.IFS((IFERROR(VALUE(TRIM(SUBSTITUTE(T46,CHAR(160),""))),0))&gt;(IFERROR(VALUE(TRIM(SUBSTITUTE(I46,CHAR(160),""))),0)),"KO : Le montant retenu est supérieur au montant présenté. Merci de revoir la ligne de contribution ou plafonner son montant.",(IFERROR(VALUE(TRIM(SUBSTITUTE(I46,CHAR(160),""))),0))=0,"",(IFERROR(VALUE(TRIM(SUBSTITUTE(T46,CHAR(160),""))),0))=(IFERROR(VALUE(TRIM(SUBSTITUTE(I46,CHAR(160),""))),0)),"OK",(IFERROR(VALUE(TRIM(SUBSTITUTE(T46,CHAR(160),""))),0))&lt;(IFERROR(VALUE(TRIM(SUBSTITUTE(I46,CHAR(160),""))),0)),"Montant instruit inférieur au montant présenté.",TRUE,""))</f>
        <v/>
      </c>
      <c r="W46" s="204" t="str">
        <f t="shared" si="17"/>
        <v/>
      </c>
    </row>
    <row r="47" spans="1:23" ht="15" customHeight="1">
      <c r="A47" s="478">
        <v>43</v>
      </c>
      <c r="B47" s="72"/>
      <c r="C47" s="11"/>
      <c r="D47" s="73"/>
      <c r="E47" s="24"/>
      <c r="F47" s="73"/>
      <c r="G47" s="23"/>
      <c r="H47" s="73"/>
      <c r="I47" s="289" t="str">
        <f t="shared" si="7"/>
        <v/>
      </c>
      <c r="J47" s="451"/>
      <c r="K47" s="475" t="str">
        <f t="shared" si="8"/>
        <v/>
      </c>
      <c r="L47" s="204" t="str">
        <f t="shared" si="9"/>
        <v/>
      </c>
      <c r="M47" s="204" t="str">
        <f t="shared" si="10"/>
        <v/>
      </c>
      <c r="N47" s="199" t="str">
        <f t="shared" si="11"/>
        <v/>
      </c>
      <c r="O47" s="204" t="str">
        <f t="shared" si="12"/>
        <v/>
      </c>
      <c r="P47" s="204" t="str">
        <f t="shared" si="13"/>
        <v/>
      </c>
      <c r="Q47" s="204" t="str">
        <f t="shared" si="14"/>
        <v/>
      </c>
      <c r="R47" s="204" t="str">
        <f t="shared" si="15"/>
        <v/>
      </c>
      <c r="S47" s="191"/>
      <c r="T47" s="209" t="str">
        <f t="shared" si="16"/>
        <v/>
      </c>
      <c r="U47" s="191"/>
      <c r="V47" s="210" t="str" cm="1">
        <f t="array" ref="V47">IF(OR(T47="",I47=""),"",_xlfn.IFS((IFERROR(VALUE(TRIM(SUBSTITUTE(T47,CHAR(160),""))),0))&gt;(IFERROR(VALUE(TRIM(SUBSTITUTE(I47,CHAR(160),""))),0)),"KO : Le montant retenu est supérieur au montant présenté. Merci de revoir la ligne de contribution ou plafonner son montant.",(IFERROR(VALUE(TRIM(SUBSTITUTE(I47,CHAR(160),""))),0))=0,"",(IFERROR(VALUE(TRIM(SUBSTITUTE(T47,CHAR(160),""))),0))=(IFERROR(VALUE(TRIM(SUBSTITUTE(I47,CHAR(160),""))),0)),"OK",(IFERROR(VALUE(TRIM(SUBSTITUTE(T47,CHAR(160),""))),0))&lt;(IFERROR(VALUE(TRIM(SUBSTITUTE(I47,CHAR(160),""))),0)),"Montant instruit inférieur au montant présenté.",TRUE,""))</f>
        <v/>
      </c>
      <c r="W47" s="204" t="str">
        <f t="shared" si="17"/>
        <v/>
      </c>
    </row>
    <row r="48" spans="1:23" ht="15" customHeight="1">
      <c r="A48" s="478">
        <v>44</v>
      </c>
      <c r="B48" s="72"/>
      <c r="C48" s="11"/>
      <c r="D48" s="73"/>
      <c r="E48" s="24"/>
      <c r="F48" s="73"/>
      <c r="G48" s="23"/>
      <c r="H48" s="73"/>
      <c r="I48" s="289" t="str">
        <f t="shared" si="7"/>
        <v/>
      </c>
      <c r="J48" s="451"/>
      <c r="K48" s="475" t="str">
        <f t="shared" si="8"/>
        <v/>
      </c>
      <c r="L48" s="204" t="str">
        <f t="shared" si="9"/>
        <v/>
      </c>
      <c r="M48" s="204" t="str">
        <f t="shared" si="10"/>
        <v/>
      </c>
      <c r="N48" s="199" t="str">
        <f t="shared" si="11"/>
        <v/>
      </c>
      <c r="O48" s="204" t="str">
        <f t="shared" si="12"/>
        <v/>
      </c>
      <c r="P48" s="204" t="str">
        <f t="shared" si="13"/>
        <v/>
      </c>
      <c r="Q48" s="204" t="str">
        <f t="shared" si="14"/>
        <v/>
      </c>
      <c r="R48" s="204" t="str">
        <f t="shared" si="15"/>
        <v/>
      </c>
      <c r="S48" s="191"/>
      <c r="T48" s="209" t="str">
        <f t="shared" si="16"/>
        <v/>
      </c>
      <c r="U48" s="191"/>
      <c r="V48" s="210" t="str" cm="1">
        <f t="array" ref="V48">IF(OR(T48="",I48=""),"",_xlfn.IFS((IFERROR(VALUE(TRIM(SUBSTITUTE(T48,CHAR(160),""))),0))&gt;(IFERROR(VALUE(TRIM(SUBSTITUTE(I48,CHAR(160),""))),0)),"KO : Le montant retenu est supérieur au montant présenté. Merci de revoir la ligne de contribution ou plafonner son montant.",(IFERROR(VALUE(TRIM(SUBSTITUTE(I48,CHAR(160),""))),0))=0,"",(IFERROR(VALUE(TRIM(SUBSTITUTE(T48,CHAR(160),""))),0))=(IFERROR(VALUE(TRIM(SUBSTITUTE(I48,CHAR(160),""))),0)),"OK",(IFERROR(VALUE(TRIM(SUBSTITUTE(T48,CHAR(160),""))),0))&lt;(IFERROR(VALUE(TRIM(SUBSTITUTE(I48,CHAR(160),""))),0)),"Montant instruit inférieur au montant présenté.",TRUE,""))</f>
        <v/>
      </c>
      <c r="W48" s="204" t="str">
        <f t="shared" si="17"/>
        <v/>
      </c>
    </row>
    <row r="49" spans="1:23" ht="15" customHeight="1">
      <c r="A49" s="478">
        <v>45</v>
      </c>
      <c r="B49" s="72"/>
      <c r="C49" s="11"/>
      <c r="D49" s="73"/>
      <c r="E49" s="24"/>
      <c r="F49" s="73"/>
      <c r="G49" s="23"/>
      <c r="H49" s="73"/>
      <c r="I49" s="289" t="str">
        <f t="shared" si="7"/>
        <v/>
      </c>
      <c r="J49" s="451"/>
      <c r="K49" s="475" t="str">
        <f t="shared" si="8"/>
        <v/>
      </c>
      <c r="L49" s="204" t="str">
        <f t="shared" si="9"/>
        <v/>
      </c>
      <c r="M49" s="204" t="str">
        <f t="shared" si="10"/>
        <v/>
      </c>
      <c r="N49" s="199" t="str">
        <f t="shared" si="11"/>
        <v/>
      </c>
      <c r="O49" s="204" t="str">
        <f t="shared" si="12"/>
        <v/>
      </c>
      <c r="P49" s="204" t="str">
        <f t="shared" si="13"/>
        <v/>
      </c>
      <c r="Q49" s="204" t="str">
        <f t="shared" si="14"/>
        <v/>
      </c>
      <c r="R49" s="204" t="str">
        <f t="shared" si="15"/>
        <v/>
      </c>
      <c r="S49" s="191"/>
      <c r="T49" s="209" t="str">
        <f t="shared" si="16"/>
        <v/>
      </c>
      <c r="U49" s="191"/>
      <c r="V49" s="210" t="str" cm="1">
        <f t="array" ref="V49">IF(OR(T49="",I49=""),"",_xlfn.IFS((IFERROR(VALUE(TRIM(SUBSTITUTE(T49,CHAR(160),""))),0))&gt;(IFERROR(VALUE(TRIM(SUBSTITUTE(I49,CHAR(160),""))),0)),"KO : Le montant retenu est supérieur au montant présenté. Merci de revoir la ligne de contribution ou plafonner son montant.",(IFERROR(VALUE(TRIM(SUBSTITUTE(I49,CHAR(160),""))),0))=0,"",(IFERROR(VALUE(TRIM(SUBSTITUTE(T49,CHAR(160),""))),0))=(IFERROR(VALUE(TRIM(SUBSTITUTE(I49,CHAR(160),""))),0)),"OK",(IFERROR(VALUE(TRIM(SUBSTITUTE(T49,CHAR(160),""))),0))&lt;(IFERROR(VALUE(TRIM(SUBSTITUTE(I49,CHAR(160),""))),0)),"Montant instruit inférieur au montant présenté.",TRUE,""))</f>
        <v/>
      </c>
      <c r="W49" s="204" t="str">
        <f t="shared" si="17"/>
        <v/>
      </c>
    </row>
    <row r="50" spans="1:23" ht="15" customHeight="1">
      <c r="A50" s="478">
        <v>46</v>
      </c>
      <c r="B50" s="72"/>
      <c r="C50" s="11"/>
      <c r="D50" s="73"/>
      <c r="E50" s="24"/>
      <c r="F50" s="73"/>
      <c r="G50" s="23"/>
      <c r="H50" s="73"/>
      <c r="I50" s="289" t="str">
        <f t="shared" si="7"/>
        <v/>
      </c>
      <c r="J50" s="451"/>
      <c r="K50" s="475" t="str">
        <f t="shared" si="8"/>
        <v/>
      </c>
      <c r="L50" s="204" t="str">
        <f t="shared" si="9"/>
        <v/>
      </c>
      <c r="M50" s="204" t="str">
        <f t="shared" si="10"/>
        <v/>
      </c>
      <c r="N50" s="199" t="str">
        <f t="shared" si="11"/>
        <v/>
      </c>
      <c r="O50" s="204" t="str">
        <f t="shared" si="12"/>
        <v/>
      </c>
      <c r="P50" s="204" t="str">
        <f t="shared" si="13"/>
        <v/>
      </c>
      <c r="Q50" s="204" t="str">
        <f t="shared" si="14"/>
        <v/>
      </c>
      <c r="R50" s="204" t="str">
        <f t="shared" si="15"/>
        <v/>
      </c>
      <c r="S50" s="191"/>
      <c r="T50" s="209" t="str">
        <f t="shared" si="16"/>
        <v/>
      </c>
      <c r="U50" s="191"/>
      <c r="V50" s="210" t="str" cm="1">
        <f t="array" ref="V50">IF(OR(T50="",I50=""),"",_xlfn.IFS((IFERROR(VALUE(TRIM(SUBSTITUTE(T50,CHAR(160),""))),0))&gt;(IFERROR(VALUE(TRIM(SUBSTITUTE(I50,CHAR(160),""))),0)),"KO : Le montant retenu est supérieur au montant présenté. Merci de revoir la ligne de contribution ou plafonner son montant.",(IFERROR(VALUE(TRIM(SUBSTITUTE(I50,CHAR(160),""))),0))=0,"",(IFERROR(VALUE(TRIM(SUBSTITUTE(T50,CHAR(160),""))),0))=(IFERROR(VALUE(TRIM(SUBSTITUTE(I50,CHAR(160),""))),0)),"OK",(IFERROR(VALUE(TRIM(SUBSTITUTE(T50,CHAR(160),""))),0))&lt;(IFERROR(VALUE(TRIM(SUBSTITUTE(I50,CHAR(160),""))),0)),"Montant instruit inférieur au montant présenté.",TRUE,""))</f>
        <v/>
      </c>
      <c r="W50" s="204" t="str">
        <f t="shared" si="17"/>
        <v/>
      </c>
    </row>
    <row r="51" spans="1:23" ht="15" customHeight="1">
      <c r="A51" s="478">
        <v>47</v>
      </c>
      <c r="B51" s="72"/>
      <c r="C51" s="11"/>
      <c r="D51" s="73"/>
      <c r="E51" s="24"/>
      <c r="F51" s="73"/>
      <c r="G51" s="23"/>
      <c r="H51" s="73"/>
      <c r="I51" s="289" t="str">
        <f t="shared" si="7"/>
        <v/>
      </c>
      <c r="J51" s="451"/>
      <c r="K51" s="475" t="str">
        <f t="shared" si="8"/>
        <v/>
      </c>
      <c r="L51" s="204" t="str">
        <f t="shared" si="9"/>
        <v/>
      </c>
      <c r="M51" s="204" t="str">
        <f t="shared" si="10"/>
        <v/>
      </c>
      <c r="N51" s="199" t="str">
        <f t="shared" si="11"/>
        <v/>
      </c>
      <c r="O51" s="204" t="str">
        <f t="shared" si="12"/>
        <v/>
      </c>
      <c r="P51" s="204" t="str">
        <f t="shared" si="13"/>
        <v/>
      </c>
      <c r="Q51" s="204" t="str">
        <f t="shared" si="14"/>
        <v/>
      </c>
      <c r="R51" s="204" t="str">
        <f t="shared" si="15"/>
        <v/>
      </c>
      <c r="S51" s="191"/>
      <c r="T51" s="209" t="str">
        <f t="shared" si="16"/>
        <v/>
      </c>
      <c r="U51" s="191"/>
      <c r="V51" s="210" t="str" cm="1">
        <f t="array" ref="V51">IF(OR(T51="",I51=""),"",_xlfn.IFS((IFERROR(VALUE(TRIM(SUBSTITUTE(T51,CHAR(160),""))),0))&gt;(IFERROR(VALUE(TRIM(SUBSTITUTE(I51,CHAR(160),""))),0)),"KO : Le montant retenu est supérieur au montant présenté. Merci de revoir la ligne de contribution ou plafonner son montant.",(IFERROR(VALUE(TRIM(SUBSTITUTE(I51,CHAR(160),""))),0))=0,"",(IFERROR(VALUE(TRIM(SUBSTITUTE(T51,CHAR(160),""))),0))=(IFERROR(VALUE(TRIM(SUBSTITUTE(I51,CHAR(160),""))),0)),"OK",(IFERROR(VALUE(TRIM(SUBSTITUTE(T51,CHAR(160),""))),0))&lt;(IFERROR(VALUE(TRIM(SUBSTITUTE(I51,CHAR(160),""))),0)),"Montant instruit inférieur au montant présenté.",TRUE,""))</f>
        <v/>
      </c>
      <c r="W51" s="204" t="str">
        <f t="shared" si="17"/>
        <v/>
      </c>
    </row>
    <row r="52" spans="1:23" ht="15" customHeight="1">
      <c r="A52" s="478">
        <v>48</v>
      </c>
      <c r="B52" s="72"/>
      <c r="C52" s="11"/>
      <c r="D52" s="73"/>
      <c r="E52" s="24"/>
      <c r="F52" s="73"/>
      <c r="G52" s="23"/>
      <c r="H52" s="73"/>
      <c r="I52" s="289" t="str">
        <f t="shared" si="7"/>
        <v/>
      </c>
      <c r="J52" s="451"/>
      <c r="K52" s="475" t="str">
        <f t="shared" si="8"/>
        <v/>
      </c>
      <c r="L52" s="204" t="str">
        <f t="shared" si="9"/>
        <v/>
      </c>
      <c r="M52" s="204" t="str">
        <f t="shared" si="10"/>
        <v/>
      </c>
      <c r="N52" s="199" t="str">
        <f t="shared" si="11"/>
        <v/>
      </c>
      <c r="O52" s="204" t="str">
        <f t="shared" si="12"/>
        <v/>
      </c>
      <c r="P52" s="204" t="str">
        <f t="shared" si="13"/>
        <v/>
      </c>
      <c r="Q52" s="204" t="str">
        <f t="shared" si="14"/>
        <v/>
      </c>
      <c r="R52" s="204" t="str">
        <f t="shared" si="15"/>
        <v/>
      </c>
      <c r="S52" s="191"/>
      <c r="T52" s="209" t="str">
        <f t="shared" si="16"/>
        <v/>
      </c>
      <c r="U52" s="191"/>
      <c r="V52" s="210" t="str" cm="1">
        <f t="array" ref="V52">IF(OR(T52="",I52=""),"",_xlfn.IFS((IFERROR(VALUE(TRIM(SUBSTITUTE(T52,CHAR(160),""))),0))&gt;(IFERROR(VALUE(TRIM(SUBSTITUTE(I52,CHAR(160),""))),0)),"KO : Le montant retenu est supérieur au montant présenté. Merci de revoir la ligne de contribution ou plafonner son montant.",(IFERROR(VALUE(TRIM(SUBSTITUTE(I52,CHAR(160),""))),0))=0,"",(IFERROR(VALUE(TRIM(SUBSTITUTE(T52,CHAR(160),""))),0))=(IFERROR(VALUE(TRIM(SUBSTITUTE(I52,CHAR(160),""))),0)),"OK",(IFERROR(VALUE(TRIM(SUBSTITUTE(T52,CHAR(160),""))),0))&lt;(IFERROR(VALUE(TRIM(SUBSTITUTE(I52,CHAR(160),""))),0)),"Montant instruit inférieur au montant présenté.",TRUE,""))</f>
        <v/>
      </c>
      <c r="W52" s="204" t="str">
        <f t="shared" si="17"/>
        <v/>
      </c>
    </row>
    <row r="53" spans="1:23" ht="15" customHeight="1">
      <c r="A53" s="478">
        <v>49</v>
      </c>
      <c r="B53" s="72"/>
      <c r="C53" s="11"/>
      <c r="D53" s="73"/>
      <c r="E53" s="24"/>
      <c r="F53" s="73"/>
      <c r="G53" s="23"/>
      <c r="H53" s="73"/>
      <c r="I53" s="289" t="str">
        <f t="shared" si="7"/>
        <v/>
      </c>
      <c r="J53" s="451"/>
      <c r="K53" s="475" t="str">
        <f t="shared" si="8"/>
        <v/>
      </c>
      <c r="L53" s="204" t="str">
        <f t="shared" si="9"/>
        <v/>
      </c>
      <c r="M53" s="204" t="str">
        <f t="shared" si="10"/>
        <v/>
      </c>
      <c r="N53" s="199" t="str">
        <f t="shared" si="11"/>
        <v/>
      </c>
      <c r="O53" s="204" t="str">
        <f t="shared" si="12"/>
        <v/>
      </c>
      <c r="P53" s="204" t="str">
        <f t="shared" si="13"/>
        <v/>
      </c>
      <c r="Q53" s="204" t="str">
        <f t="shared" si="14"/>
        <v/>
      </c>
      <c r="R53" s="204" t="str">
        <f t="shared" si="15"/>
        <v/>
      </c>
      <c r="S53" s="191"/>
      <c r="T53" s="209" t="str">
        <f t="shared" si="16"/>
        <v/>
      </c>
      <c r="U53" s="191"/>
      <c r="V53" s="210" t="str" cm="1">
        <f t="array" ref="V53">IF(OR(T53="",I53=""),"",_xlfn.IFS((IFERROR(VALUE(TRIM(SUBSTITUTE(T53,CHAR(160),""))),0))&gt;(IFERROR(VALUE(TRIM(SUBSTITUTE(I53,CHAR(160),""))),0)),"KO : Le montant retenu est supérieur au montant présenté. Merci de revoir la ligne de contribution ou plafonner son montant.",(IFERROR(VALUE(TRIM(SUBSTITUTE(I53,CHAR(160),""))),0))=0,"",(IFERROR(VALUE(TRIM(SUBSTITUTE(T53,CHAR(160),""))),0))=(IFERROR(VALUE(TRIM(SUBSTITUTE(I53,CHAR(160),""))),0)),"OK",(IFERROR(VALUE(TRIM(SUBSTITUTE(T53,CHAR(160),""))),0))&lt;(IFERROR(VALUE(TRIM(SUBSTITUTE(I53,CHAR(160),""))),0)),"Montant instruit inférieur au montant présenté.",TRUE,""))</f>
        <v/>
      </c>
      <c r="W53" s="204" t="str">
        <f t="shared" si="17"/>
        <v/>
      </c>
    </row>
    <row r="54" spans="1:23" ht="15" customHeight="1">
      <c r="A54" s="478">
        <v>50</v>
      </c>
      <c r="B54" s="72"/>
      <c r="C54" s="11"/>
      <c r="D54" s="73"/>
      <c r="E54" s="24"/>
      <c r="F54" s="73"/>
      <c r="G54" s="23"/>
      <c r="H54" s="73"/>
      <c r="I54" s="289" t="str">
        <f t="shared" si="7"/>
        <v/>
      </c>
      <c r="J54" s="451"/>
      <c r="K54" s="475" t="str">
        <f t="shared" si="8"/>
        <v/>
      </c>
      <c r="L54" s="204" t="str">
        <f t="shared" si="9"/>
        <v/>
      </c>
      <c r="M54" s="204" t="str">
        <f t="shared" si="10"/>
        <v/>
      </c>
      <c r="N54" s="199" t="str">
        <f t="shared" si="11"/>
        <v/>
      </c>
      <c r="O54" s="204" t="str">
        <f t="shared" si="12"/>
        <v/>
      </c>
      <c r="P54" s="204" t="str">
        <f t="shared" si="13"/>
        <v/>
      </c>
      <c r="Q54" s="204" t="str">
        <f t="shared" si="14"/>
        <v/>
      </c>
      <c r="R54" s="204" t="str">
        <f t="shared" si="15"/>
        <v/>
      </c>
      <c r="S54" s="191"/>
      <c r="T54" s="209" t="str">
        <f t="shared" si="16"/>
        <v/>
      </c>
      <c r="U54" s="191"/>
      <c r="V54" s="210" t="str" cm="1">
        <f t="array" ref="V54">IF(OR(T54="",I54=""),"",_xlfn.IFS((IFERROR(VALUE(TRIM(SUBSTITUTE(T54,CHAR(160),""))),0))&gt;(IFERROR(VALUE(TRIM(SUBSTITUTE(I54,CHAR(160),""))),0)),"KO : Le montant retenu est supérieur au montant présenté. Merci de revoir la ligne de contribution ou plafonner son montant.",(IFERROR(VALUE(TRIM(SUBSTITUTE(I54,CHAR(160),""))),0))=0,"",(IFERROR(VALUE(TRIM(SUBSTITUTE(T54,CHAR(160),""))),0))=(IFERROR(VALUE(TRIM(SUBSTITUTE(I54,CHAR(160),""))),0)),"OK",(IFERROR(VALUE(TRIM(SUBSTITUTE(T54,CHAR(160),""))),0))&lt;(IFERROR(VALUE(TRIM(SUBSTITUTE(I54,CHAR(160),""))),0)),"Montant instruit inférieur au montant présenté.",TRUE,""))</f>
        <v/>
      </c>
      <c r="W54" s="204" t="str">
        <f t="shared" si="17"/>
        <v/>
      </c>
    </row>
    <row r="55" spans="1:23" ht="15" customHeight="1">
      <c r="A55" s="478">
        <v>51</v>
      </c>
      <c r="B55" s="72"/>
      <c r="C55" s="11"/>
      <c r="D55" s="73"/>
      <c r="E55" s="24"/>
      <c r="F55" s="73"/>
      <c r="G55" s="23"/>
      <c r="H55" s="73"/>
      <c r="I55" s="289" t="str">
        <f t="shared" si="7"/>
        <v/>
      </c>
      <c r="J55" s="451"/>
      <c r="K55" s="475" t="str">
        <f t="shared" si="8"/>
        <v/>
      </c>
      <c r="L55" s="204" t="str">
        <f t="shared" si="9"/>
        <v/>
      </c>
      <c r="M55" s="204" t="str">
        <f t="shared" si="10"/>
        <v/>
      </c>
      <c r="N55" s="199" t="str">
        <f t="shared" si="11"/>
        <v/>
      </c>
      <c r="O55" s="204" t="str">
        <f t="shared" si="12"/>
        <v/>
      </c>
      <c r="P55" s="204" t="str">
        <f t="shared" si="13"/>
        <v/>
      </c>
      <c r="Q55" s="204" t="str">
        <f t="shared" si="14"/>
        <v/>
      </c>
      <c r="R55" s="204" t="str">
        <f t="shared" si="15"/>
        <v/>
      </c>
      <c r="S55" s="191"/>
      <c r="T55" s="209" t="str">
        <f t="shared" si="16"/>
        <v/>
      </c>
      <c r="U55" s="191"/>
      <c r="V55" s="210" t="str" cm="1">
        <f t="array" ref="V55">IF(OR(T55="",I55=""),"",_xlfn.IFS((IFERROR(VALUE(TRIM(SUBSTITUTE(T55,CHAR(160),""))),0))&gt;(IFERROR(VALUE(TRIM(SUBSTITUTE(I55,CHAR(160),""))),0)),"KO : Le montant retenu est supérieur au montant présenté. Merci de revoir la ligne de contribution ou plafonner son montant.",(IFERROR(VALUE(TRIM(SUBSTITUTE(I55,CHAR(160),""))),0))=0,"",(IFERROR(VALUE(TRIM(SUBSTITUTE(T55,CHAR(160),""))),0))=(IFERROR(VALUE(TRIM(SUBSTITUTE(I55,CHAR(160),""))),0)),"OK",(IFERROR(VALUE(TRIM(SUBSTITUTE(T55,CHAR(160),""))),0))&lt;(IFERROR(VALUE(TRIM(SUBSTITUTE(I55,CHAR(160),""))),0)),"Montant instruit inférieur au montant présenté.",TRUE,""))</f>
        <v/>
      </c>
      <c r="W55" s="204" t="str">
        <f t="shared" si="17"/>
        <v/>
      </c>
    </row>
    <row r="56" spans="1:23" ht="15" customHeight="1">
      <c r="A56" s="478">
        <v>52</v>
      </c>
      <c r="B56" s="72"/>
      <c r="C56" s="11"/>
      <c r="D56" s="73"/>
      <c r="E56" s="24"/>
      <c r="F56" s="73"/>
      <c r="G56" s="23"/>
      <c r="H56" s="73"/>
      <c r="I56" s="289" t="str">
        <f t="shared" si="7"/>
        <v/>
      </c>
      <c r="J56" s="451"/>
      <c r="K56" s="475" t="str">
        <f t="shared" si="8"/>
        <v/>
      </c>
      <c r="L56" s="204" t="str">
        <f t="shared" si="9"/>
        <v/>
      </c>
      <c r="M56" s="204" t="str">
        <f t="shared" si="10"/>
        <v/>
      </c>
      <c r="N56" s="199" t="str">
        <f t="shared" si="11"/>
        <v/>
      </c>
      <c r="O56" s="204" t="str">
        <f t="shared" si="12"/>
        <v/>
      </c>
      <c r="P56" s="204" t="str">
        <f t="shared" si="13"/>
        <v/>
      </c>
      <c r="Q56" s="204" t="str">
        <f t="shared" si="14"/>
        <v/>
      </c>
      <c r="R56" s="204" t="str">
        <f t="shared" si="15"/>
        <v/>
      </c>
      <c r="S56" s="191"/>
      <c r="T56" s="209" t="str">
        <f t="shared" si="16"/>
        <v/>
      </c>
      <c r="U56" s="191"/>
      <c r="V56" s="210" t="str" cm="1">
        <f t="array" ref="V56">IF(OR(T56="",I56=""),"",_xlfn.IFS((IFERROR(VALUE(TRIM(SUBSTITUTE(T56,CHAR(160),""))),0))&gt;(IFERROR(VALUE(TRIM(SUBSTITUTE(I56,CHAR(160),""))),0)),"KO : Le montant retenu est supérieur au montant présenté. Merci de revoir la ligne de contribution ou plafonner son montant.",(IFERROR(VALUE(TRIM(SUBSTITUTE(I56,CHAR(160),""))),0))=0,"",(IFERROR(VALUE(TRIM(SUBSTITUTE(T56,CHAR(160),""))),0))=(IFERROR(VALUE(TRIM(SUBSTITUTE(I56,CHAR(160),""))),0)),"OK",(IFERROR(VALUE(TRIM(SUBSTITUTE(T56,CHAR(160),""))),0))&lt;(IFERROR(VALUE(TRIM(SUBSTITUTE(I56,CHAR(160),""))),0)),"Montant instruit inférieur au montant présenté.",TRUE,""))</f>
        <v/>
      </c>
      <c r="W56" s="204" t="str">
        <f t="shared" si="17"/>
        <v/>
      </c>
    </row>
    <row r="57" spans="1:23" ht="15" customHeight="1">
      <c r="A57" s="478">
        <v>53</v>
      </c>
      <c r="B57" s="72"/>
      <c r="C57" s="11"/>
      <c r="D57" s="73"/>
      <c r="E57" s="24"/>
      <c r="F57" s="73"/>
      <c r="G57" s="23"/>
      <c r="H57" s="73"/>
      <c r="I57" s="289" t="str">
        <f t="shared" si="7"/>
        <v/>
      </c>
      <c r="J57" s="451"/>
      <c r="K57" s="475" t="str">
        <f t="shared" si="8"/>
        <v/>
      </c>
      <c r="L57" s="204" t="str">
        <f t="shared" si="9"/>
        <v/>
      </c>
      <c r="M57" s="204" t="str">
        <f t="shared" si="10"/>
        <v/>
      </c>
      <c r="N57" s="199" t="str">
        <f t="shared" si="11"/>
        <v/>
      </c>
      <c r="O57" s="204" t="str">
        <f t="shared" si="12"/>
        <v/>
      </c>
      <c r="P57" s="204" t="str">
        <f t="shared" si="13"/>
        <v/>
      </c>
      <c r="Q57" s="204" t="str">
        <f t="shared" si="14"/>
        <v/>
      </c>
      <c r="R57" s="204" t="str">
        <f t="shared" si="15"/>
        <v/>
      </c>
      <c r="S57" s="191"/>
      <c r="T57" s="209" t="str">
        <f t="shared" si="16"/>
        <v/>
      </c>
      <c r="U57" s="191"/>
      <c r="V57" s="210" t="str" cm="1">
        <f t="array" ref="V57">IF(OR(T57="",I57=""),"",_xlfn.IFS((IFERROR(VALUE(TRIM(SUBSTITUTE(T57,CHAR(160),""))),0))&gt;(IFERROR(VALUE(TRIM(SUBSTITUTE(I57,CHAR(160),""))),0)),"KO : Le montant retenu est supérieur au montant présenté. Merci de revoir la ligne de contribution ou plafonner son montant.",(IFERROR(VALUE(TRIM(SUBSTITUTE(I57,CHAR(160),""))),0))=0,"",(IFERROR(VALUE(TRIM(SUBSTITUTE(T57,CHAR(160),""))),0))=(IFERROR(VALUE(TRIM(SUBSTITUTE(I57,CHAR(160),""))),0)),"OK",(IFERROR(VALUE(TRIM(SUBSTITUTE(T57,CHAR(160),""))),0))&lt;(IFERROR(VALUE(TRIM(SUBSTITUTE(I57,CHAR(160),""))),0)),"Montant instruit inférieur au montant présenté.",TRUE,""))</f>
        <v/>
      </c>
      <c r="W57" s="204" t="str">
        <f t="shared" si="17"/>
        <v/>
      </c>
    </row>
    <row r="58" spans="1:23" ht="15" customHeight="1">
      <c r="A58" s="478">
        <v>54</v>
      </c>
      <c r="B58" s="72"/>
      <c r="C58" s="11"/>
      <c r="D58" s="73"/>
      <c r="E58" s="24"/>
      <c r="F58" s="73"/>
      <c r="G58" s="23"/>
      <c r="H58" s="73"/>
      <c r="I58" s="289" t="str">
        <f t="shared" si="7"/>
        <v/>
      </c>
      <c r="J58" s="451"/>
      <c r="K58" s="475" t="str">
        <f t="shared" si="8"/>
        <v/>
      </c>
      <c r="L58" s="204" t="str">
        <f t="shared" si="9"/>
        <v/>
      </c>
      <c r="M58" s="204" t="str">
        <f t="shared" si="10"/>
        <v/>
      </c>
      <c r="N58" s="199" t="str">
        <f t="shared" si="11"/>
        <v/>
      </c>
      <c r="O58" s="204" t="str">
        <f t="shared" si="12"/>
        <v/>
      </c>
      <c r="P58" s="204" t="str">
        <f t="shared" si="13"/>
        <v/>
      </c>
      <c r="Q58" s="204" t="str">
        <f t="shared" si="14"/>
        <v/>
      </c>
      <c r="R58" s="204" t="str">
        <f t="shared" si="15"/>
        <v/>
      </c>
      <c r="S58" s="191"/>
      <c r="T58" s="209" t="str">
        <f t="shared" si="16"/>
        <v/>
      </c>
      <c r="U58" s="191"/>
      <c r="V58" s="210" t="str" cm="1">
        <f t="array" ref="V58">IF(OR(T58="",I58=""),"",_xlfn.IFS((IFERROR(VALUE(TRIM(SUBSTITUTE(T58,CHAR(160),""))),0))&gt;(IFERROR(VALUE(TRIM(SUBSTITUTE(I58,CHAR(160),""))),0)),"KO : Le montant retenu est supérieur au montant présenté. Merci de revoir la ligne de contribution ou plafonner son montant.",(IFERROR(VALUE(TRIM(SUBSTITUTE(I58,CHAR(160),""))),0))=0,"",(IFERROR(VALUE(TRIM(SUBSTITUTE(T58,CHAR(160),""))),0))=(IFERROR(VALUE(TRIM(SUBSTITUTE(I58,CHAR(160),""))),0)),"OK",(IFERROR(VALUE(TRIM(SUBSTITUTE(T58,CHAR(160),""))),0))&lt;(IFERROR(VALUE(TRIM(SUBSTITUTE(I58,CHAR(160),""))),0)),"Montant instruit inférieur au montant présenté.",TRUE,""))</f>
        <v/>
      </c>
      <c r="W58" s="204" t="str">
        <f t="shared" si="17"/>
        <v/>
      </c>
    </row>
    <row r="59" spans="1:23" ht="15" customHeight="1">
      <c r="A59" s="478">
        <v>55</v>
      </c>
      <c r="B59" s="72"/>
      <c r="C59" s="11"/>
      <c r="D59" s="73"/>
      <c r="E59" s="24"/>
      <c r="F59" s="73"/>
      <c r="G59" s="23"/>
      <c r="H59" s="73"/>
      <c r="I59" s="289" t="str">
        <f t="shared" si="7"/>
        <v/>
      </c>
      <c r="J59" s="451"/>
      <c r="K59" s="475" t="str">
        <f t="shared" si="8"/>
        <v/>
      </c>
      <c r="L59" s="204" t="str">
        <f t="shared" si="9"/>
        <v/>
      </c>
      <c r="M59" s="204" t="str">
        <f t="shared" si="10"/>
        <v/>
      </c>
      <c r="N59" s="199" t="str">
        <f t="shared" si="11"/>
        <v/>
      </c>
      <c r="O59" s="204" t="str">
        <f t="shared" si="12"/>
        <v/>
      </c>
      <c r="P59" s="204" t="str">
        <f t="shared" si="13"/>
        <v/>
      </c>
      <c r="Q59" s="204" t="str">
        <f t="shared" si="14"/>
        <v/>
      </c>
      <c r="R59" s="204" t="str">
        <f t="shared" si="15"/>
        <v/>
      </c>
      <c r="S59" s="191"/>
      <c r="T59" s="209" t="str">
        <f t="shared" si="16"/>
        <v/>
      </c>
      <c r="U59" s="191"/>
      <c r="V59" s="210" t="str" cm="1">
        <f t="array" ref="V59">IF(OR(T59="",I59=""),"",_xlfn.IFS((IFERROR(VALUE(TRIM(SUBSTITUTE(T59,CHAR(160),""))),0))&gt;(IFERROR(VALUE(TRIM(SUBSTITUTE(I59,CHAR(160),""))),0)),"KO : Le montant retenu est supérieur au montant présenté. Merci de revoir la ligne de contribution ou plafonner son montant.",(IFERROR(VALUE(TRIM(SUBSTITUTE(I59,CHAR(160),""))),0))=0,"",(IFERROR(VALUE(TRIM(SUBSTITUTE(T59,CHAR(160),""))),0))=(IFERROR(VALUE(TRIM(SUBSTITUTE(I59,CHAR(160),""))),0)),"OK",(IFERROR(VALUE(TRIM(SUBSTITUTE(T59,CHAR(160),""))),0))&lt;(IFERROR(VALUE(TRIM(SUBSTITUTE(I59,CHAR(160),""))),0)),"Montant instruit inférieur au montant présenté.",TRUE,""))</f>
        <v/>
      </c>
      <c r="W59" s="204" t="str">
        <f t="shared" si="17"/>
        <v/>
      </c>
    </row>
    <row r="60" spans="1:23" ht="15" customHeight="1">
      <c r="A60" s="478">
        <v>56</v>
      </c>
      <c r="B60" s="72"/>
      <c r="C60" s="11"/>
      <c r="D60" s="73"/>
      <c r="E60" s="24"/>
      <c r="F60" s="73"/>
      <c r="G60" s="23"/>
      <c r="H60" s="73"/>
      <c r="I60" s="289" t="str">
        <f t="shared" si="7"/>
        <v/>
      </c>
      <c r="J60" s="451"/>
      <c r="K60" s="475" t="str">
        <f t="shared" si="8"/>
        <v/>
      </c>
      <c r="L60" s="204" t="str">
        <f t="shared" si="9"/>
        <v/>
      </c>
      <c r="M60" s="204" t="str">
        <f t="shared" si="10"/>
        <v/>
      </c>
      <c r="N60" s="199" t="str">
        <f t="shared" si="11"/>
        <v/>
      </c>
      <c r="O60" s="204" t="str">
        <f t="shared" si="12"/>
        <v/>
      </c>
      <c r="P60" s="204" t="str">
        <f t="shared" si="13"/>
        <v/>
      </c>
      <c r="Q60" s="204" t="str">
        <f t="shared" si="14"/>
        <v/>
      </c>
      <c r="R60" s="204" t="str">
        <f t="shared" si="15"/>
        <v/>
      </c>
      <c r="S60" s="191"/>
      <c r="T60" s="209" t="str">
        <f t="shared" si="16"/>
        <v/>
      </c>
      <c r="U60" s="191"/>
      <c r="V60" s="210" t="str" cm="1">
        <f t="array" ref="V60">IF(OR(T60="",I60=""),"",_xlfn.IFS((IFERROR(VALUE(TRIM(SUBSTITUTE(T60,CHAR(160),""))),0))&gt;(IFERROR(VALUE(TRIM(SUBSTITUTE(I60,CHAR(160),""))),0)),"KO : Le montant retenu est supérieur au montant présenté. Merci de revoir la ligne de contribution ou plafonner son montant.",(IFERROR(VALUE(TRIM(SUBSTITUTE(I60,CHAR(160),""))),0))=0,"",(IFERROR(VALUE(TRIM(SUBSTITUTE(T60,CHAR(160),""))),0))=(IFERROR(VALUE(TRIM(SUBSTITUTE(I60,CHAR(160),""))),0)),"OK",(IFERROR(VALUE(TRIM(SUBSTITUTE(T60,CHAR(160),""))),0))&lt;(IFERROR(VALUE(TRIM(SUBSTITUTE(I60,CHAR(160),""))),0)),"Montant instruit inférieur au montant présenté.",TRUE,""))</f>
        <v/>
      </c>
      <c r="W60" s="204" t="str">
        <f t="shared" si="17"/>
        <v/>
      </c>
    </row>
    <row r="61" spans="1:23" ht="15" customHeight="1">
      <c r="A61" s="478">
        <v>57</v>
      </c>
      <c r="B61" s="72"/>
      <c r="C61" s="11"/>
      <c r="D61" s="73"/>
      <c r="E61" s="24"/>
      <c r="F61" s="73"/>
      <c r="G61" s="23"/>
      <c r="H61" s="73"/>
      <c r="I61" s="289" t="str">
        <f t="shared" si="7"/>
        <v/>
      </c>
      <c r="J61" s="451"/>
      <c r="K61" s="475" t="str">
        <f t="shared" si="8"/>
        <v/>
      </c>
      <c r="L61" s="204" t="str">
        <f t="shared" si="9"/>
        <v/>
      </c>
      <c r="M61" s="204" t="str">
        <f t="shared" si="10"/>
        <v/>
      </c>
      <c r="N61" s="199" t="str">
        <f t="shared" si="11"/>
        <v/>
      </c>
      <c r="O61" s="204" t="str">
        <f t="shared" si="12"/>
        <v/>
      </c>
      <c r="P61" s="204" t="str">
        <f t="shared" si="13"/>
        <v/>
      </c>
      <c r="Q61" s="204" t="str">
        <f t="shared" si="14"/>
        <v/>
      </c>
      <c r="R61" s="204" t="str">
        <f t="shared" si="15"/>
        <v/>
      </c>
      <c r="S61" s="191"/>
      <c r="T61" s="209" t="str">
        <f t="shared" si="16"/>
        <v/>
      </c>
      <c r="U61" s="191"/>
      <c r="V61" s="210" t="str" cm="1">
        <f t="array" ref="V61">IF(OR(T61="",I61=""),"",_xlfn.IFS((IFERROR(VALUE(TRIM(SUBSTITUTE(T61,CHAR(160),""))),0))&gt;(IFERROR(VALUE(TRIM(SUBSTITUTE(I61,CHAR(160),""))),0)),"KO : Le montant retenu est supérieur au montant présenté. Merci de revoir la ligne de contribution ou plafonner son montant.",(IFERROR(VALUE(TRIM(SUBSTITUTE(I61,CHAR(160),""))),0))=0,"",(IFERROR(VALUE(TRIM(SUBSTITUTE(T61,CHAR(160),""))),0))=(IFERROR(VALUE(TRIM(SUBSTITUTE(I61,CHAR(160),""))),0)),"OK",(IFERROR(VALUE(TRIM(SUBSTITUTE(T61,CHAR(160),""))),0))&lt;(IFERROR(VALUE(TRIM(SUBSTITUTE(I61,CHAR(160),""))),0)),"Montant instruit inférieur au montant présenté.",TRUE,""))</f>
        <v/>
      </c>
      <c r="W61" s="204" t="str">
        <f t="shared" si="17"/>
        <v/>
      </c>
    </row>
    <row r="62" spans="1:23" ht="15" customHeight="1">
      <c r="A62" s="478">
        <v>58</v>
      </c>
      <c r="B62" s="72"/>
      <c r="C62" s="11"/>
      <c r="D62" s="73"/>
      <c r="E62" s="24"/>
      <c r="F62" s="73"/>
      <c r="G62" s="23"/>
      <c r="H62" s="73"/>
      <c r="I62" s="289" t="str">
        <f t="shared" si="7"/>
        <v/>
      </c>
      <c r="J62" s="451"/>
      <c r="K62" s="475" t="str">
        <f t="shared" si="8"/>
        <v/>
      </c>
      <c r="L62" s="204" t="str">
        <f t="shared" si="9"/>
        <v/>
      </c>
      <c r="M62" s="204" t="str">
        <f t="shared" si="10"/>
        <v/>
      </c>
      <c r="N62" s="199" t="str">
        <f t="shared" si="11"/>
        <v/>
      </c>
      <c r="O62" s="204" t="str">
        <f t="shared" si="12"/>
        <v/>
      </c>
      <c r="P62" s="204" t="str">
        <f t="shared" si="13"/>
        <v/>
      </c>
      <c r="Q62" s="204" t="str">
        <f t="shared" si="14"/>
        <v/>
      </c>
      <c r="R62" s="204" t="str">
        <f t="shared" si="15"/>
        <v/>
      </c>
      <c r="S62" s="191"/>
      <c r="T62" s="209" t="str">
        <f t="shared" si="16"/>
        <v/>
      </c>
      <c r="U62" s="191"/>
      <c r="V62" s="210" t="str" cm="1">
        <f t="array" ref="V62">IF(OR(T62="",I62=""),"",_xlfn.IFS((IFERROR(VALUE(TRIM(SUBSTITUTE(T62,CHAR(160),""))),0))&gt;(IFERROR(VALUE(TRIM(SUBSTITUTE(I62,CHAR(160),""))),0)),"KO : Le montant retenu est supérieur au montant présenté. Merci de revoir la ligne de contribution ou plafonner son montant.",(IFERROR(VALUE(TRIM(SUBSTITUTE(I62,CHAR(160),""))),0))=0,"",(IFERROR(VALUE(TRIM(SUBSTITUTE(T62,CHAR(160),""))),0))=(IFERROR(VALUE(TRIM(SUBSTITUTE(I62,CHAR(160),""))),0)),"OK",(IFERROR(VALUE(TRIM(SUBSTITUTE(T62,CHAR(160),""))),0))&lt;(IFERROR(VALUE(TRIM(SUBSTITUTE(I62,CHAR(160),""))),0)),"Montant instruit inférieur au montant présenté.",TRUE,""))</f>
        <v/>
      </c>
      <c r="W62" s="204" t="str">
        <f t="shared" si="17"/>
        <v/>
      </c>
    </row>
    <row r="63" spans="1:23" ht="15" customHeight="1">
      <c r="A63" s="478">
        <v>59</v>
      </c>
      <c r="B63" s="72"/>
      <c r="C63" s="11"/>
      <c r="D63" s="73"/>
      <c r="E63" s="24"/>
      <c r="F63" s="73"/>
      <c r="G63" s="23"/>
      <c r="H63" s="73"/>
      <c r="I63" s="289" t="str">
        <f t="shared" si="7"/>
        <v/>
      </c>
      <c r="J63" s="451"/>
      <c r="K63" s="475" t="str">
        <f t="shared" si="8"/>
        <v/>
      </c>
      <c r="L63" s="204" t="str">
        <f t="shared" si="9"/>
        <v/>
      </c>
      <c r="M63" s="204" t="str">
        <f t="shared" si="10"/>
        <v/>
      </c>
      <c r="N63" s="199" t="str">
        <f t="shared" si="11"/>
        <v/>
      </c>
      <c r="O63" s="204" t="str">
        <f t="shared" si="12"/>
        <v/>
      </c>
      <c r="P63" s="204" t="str">
        <f t="shared" si="13"/>
        <v/>
      </c>
      <c r="Q63" s="204" t="str">
        <f t="shared" si="14"/>
        <v/>
      </c>
      <c r="R63" s="204" t="str">
        <f t="shared" si="15"/>
        <v/>
      </c>
      <c r="S63" s="191"/>
      <c r="T63" s="209" t="str">
        <f t="shared" si="16"/>
        <v/>
      </c>
      <c r="U63" s="191"/>
      <c r="V63" s="210" t="str" cm="1">
        <f t="array" ref="V63">IF(OR(T63="",I63=""),"",_xlfn.IFS((IFERROR(VALUE(TRIM(SUBSTITUTE(T63,CHAR(160),""))),0))&gt;(IFERROR(VALUE(TRIM(SUBSTITUTE(I63,CHAR(160),""))),0)),"KO : Le montant retenu est supérieur au montant présenté. Merci de revoir la ligne de contribution ou plafonner son montant.",(IFERROR(VALUE(TRIM(SUBSTITUTE(I63,CHAR(160),""))),0))=0,"",(IFERROR(VALUE(TRIM(SUBSTITUTE(T63,CHAR(160),""))),0))=(IFERROR(VALUE(TRIM(SUBSTITUTE(I63,CHAR(160),""))),0)),"OK",(IFERROR(VALUE(TRIM(SUBSTITUTE(T63,CHAR(160),""))),0))&lt;(IFERROR(VALUE(TRIM(SUBSTITUTE(I63,CHAR(160),""))),0)),"Montant instruit inférieur au montant présenté.",TRUE,""))</f>
        <v/>
      </c>
      <c r="W63" s="204" t="str">
        <f t="shared" si="17"/>
        <v/>
      </c>
    </row>
    <row r="64" spans="1:23" ht="15" customHeight="1">
      <c r="A64" s="478">
        <v>60</v>
      </c>
      <c r="B64" s="72"/>
      <c r="C64" s="11"/>
      <c r="D64" s="73"/>
      <c r="E64" s="24"/>
      <c r="F64" s="73"/>
      <c r="G64" s="23"/>
      <c r="H64" s="73"/>
      <c r="I64" s="289" t="str">
        <f t="shared" si="7"/>
        <v/>
      </c>
      <c r="J64" s="451"/>
      <c r="K64" s="475" t="str">
        <f t="shared" si="8"/>
        <v/>
      </c>
      <c r="L64" s="204" t="str">
        <f t="shared" si="9"/>
        <v/>
      </c>
      <c r="M64" s="204" t="str">
        <f t="shared" si="10"/>
        <v/>
      </c>
      <c r="N64" s="199" t="str">
        <f t="shared" si="11"/>
        <v/>
      </c>
      <c r="O64" s="204" t="str">
        <f t="shared" si="12"/>
        <v/>
      </c>
      <c r="P64" s="204" t="str">
        <f t="shared" si="13"/>
        <v/>
      </c>
      <c r="Q64" s="204" t="str">
        <f t="shared" si="14"/>
        <v/>
      </c>
      <c r="R64" s="204" t="str">
        <f t="shared" si="15"/>
        <v/>
      </c>
      <c r="S64" s="191"/>
      <c r="T64" s="209" t="str">
        <f t="shared" si="16"/>
        <v/>
      </c>
      <c r="U64" s="191"/>
      <c r="V64" s="210" t="str" cm="1">
        <f t="array" ref="V64">IF(OR(T64="",I64=""),"",_xlfn.IFS((IFERROR(VALUE(TRIM(SUBSTITUTE(T64,CHAR(160),""))),0))&gt;(IFERROR(VALUE(TRIM(SUBSTITUTE(I64,CHAR(160),""))),0)),"KO : Le montant retenu est supérieur au montant présenté. Merci de revoir la ligne de contribution ou plafonner son montant.",(IFERROR(VALUE(TRIM(SUBSTITUTE(I64,CHAR(160),""))),0))=0,"",(IFERROR(VALUE(TRIM(SUBSTITUTE(T64,CHAR(160),""))),0))=(IFERROR(VALUE(TRIM(SUBSTITUTE(I64,CHAR(160),""))),0)),"OK",(IFERROR(VALUE(TRIM(SUBSTITUTE(T64,CHAR(160),""))),0))&lt;(IFERROR(VALUE(TRIM(SUBSTITUTE(I64,CHAR(160),""))),0)),"Montant instruit inférieur au montant présenté.",TRUE,""))</f>
        <v/>
      </c>
      <c r="W64" s="204" t="str">
        <f t="shared" si="17"/>
        <v/>
      </c>
    </row>
    <row r="65" spans="1:23" ht="15" customHeight="1">
      <c r="A65" s="478">
        <v>61</v>
      </c>
      <c r="B65" s="72"/>
      <c r="C65" s="11"/>
      <c r="D65" s="73"/>
      <c r="E65" s="24"/>
      <c r="F65" s="73"/>
      <c r="G65" s="23"/>
      <c r="H65" s="73"/>
      <c r="I65" s="289" t="str">
        <f t="shared" si="7"/>
        <v/>
      </c>
      <c r="J65" s="451"/>
      <c r="K65" s="475" t="str">
        <f t="shared" si="8"/>
        <v/>
      </c>
      <c r="L65" s="204" t="str">
        <f t="shared" si="9"/>
        <v/>
      </c>
      <c r="M65" s="204" t="str">
        <f t="shared" si="10"/>
        <v/>
      </c>
      <c r="N65" s="199" t="str">
        <f t="shared" si="11"/>
        <v/>
      </c>
      <c r="O65" s="204" t="str">
        <f t="shared" si="12"/>
        <v/>
      </c>
      <c r="P65" s="204" t="str">
        <f t="shared" si="13"/>
        <v/>
      </c>
      <c r="Q65" s="204" t="str">
        <f t="shared" si="14"/>
        <v/>
      </c>
      <c r="R65" s="204" t="str">
        <f t="shared" si="15"/>
        <v/>
      </c>
      <c r="S65" s="191"/>
      <c r="T65" s="209" t="str">
        <f t="shared" si="16"/>
        <v/>
      </c>
      <c r="U65" s="191"/>
      <c r="V65" s="210" t="str" cm="1">
        <f t="array" ref="V65">IF(OR(T65="",I65=""),"",_xlfn.IFS((IFERROR(VALUE(TRIM(SUBSTITUTE(T65,CHAR(160),""))),0))&gt;(IFERROR(VALUE(TRIM(SUBSTITUTE(I65,CHAR(160),""))),0)),"KO : Le montant retenu est supérieur au montant présenté. Merci de revoir la ligne de contribution ou plafonner son montant.",(IFERROR(VALUE(TRIM(SUBSTITUTE(I65,CHAR(160),""))),0))=0,"",(IFERROR(VALUE(TRIM(SUBSTITUTE(T65,CHAR(160),""))),0))=(IFERROR(VALUE(TRIM(SUBSTITUTE(I65,CHAR(160),""))),0)),"OK",(IFERROR(VALUE(TRIM(SUBSTITUTE(T65,CHAR(160),""))),0))&lt;(IFERROR(VALUE(TRIM(SUBSTITUTE(I65,CHAR(160),""))),0)),"Montant instruit inférieur au montant présenté.",TRUE,""))</f>
        <v/>
      </c>
      <c r="W65" s="204" t="str">
        <f t="shared" si="17"/>
        <v/>
      </c>
    </row>
    <row r="66" spans="1:23" ht="15" customHeight="1">
      <c r="A66" s="478">
        <v>62</v>
      </c>
      <c r="B66" s="72"/>
      <c r="C66" s="11"/>
      <c r="D66" s="73"/>
      <c r="E66" s="24"/>
      <c r="F66" s="73"/>
      <c r="G66" s="23"/>
      <c r="H66" s="73"/>
      <c r="I66" s="289" t="str">
        <f t="shared" si="7"/>
        <v/>
      </c>
      <c r="J66" s="451"/>
      <c r="K66" s="475" t="str">
        <f t="shared" si="8"/>
        <v/>
      </c>
      <c r="L66" s="204" t="str">
        <f t="shared" si="9"/>
        <v/>
      </c>
      <c r="M66" s="204" t="str">
        <f t="shared" si="10"/>
        <v/>
      </c>
      <c r="N66" s="199" t="str">
        <f t="shared" si="11"/>
        <v/>
      </c>
      <c r="O66" s="204" t="str">
        <f t="shared" si="12"/>
        <v/>
      </c>
      <c r="P66" s="204" t="str">
        <f t="shared" si="13"/>
        <v/>
      </c>
      <c r="Q66" s="204" t="str">
        <f t="shared" si="14"/>
        <v/>
      </c>
      <c r="R66" s="204" t="str">
        <f t="shared" si="15"/>
        <v/>
      </c>
      <c r="S66" s="191"/>
      <c r="T66" s="209" t="str">
        <f t="shared" si="16"/>
        <v/>
      </c>
      <c r="U66" s="191"/>
      <c r="V66" s="210" t="str" cm="1">
        <f t="array" ref="V66">IF(OR(T66="",I66=""),"",_xlfn.IFS((IFERROR(VALUE(TRIM(SUBSTITUTE(T66,CHAR(160),""))),0))&gt;(IFERROR(VALUE(TRIM(SUBSTITUTE(I66,CHAR(160),""))),0)),"KO : Le montant retenu est supérieur au montant présenté. Merci de revoir la ligne de contribution ou plafonner son montant.",(IFERROR(VALUE(TRIM(SUBSTITUTE(I66,CHAR(160),""))),0))=0,"",(IFERROR(VALUE(TRIM(SUBSTITUTE(T66,CHAR(160),""))),0))=(IFERROR(VALUE(TRIM(SUBSTITUTE(I66,CHAR(160),""))),0)),"OK",(IFERROR(VALUE(TRIM(SUBSTITUTE(T66,CHAR(160),""))),0))&lt;(IFERROR(VALUE(TRIM(SUBSTITUTE(I66,CHAR(160),""))),0)),"Montant instruit inférieur au montant présenté.",TRUE,""))</f>
        <v/>
      </c>
      <c r="W66" s="204" t="str">
        <f t="shared" si="17"/>
        <v/>
      </c>
    </row>
    <row r="67" spans="1:23" ht="15" customHeight="1">
      <c r="A67" s="478">
        <v>63</v>
      </c>
      <c r="B67" s="72"/>
      <c r="C67" s="11"/>
      <c r="D67" s="73"/>
      <c r="E67" s="24"/>
      <c r="F67" s="73"/>
      <c r="G67" s="23"/>
      <c r="H67" s="73"/>
      <c r="I67" s="289" t="str">
        <f t="shared" si="7"/>
        <v/>
      </c>
      <c r="J67" s="451"/>
      <c r="K67" s="475" t="str">
        <f t="shared" si="8"/>
        <v/>
      </c>
      <c r="L67" s="204" t="str">
        <f t="shared" si="9"/>
        <v/>
      </c>
      <c r="M67" s="204" t="str">
        <f t="shared" si="10"/>
        <v/>
      </c>
      <c r="N67" s="199" t="str">
        <f t="shared" si="11"/>
        <v/>
      </c>
      <c r="O67" s="204" t="str">
        <f t="shared" si="12"/>
        <v/>
      </c>
      <c r="P67" s="204" t="str">
        <f t="shared" si="13"/>
        <v/>
      </c>
      <c r="Q67" s="204" t="str">
        <f t="shared" si="14"/>
        <v/>
      </c>
      <c r="R67" s="204" t="str">
        <f t="shared" si="15"/>
        <v/>
      </c>
      <c r="S67" s="191"/>
      <c r="T67" s="209" t="str">
        <f t="shared" si="16"/>
        <v/>
      </c>
      <c r="U67" s="191"/>
      <c r="V67" s="210" t="str" cm="1">
        <f t="array" ref="V67">IF(OR(T67="",I67=""),"",_xlfn.IFS((IFERROR(VALUE(TRIM(SUBSTITUTE(T67,CHAR(160),""))),0))&gt;(IFERROR(VALUE(TRIM(SUBSTITUTE(I67,CHAR(160),""))),0)),"KO : Le montant retenu est supérieur au montant présenté. Merci de revoir la ligne de contribution ou plafonner son montant.",(IFERROR(VALUE(TRIM(SUBSTITUTE(I67,CHAR(160),""))),0))=0,"",(IFERROR(VALUE(TRIM(SUBSTITUTE(T67,CHAR(160),""))),0))=(IFERROR(VALUE(TRIM(SUBSTITUTE(I67,CHAR(160),""))),0)),"OK",(IFERROR(VALUE(TRIM(SUBSTITUTE(T67,CHAR(160),""))),0))&lt;(IFERROR(VALUE(TRIM(SUBSTITUTE(I67,CHAR(160),""))),0)),"Montant instruit inférieur au montant présenté.",TRUE,""))</f>
        <v/>
      </c>
      <c r="W67" s="204" t="str">
        <f t="shared" si="17"/>
        <v/>
      </c>
    </row>
    <row r="68" spans="1:23" ht="15" customHeight="1">
      <c r="A68" s="478">
        <v>64</v>
      </c>
      <c r="B68" s="72"/>
      <c r="C68" s="11"/>
      <c r="D68" s="73"/>
      <c r="E68" s="24"/>
      <c r="F68" s="73"/>
      <c r="G68" s="23"/>
      <c r="H68" s="73"/>
      <c r="I68" s="289" t="str">
        <f t="shared" si="7"/>
        <v/>
      </c>
      <c r="J68" s="451"/>
      <c r="K68" s="475" t="str">
        <f t="shared" si="8"/>
        <v/>
      </c>
      <c r="L68" s="204" t="str">
        <f t="shared" si="9"/>
        <v/>
      </c>
      <c r="M68" s="204" t="str">
        <f t="shared" si="10"/>
        <v/>
      </c>
      <c r="N68" s="199" t="str">
        <f t="shared" si="11"/>
        <v/>
      </c>
      <c r="O68" s="204" t="str">
        <f t="shared" si="12"/>
        <v/>
      </c>
      <c r="P68" s="204" t="str">
        <f t="shared" si="13"/>
        <v/>
      </c>
      <c r="Q68" s="204" t="str">
        <f t="shared" si="14"/>
        <v/>
      </c>
      <c r="R68" s="204" t="str">
        <f t="shared" si="15"/>
        <v/>
      </c>
      <c r="S68" s="191"/>
      <c r="T68" s="209" t="str">
        <f t="shared" si="16"/>
        <v/>
      </c>
      <c r="U68" s="191"/>
      <c r="V68" s="210" t="str" cm="1">
        <f t="array" ref="V68">IF(OR(T68="",I68=""),"",_xlfn.IFS((IFERROR(VALUE(TRIM(SUBSTITUTE(T68,CHAR(160),""))),0))&gt;(IFERROR(VALUE(TRIM(SUBSTITUTE(I68,CHAR(160),""))),0)),"KO : Le montant retenu est supérieur au montant présenté. Merci de revoir la ligne de contribution ou plafonner son montant.",(IFERROR(VALUE(TRIM(SUBSTITUTE(I68,CHAR(160),""))),0))=0,"",(IFERROR(VALUE(TRIM(SUBSTITUTE(T68,CHAR(160),""))),0))=(IFERROR(VALUE(TRIM(SUBSTITUTE(I68,CHAR(160),""))),0)),"OK",(IFERROR(VALUE(TRIM(SUBSTITUTE(T68,CHAR(160),""))),0))&lt;(IFERROR(VALUE(TRIM(SUBSTITUTE(I68,CHAR(160),""))),0)),"Montant instruit inférieur au montant présenté.",TRUE,""))</f>
        <v/>
      </c>
      <c r="W68" s="204" t="str">
        <f t="shared" si="17"/>
        <v/>
      </c>
    </row>
    <row r="69" spans="1:23" ht="15" customHeight="1">
      <c r="A69" s="478">
        <v>65</v>
      </c>
      <c r="B69" s="72"/>
      <c r="C69" s="11"/>
      <c r="D69" s="73"/>
      <c r="E69" s="24"/>
      <c r="F69" s="73"/>
      <c r="G69" s="23"/>
      <c r="H69" s="73"/>
      <c r="I69" s="289" t="str">
        <f t="shared" si="7"/>
        <v/>
      </c>
      <c r="J69" s="451"/>
      <c r="K69" s="475" t="str">
        <f t="shared" si="8"/>
        <v/>
      </c>
      <c r="L69" s="204" t="str">
        <f t="shared" si="9"/>
        <v/>
      </c>
      <c r="M69" s="204" t="str">
        <f t="shared" si="10"/>
        <v/>
      </c>
      <c r="N69" s="199" t="str">
        <f t="shared" si="11"/>
        <v/>
      </c>
      <c r="O69" s="204" t="str">
        <f t="shared" si="12"/>
        <v/>
      </c>
      <c r="P69" s="204" t="str">
        <f t="shared" si="13"/>
        <v/>
      </c>
      <c r="Q69" s="204" t="str">
        <f t="shared" si="14"/>
        <v/>
      </c>
      <c r="R69" s="204" t="str">
        <f t="shared" si="15"/>
        <v/>
      </c>
      <c r="S69" s="191"/>
      <c r="T69" s="209" t="str">
        <f t="shared" si="16"/>
        <v/>
      </c>
      <c r="U69" s="191"/>
      <c r="V69" s="210" t="str" cm="1">
        <f t="array" ref="V69">IF(OR(T69="",I69=""),"",_xlfn.IFS((IFERROR(VALUE(TRIM(SUBSTITUTE(T69,CHAR(160),""))),0))&gt;(IFERROR(VALUE(TRIM(SUBSTITUTE(I69,CHAR(160),""))),0)),"KO : Le montant retenu est supérieur au montant présenté. Merci de revoir la ligne de contribution ou plafonner son montant.",(IFERROR(VALUE(TRIM(SUBSTITUTE(I69,CHAR(160),""))),0))=0,"",(IFERROR(VALUE(TRIM(SUBSTITUTE(T69,CHAR(160),""))),0))=(IFERROR(VALUE(TRIM(SUBSTITUTE(I69,CHAR(160),""))),0)),"OK",(IFERROR(VALUE(TRIM(SUBSTITUTE(T69,CHAR(160),""))),0))&lt;(IFERROR(VALUE(TRIM(SUBSTITUTE(I69,CHAR(160),""))),0)),"Montant instruit inférieur au montant présenté.",TRUE,""))</f>
        <v/>
      </c>
      <c r="W69" s="204" t="str">
        <f t="shared" si="17"/>
        <v/>
      </c>
    </row>
    <row r="70" spans="1:23" ht="15" customHeight="1">
      <c r="A70" s="478">
        <v>66</v>
      </c>
      <c r="B70" s="72"/>
      <c r="C70" s="11"/>
      <c r="D70" s="73"/>
      <c r="E70" s="24"/>
      <c r="F70" s="73"/>
      <c r="G70" s="23"/>
      <c r="H70" s="73"/>
      <c r="I70" s="289" t="str">
        <f t="shared" ref="I70:I104" si="18">IF(OR(G70="",E70=""),"",IF((IFERROR(VALUE(TRIM(SUBSTITUTE(G70,CHAR(160),""))),0))*(IFERROR(VALUE(TRIM(SUBSTITUTE(E70,CHAR(160),""))),0))=0,"",(IFERROR(VALUE(TRIM(SUBSTITUTE(G70,CHAR(160),""))),0))*(IFERROR(VALUE(TRIM(SUBSTITUTE(E70,CHAR(160),""))),0))))</f>
        <v/>
      </c>
      <c r="J70" s="451"/>
      <c r="K70" s="475" t="str">
        <f t="shared" ref="K70:K104" si="19">IF(B70="","",B70)</f>
        <v/>
      </c>
      <c r="L70" s="204" t="str">
        <f t="shared" ref="L70:L104" si="20">IF(C70="","",C70)</f>
        <v/>
      </c>
      <c r="M70" s="204" t="str">
        <f t="shared" ref="M70:M104" si="21">IF(D70="","",D70)</f>
        <v/>
      </c>
      <c r="N70" s="199" t="str">
        <f t="shared" ref="N70:N104" si="22">IF(E70="","",E70)</f>
        <v/>
      </c>
      <c r="O70" s="204" t="str">
        <f t="shared" ref="O70:O104" si="23">IF(F70="","",F70)</f>
        <v/>
      </c>
      <c r="P70" s="204" t="str">
        <f t="shared" ref="P70:P104" si="24">IF(G70="","",G70)</f>
        <v/>
      </c>
      <c r="Q70" s="204" t="str">
        <f t="shared" ref="Q70:Q104" si="25">IF(H70="","",H70)</f>
        <v/>
      </c>
      <c r="R70" s="204" t="str">
        <f t="shared" ref="R70:R104" si="26">IF(OR(N70="",P70=""),"",IF(ROUND(IFERROR(VALUE(TRIM(SUBSTITUTE(N70,CHAR(160),""))),0),2)*ROUND(IFERROR(VALUE(TRIM(SUBSTITUTE(P70,CHAR(160),""))),0),2)=0,"",ROUND(IFERROR(VALUE(TRIM(SUBSTITUTE(N70,CHAR(160),""))),0),2)*ROUND(IFERROR(VALUE(TRIM(SUBSTITUTE(P70,CHAR(160),""))),0),2)))</f>
        <v/>
      </c>
      <c r="S70" s="191"/>
      <c r="T70" s="209" t="str">
        <f t="shared" ref="T70:T104" si="27">R70</f>
        <v/>
      </c>
      <c r="U70" s="191"/>
      <c r="V70" s="210" t="str" cm="1">
        <f t="array" ref="V70">IF(OR(T70="",I70=""),"",_xlfn.IFS((IFERROR(VALUE(TRIM(SUBSTITUTE(T70,CHAR(160),""))),0))&gt;(IFERROR(VALUE(TRIM(SUBSTITUTE(I70,CHAR(160),""))),0)),"KO : Le montant retenu est supérieur au montant présenté. Merci de revoir la ligne de contribution ou plafonner son montant.",(IFERROR(VALUE(TRIM(SUBSTITUTE(I70,CHAR(160),""))),0))=0,"",(IFERROR(VALUE(TRIM(SUBSTITUTE(T70,CHAR(160),""))),0))=(IFERROR(VALUE(TRIM(SUBSTITUTE(I70,CHAR(160),""))),0)),"OK",(IFERROR(VALUE(TRIM(SUBSTITUTE(T70,CHAR(160),""))),0))&lt;(IFERROR(VALUE(TRIM(SUBSTITUTE(I70,CHAR(160),""))),0)),"Montant instruit inférieur au montant présenté.",TRUE,""))</f>
        <v/>
      </c>
      <c r="W70" s="204" t="str">
        <f t="shared" ref="W70:W104" si="28">IF(OR(I70="",T70=""),"",(IFERROR(VALUE(TRIM(SUBSTITUTE(I70,CHAR(160),""))),0))-(IFERROR(VALUE(TRIM(SUBSTITUTE(T70,CHAR(160),""))),0)))</f>
        <v/>
      </c>
    </row>
    <row r="71" spans="1:23" ht="15" customHeight="1">
      <c r="A71" s="478">
        <v>67</v>
      </c>
      <c r="B71" s="72"/>
      <c r="C71" s="11"/>
      <c r="D71" s="73"/>
      <c r="E71" s="24"/>
      <c r="F71" s="73"/>
      <c r="G71" s="23"/>
      <c r="H71" s="73"/>
      <c r="I71" s="289" t="str">
        <f t="shared" si="18"/>
        <v/>
      </c>
      <c r="J71" s="451"/>
      <c r="K71" s="475" t="str">
        <f t="shared" si="19"/>
        <v/>
      </c>
      <c r="L71" s="204" t="str">
        <f t="shared" si="20"/>
        <v/>
      </c>
      <c r="M71" s="204" t="str">
        <f t="shared" si="21"/>
        <v/>
      </c>
      <c r="N71" s="199" t="str">
        <f t="shared" si="22"/>
        <v/>
      </c>
      <c r="O71" s="204" t="str">
        <f t="shared" si="23"/>
        <v/>
      </c>
      <c r="P71" s="204" t="str">
        <f t="shared" si="24"/>
        <v/>
      </c>
      <c r="Q71" s="204" t="str">
        <f t="shared" si="25"/>
        <v/>
      </c>
      <c r="R71" s="204" t="str">
        <f t="shared" si="26"/>
        <v/>
      </c>
      <c r="S71" s="191"/>
      <c r="T71" s="209" t="str">
        <f t="shared" si="27"/>
        <v/>
      </c>
      <c r="U71" s="191"/>
      <c r="V71" s="210" t="str" cm="1">
        <f t="array" ref="V71">IF(OR(T71="",I71=""),"",_xlfn.IFS((IFERROR(VALUE(TRIM(SUBSTITUTE(T71,CHAR(160),""))),0))&gt;(IFERROR(VALUE(TRIM(SUBSTITUTE(I71,CHAR(160),""))),0)),"KO : Le montant retenu est supérieur au montant présenté. Merci de revoir la ligne de contribution ou plafonner son montant.",(IFERROR(VALUE(TRIM(SUBSTITUTE(I71,CHAR(160),""))),0))=0,"",(IFERROR(VALUE(TRIM(SUBSTITUTE(T71,CHAR(160),""))),0))=(IFERROR(VALUE(TRIM(SUBSTITUTE(I71,CHAR(160),""))),0)),"OK",(IFERROR(VALUE(TRIM(SUBSTITUTE(T71,CHAR(160),""))),0))&lt;(IFERROR(VALUE(TRIM(SUBSTITUTE(I71,CHAR(160),""))),0)),"Montant instruit inférieur au montant présenté.",TRUE,""))</f>
        <v/>
      </c>
      <c r="W71" s="204" t="str">
        <f t="shared" si="28"/>
        <v/>
      </c>
    </row>
    <row r="72" spans="1:23" ht="15" customHeight="1">
      <c r="A72" s="478">
        <v>68</v>
      </c>
      <c r="B72" s="72"/>
      <c r="C72" s="11"/>
      <c r="D72" s="73"/>
      <c r="E72" s="24"/>
      <c r="F72" s="73"/>
      <c r="G72" s="23"/>
      <c r="H72" s="73"/>
      <c r="I72" s="289" t="str">
        <f t="shared" si="18"/>
        <v/>
      </c>
      <c r="J72" s="451"/>
      <c r="K72" s="475" t="str">
        <f t="shared" si="19"/>
        <v/>
      </c>
      <c r="L72" s="204" t="str">
        <f t="shared" si="20"/>
        <v/>
      </c>
      <c r="M72" s="204" t="str">
        <f t="shared" si="21"/>
        <v/>
      </c>
      <c r="N72" s="199" t="str">
        <f t="shared" si="22"/>
        <v/>
      </c>
      <c r="O72" s="204" t="str">
        <f t="shared" si="23"/>
        <v/>
      </c>
      <c r="P72" s="204" t="str">
        <f t="shared" si="24"/>
        <v/>
      </c>
      <c r="Q72" s="204" t="str">
        <f t="shared" si="25"/>
        <v/>
      </c>
      <c r="R72" s="204" t="str">
        <f t="shared" si="26"/>
        <v/>
      </c>
      <c r="S72" s="191"/>
      <c r="T72" s="209" t="str">
        <f t="shared" si="27"/>
        <v/>
      </c>
      <c r="U72" s="191"/>
      <c r="V72" s="210" t="str" cm="1">
        <f t="array" ref="V72">IF(OR(T72="",I72=""),"",_xlfn.IFS((IFERROR(VALUE(TRIM(SUBSTITUTE(T72,CHAR(160),""))),0))&gt;(IFERROR(VALUE(TRIM(SUBSTITUTE(I72,CHAR(160),""))),0)),"KO : Le montant retenu est supérieur au montant présenté. Merci de revoir la ligne de contribution ou plafonner son montant.",(IFERROR(VALUE(TRIM(SUBSTITUTE(I72,CHAR(160),""))),0))=0,"",(IFERROR(VALUE(TRIM(SUBSTITUTE(T72,CHAR(160),""))),0))=(IFERROR(VALUE(TRIM(SUBSTITUTE(I72,CHAR(160),""))),0)),"OK",(IFERROR(VALUE(TRIM(SUBSTITUTE(T72,CHAR(160),""))),0))&lt;(IFERROR(VALUE(TRIM(SUBSTITUTE(I72,CHAR(160),""))),0)),"Montant instruit inférieur au montant présenté.",TRUE,""))</f>
        <v/>
      </c>
      <c r="W72" s="204" t="str">
        <f t="shared" si="28"/>
        <v/>
      </c>
    </row>
    <row r="73" spans="1:23" ht="15" customHeight="1">
      <c r="A73" s="478">
        <v>69</v>
      </c>
      <c r="B73" s="72"/>
      <c r="C73" s="11"/>
      <c r="D73" s="73"/>
      <c r="E73" s="24"/>
      <c r="F73" s="73"/>
      <c r="G73" s="23"/>
      <c r="H73" s="73"/>
      <c r="I73" s="289" t="str">
        <f t="shared" si="18"/>
        <v/>
      </c>
      <c r="J73" s="451"/>
      <c r="K73" s="475" t="str">
        <f t="shared" si="19"/>
        <v/>
      </c>
      <c r="L73" s="204" t="str">
        <f t="shared" si="20"/>
        <v/>
      </c>
      <c r="M73" s="204" t="str">
        <f t="shared" si="21"/>
        <v/>
      </c>
      <c r="N73" s="199" t="str">
        <f t="shared" si="22"/>
        <v/>
      </c>
      <c r="O73" s="204" t="str">
        <f t="shared" si="23"/>
        <v/>
      </c>
      <c r="P73" s="204" t="str">
        <f t="shared" si="24"/>
        <v/>
      </c>
      <c r="Q73" s="204" t="str">
        <f t="shared" si="25"/>
        <v/>
      </c>
      <c r="R73" s="204" t="str">
        <f t="shared" si="26"/>
        <v/>
      </c>
      <c r="S73" s="191"/>
      <c r="T73" s="209" t="str">
        <f t="shared" si="27"/>
        <v/>
      </c>
      <c r="U73" s="191"/>
      <c r="V73" s="210" t="str" cm="1">
        <f t="array" ref="V73">IF(OR(T73="",I73=""),"",_xlfn.IFS((IFERROR(VALUE(TRIM(SUBSTITUTE(T73,CHAR(160),""))),0))&gt;(IFERROR(VALUE(TRIM(SUBSTITUTE(I73,CHAR(160),""))),0)),"KO : Le montant retenu est supérieur au montant présenté. Merci de revoir la ligne de contribution ou plafonner son montant.",(IFERROR(VALUE(TRIM(SUBSTITUTE(I73,CHAR(160),""))),0))=0,"",(IFERROR(VALUE(TRIM(SUBSTITUTE(T73,CHAR(160),""))),0))=(IFERROR(VALUE(TRIM(SUBSTITUTE(I73,CHAR(160),""))),0)),"OK",(IFERROR(VALUE(TRIM(SUBSTITUTE(T73,CHAR(160),""))),0))&lt;(IFERROR(VALUE(TRIM(SUBSTITUTE(I73,CHAR(160),""))),0)),"Montant instruit inférieur au montant présenté.",TRUE,""))</f>
        <v/>
      </c>
      <c r="W73" s="204" t="str">
        <f t="shared" si="28"/>
        <v/>
      </c>
    </row>
    <row r="74" spans="1:23" ht="15" customHeight="1">
      <c r="A74" s="478">
        <v>70</v>
      </c>
      <c r="B74" s="72"/>
      <c r="C74" s="11"/>
      <c r="D74" s="73"/>
      <c r="E74" s="24"/>
      <c r="F74" s="73"/>
      <c r="G74" s="23"/>
      <c r="H74" s="73"/>
      <c r="I74" s="289" t="str">
        <f t="shared" si="18"/>
        <v/>
      </c>
      <c r="J74" s="451"/>
      <c r="K74" s="475" t="str">
        <f t="shared" si="19"/>
        <v/>
      </c>
      <c r="L74" s="204" t="str">
        <f t="shared" si="20"/>
        <v/>
      </c>
      <c r="M74" s="204" t="str">
        <f t="shared" si="21"/>
        <v/>
      </c>
      <c r="N74" s="199" t="str">
        <f t="shared" si="22"/>
        <v/>
      </c>
      <c r="O74" s="204" t="str">
        <f t="shared" si="23"/>
        <v/>
      </c>
      <c r="P74" s="204" t="str">
        <f t="shared" si="24"/>
        <v/>
      </c>
      <c r="Q74" s="204" t="str">
        <f t="shared" si="25"/>
        <v/>
      </c>
      <c r="R74" s="204" t="str">
        <f t="shared" si="26"/>
        <v/>
      </c>
      <c r="S74" s="191"/>
      <c r="T74" s="209" t="str">
        <f t="shared" si="27"/>
        <v/>
      </c>
      <c r="U74" s="191"/>
      <c r="V74" s="210" t="str" cm="1">
        <f t="array" ref="V74">IF(OR(T74="",I74=""),"",_xlfn.IFS((IFERROR(VALUE(TRIM(SUBSTITUTE(T74,CHAR(160),""))),0))&gt;(IFERROR(VALUE(TRIM(SUBSTITUTE(I74,CHAR(160),""))),0)),"KO : Le montant retenu est supérieur au montant présenté. Merci de revoir la ligne de contribution ou plafonner son montant.",(IFERROR(VALUE(TRIM(SUBSTITUTE(I74,CHAR(160),""))),0))=0,"",(IFERROR(VALUE(TRIM(SUBSTITUTE(T74,CHAR(160),""))),0))=(IFERROR(VALUE(TRIM(SUBSTITUTE(I74,CHAR(160),""))),0)),"OK",(IFERROR(VALUE(TRIM(SUBSTITUTE(T74,CHAR(160),""))),0))&lt;(IFERROR(VALUE(TRIM(SUBSTITUTE(I74,CHAR(160),""))),0)),"Montant instruit inférieur au montant présenté.",TRUE,""))</f>
        <v/>
      </c>
      <c r="W74" s="204" t="str">
        <f t="shared" si="28"/>
        <v/>
      </c>
    </row>
    <row r="75" spans="1:23" ht="15" customHeight="1">
      <c r="A75" s="478">
        <v>71</v>
      </c>
      <c r="B75" s="72"/>
      <c r="C75" s="11"/>
      <c r="D75" s="73"/>
      <c r="E75" s="24"/>
      <c r="F75" s="73"/>
      <c r="G75" s="23"/>
      <c r="H75" s="73"/>
      <c r="I75" s="289" t="str">
        <f t="shared" si="18"/>
        <v/>
      </c>
      <c r="J75" s="451"/>
      <c r="K75" s="475" t="str">
        <f t="shared" si="19"/>
        <v/>
      </c>
      <c r="L75" s="204" t="str">
        <f t="shared" si="20"/>
        <v/>
      </c>
      <c r="M75" s="204" t="str">
        <f t="shared" si="21"/>
        <v/>
      </c>
      <c r="N75" s="199" t="str">
        <f t="shared" si="22"/>
        <v/>
      </c>
      <c r="O75" s="204" t="str">
        <f t="shared" si="23"/>
        <v/>
      </c>
      <c r="P75" s="204" t="str">
        <f t="shared" si="24"/>
        <v/>
      </c>
      <c r="Q75" s="204" t="str">
        <f t="shared" si="25"/>
        <v/>
      </c>
      <c r="R75" s="204" t="str">
        <f t="shared" si="26"/>
        <v/>
      </c>
      <c r="S75" s="191"/>
      <c r="T75" s="209" t="str">
        <f t="shared" si="27"/>
        <v/>
      </c>
      <c r="U75" s="191"/>
      <c r="V75" s="210" t="str" cm="1">
        <f t="array" ref="V75">IF(OR(T75="",I75=""),"",_xlfn.IFS((IFERROR(VALUE(TRIM(SUBSTITUTE(T75,CHAR(160),""))),0))&gt;(IFERROR(VALUE(TRIM(SUBSTITUTE(I75,CHAR(160),""))),0)),"KO : Le montant retenu est supérieur au montant présenté. Merci de revoir la ligne de contribution ou plafonner son montant.",(IFERROR(VALUE(TRIM(SUBSTITUTE(I75,CHAR(160),""))),0))=0,"",(IFERROR(VALUE(TRIM(SUBSTITUTE(T75,CHAR(160),""))),0))=(IFERROR(VALUE(TRIM(SUBSTITUTE(I75,CHAR(160),""))),0)),"OK",(IFERROR(VALUE(TRIM(SUBSTITUTE(T75,CHAR(160),""))),0))&lt;(IFERROR(VALUE(TRIM(SUBSTITUTE(I75,CHAR(160),""))),0)),"Montant instruit inférieur au montant présenté.",TRUE,""))</f>
        <v/>
      </c>
      <c r="W75" s="204" t="str">
        <f t="shared" si="28"/>
        <v/>
      </c>
    </row>
    <row r="76" spans="1:23" ht="15" customHeight="1">
      <c r="A76" s="478">
        <v>72</v>
      </c>
      <c r="B76" s="72"/>
      <c r="C76" s="11"/>
      <c r="D76" s="73"/>
      <c r="E76" s="24"/>
      <c r="F76" s="73"/>
      <c r="G76" s="23"/>
      <c r="H76" s="73"/>
      <c r="I76" s="289" t="str">
        <f t="shared" si="18"/>
        <v/>
      </c>
      <c r="J76" s="451"/>
      <c r="K76" s="475" t="str">
        <f t="shared" si="19"/>
        <v/>
      </c>
      <c r="L76" s="204" t="str">
        <f t="shared" si="20"/>
        <v/>
      </c>
      <c r="M76" s="204" t="str">
        <f t="shared" si="21"/>
        <v/>
      </c>
      <c r="N76" s="199" t="str">
        <f t="shared" si="22"/>
        <v/>
      </c>
      <c r="O76" s="204" t="str">
        <f t="shared" si="23"/>
        <v/>
      </c>
      <c r="P76" s="204" t="str">
        <f t="shared" si="24"/>
        <v/>
      </c>
      <c r="Q76" s="204" t="str">
        <f t="shared" si="25"/>
        <v/>
      </c>
      <c r="R76" s="204" t="str">
        <f t="shared" si="26"/>
        <v/>
      </c>
      <c r="S76" s="191"/>
      <c r="T76" s="209" t="str">
        <f t="shared" si="27"/>
        <v/>
      </c>
      <c r="U76" s="191"/>
      <c r="V76" s="210" t="str" cm="1">
        <f t="array" ref="V76">IF(OR(T76="",I76=""),"",_xlfn.IFS((IFERROR(VALUE(TRIM(SUBSTITUTE(T76,CHAR(160),""))),0))&gt;(IFERROR(VALUE(TRIM(SUBSTITUTE(I76,CHAR(160),""))),0)),"KO : Le montant retenu est supérieur au montant présenté. Merci de revoir la ligne de contribution ou plafonner son montant.",(IFERROR(VALUE(TRIM(SUBSTITUTE(I76,CHAR(160),""))),0))=0,"",(IFERROR(VALUE(TRIM(SUBSTITUTE(T76,CHAR(160),""))),0))=(IFERROR(VALUE(TRIM(SUBSTITUTE(I76,CHAR(160),""))),0)),"OK",(IFERROR(VALUE(TRIM(SUBSTITUTE(T76,CHAR(160),""))),0))&lt;(IFERROR(VALUE(TRIM(SUBSTITUTE(I76,CHAR(160),""))),0)),"Montant instruit inférieur au montant présenté.",TRUE,""))</f>
        <v/>
      </c>
      <c r="W76" s="204" t="str">
        <f t="shared" si="28"/>
        <v/>
      </c>
    </row>
    <row r="77" spans="1:23" ht="15" customHeight="1">
      <c r="A77" s="478">
        <v>73</v>
      </c>
      <c r="B77" s="72"/>
      <c r="C77" s="11"/>
      <c r="D77" s="73"/>
      <c r="E77" s="24"/>
      <c r="F77" s="73"/>
      <c r="G77" s="23"/>
      <c r="H77" s="73"/>
      <c r="I77" s="289" t="str">
        <f t="shared" si="18"/>
        <v/>
      </c>
      <c r="J77" s="451"/>
      <c r="K77" s="475" t="str">
        <f t="shared" si="19"/>
        <v/>
      </c>
      <c r="L77" s="204" t="str">
        <f t="shared" si="20"/>
        <v/>
      </c>
      <c r="M77" s="204" t="str">
        <f t="shared" si="21"/>
        <v/>
      </c>
      <c r="N77" s="199" t="str">
        <f t="shared" si="22"/>
        <v/>
      </c>
      <c r="O77" s="204" t="str">
        <f t="shared" si="23"/>
        <v/>
      </c>
      <c r="P77" s="204" t="str">
        <f t="shared" si="24"/>
        <v/>
      </c>
      <c r="Q77" s="204" t="str">
        <f t="shared" si="25"/>
        <v/>
      </c>
      <c r="R77" s="204" t="str">
        <f t="shared" si="26"/>
        <v/>
      </c>
      <c r="S77" s="191"/>
      <c r="T77" s="209" t="str">
        <f t="shared" si="27"/>
        <v/>
      </c>
      <c r="U77" s="191"/>
      <c r="V77" s="210" t="str" cm="1">
        <f t="array" ref="V77">IF(OR(T77="",I77=""),"",_xlfn.IFS((IFERROR(VALUE(TRIM(SUBSTITUTE(T77,CHAR(160),""))),0))&gt;(IFERROR(VALUE(TRIM(SUBSTITUTE(I77,CHAR(160),""))),0)),"KO : Le montant retenu est supérieur au montant présenté. Merci de revoir la ligne de contribution ou plafonner son montant.",(IFERROR(VALUE(TRIM(SUBSTITUTE(I77,CHAR(160),""))),0))=0,"",(IFERROR(VALUE(TRIM(SUBSTITUTE(T77,CHAR(160),""))),0))=(IFERROR(VALUE(TRIM(SUBSTITUTE(I77,CHAR(160),""))),0)),"OK",(IFERROR(VALUE(TRIM(SUBSTITUTE(T77,CHAR(160),""))),0))&lt;(IFERROR(VALUE(TRIM(SUBSTITUTE(I77,CHAR(160),""))),0)),"Montant instruit inférieur au montant présenté.",TRUE,""))</f>
        <v/>
      </c>
      <c r="W77" s="204" t="str">
        <f t="shared" si="28"/>
        <v/>
      </c>
    </row>
    <row r="78" spans="1:23" ht="15" customHeight="1">
      <c r="A78" s="478">
        <v>74</v>
      </c>
      <c r="B78" s="72"/>
      <c r="C78" s="11"/>
      <c r="D78" s="73"/>
      <c r="E78" s="24"/>
      <c r="F78" s="73"/>
      <c r="G78" s="23"/>
      <c r="H78" s="73"/>
      <c r="I78" s="289" t="str">
        <f t="shared" si="18"/>
        <v/>
      </c>
      <c r="J78" s="451"/>
      <c r="K78" s="475" t="str">
        <f t="shared" si="19"/>
        <v/>
      </c>
      <c r="L78" s="204" t="str">
        <f t="shared" si="20"/>
        <v/>
      </c>
      <c r="M78" s="204" t="str">
        <f t="shared" si="21"/>
        <v/>
      </c>
      <c r="N78" s="199" t="str">
        <f t="shared" si="22"/>
        <v/>
      </c>
      <c r="O78" s="204" t="str">
        <f t="shared" si="23"/>
        <v/>
      </c>
      <c r="P78" s="204" t="str">
        <f t="shared" si="24"/>
        <v/>
      </c>
      <c r="Q78" s="204" t="str">
        <f t="shared" si="25"/>
        <v/>
      </c>
      <c r="R78" s="204" t="str">
        <f t="shared" si="26"/>
        <v/>
      </c>
      <c r="S78" s="191"/>
      <c r="T78" s="209" t="str">
        <f t="shared" si="27"/>
        <v/>
      </c>
      <c r="U78" s="191"/>
      <c r="V78" s="210" t="str" cm="1">
        <f t="array" ref="V78">IF(OR(T78="",I78=""),"",_xlfn.IFS((IFERROR(VALUE(TRIM(SUBSTITUTE(T78,CHAR(160),""))),0))&gt;(IFERROR(VALUE(TRIM(SUBSTITUTE(I78,CHAR(160),""))),0)),"KO : Le montant retenu est supérieur au montant présenté. Merci de revoir la ligne de contribution ou plafonner son montant.",(IFERROR(VALUE(TRIM(SUBSTITUTE(I78,CHAR(160),""))),0))=0,"",(IFERROR(VALUE(TRIM(SUBSTITUTE(T78,CHAR(160),""))),0))=(IFERROR(VALUE(TRIM(SUBSTITUTE(I78,CHAR(160),""))),0)),"OK",(IFERROR(VALUE(TRIM(SUBSTITUTE(T78,CHAR(160),""))),0))&lt;(IFERROR(VALUE(TRIM(SUBSTITUTE(I78,CHAR(160),""))),0)),"Montant instruit inférieur au montant présenté.",TRUE,""))</f>
        <v/>
      </c>
      <c r="W78" s="204" t="str">
        <f t="shared" si="28"/>
        <v/>
      </c>
    </row>
    <row r="79" spans="1:23" ht="15" customHeight="1">
      <c r="A79" s="478">
        <v>75</v>
      </c>
      <c r="B79" s="72"/>
      <c r="C79" s="11"/>
      <c r="D79" s="73"/>
      <c r="E79" s="24"/>
      <c r="F79" s="73"/>
      <c r="G79" s="23"/>
      <c r="H79" s="73"/>
      <c r="I79" s="289" t="str">
        <f t="shared" si="18"/>
        <v/>
      </c>
      <c r="J79" s="451"/>
      <c r="K79" s="475" t="str">
        <f t="shared" si="19"/>
        <v/>
      </c>
      <c r="L79" s="204" t="str">
        <f t="shared" si="20"/>
        <v/>
      </c>
      <c r="M79" s="204" t="str">
        <f t="shared" si="21"/>
        <v/>
      </c>
      <c r="N79" s="199" t="str">
        <f t="shared" si="22"/>
        <v/>
      </c>
      <c r="O79" s="204" t="str">
        <f t="shared" si="23"/>
        <v/>
      </c>
      <c r="P79" s="204" t="str">
        <f t="shared" si="24"/>
        <v/>
      </c>
      <c r="Q79" s="204" t="str">
        <f t="shared" si="25"/>
        <v/>
      </c>
      <c r="R79" s="204" t="str">
        <f t="shared" si="26"/>
        <v/>
      </c>
      <c r="S79" s="191"/>
      <c r="T79" s="209" t="str">
        <f t="shared" si="27"/>
        <v/>
      </c>
      <c r="U79" s="191"/>
      <c r="V79" s="210" t="str" cm="1">
        <f t="array" ref="V79">IF(OR(T79="",I79=""),"",_xlfn.IFS((IFERROR(VALUE(TRIM(SUBSTITUTE(T79,CHAR(160),""))),0))&gt;(IFERROR(VALUE(TRIM(SUBSTITUTE(I79,CHAR(160),""))),0)),"KO : Le montant retenu est supérieur au montant présenté. Merci de revoir la ligne de contribution ou plafonner son montant.",(IFERROR(VALUE(TRIM(SUBSTITUTE(I79,CHAR(160),""))),0))=0,"",(IFERROR(VALUE(TRIM(SUBSTITUTE(T79,CHAR(160),""))),0))=(IFERROR(VALUE(TRIM(SUBSTITUTE(I79,CHAR(160),""))),0)),"OK",(IFERROR(VALUE(TRIM(SUBSTITUTE(T79,CHAR(160),""))),0))&lt;(IFERROR(VALUE(TRIM(SUBSTITUTE(I79,CHAR(160),""))),0)),"Montant instruit inférieur au montant présenté.",TRUE,""))</f>
        <v/>
      </c>
      <c r="W79" s="204" t="str">
        <f t="shared" si="28"/>
        <v/>
      </c>
    </row>
    <row r="80" spans="1:23" ht="15" customHeight="1">
      <c r="A80" s="478">
        <v>76</v>
      </c>
      <c r="B80" s="72"/>
      <c r="C80" s="11"/>
      <c r="D80" s="73"/>
      <c r="E80" s="24"/>
      <c r="F80" s="73"/>
      <c r="G80" s="23"/>
      <c r="H80" s="73"/>
      <c r="I80" s="289" t="str">
        <f t="shared" si="18"/>
        <v/>
      </c>
      <c r="J80" s="451"/>
      <c r="K80" s="475" t="str">
        <f t="shared" si="19"/>
        <v/>
      </c>
      <c r="L80" s="204" t="str">
        <f t="shared" si="20"/>
        <v/>
      </c>
      <c r="M80" s="204" t="str">
        <f t="shared" si="21"/>
        <v/>
      </c>
      <c r="N80" s="199" t="str">
        <f t="shared" si="22"/>
        <v/>
      </c>
      <c r="O80" s="204" t="str">
        <f t="shared" si="23"/>
        <v/>
      </c>
      <c r="P80" s="204" t="str">
        <f t="shared" si="24"/>
        <v/>
      </c>
      <c r="Q80" s="204" t="str">
        <f t="shared" si="25"/>
        <v/>
      </c>
      <c r="R80" s="204" t="str">
        <f t="shared" si="26"/>
        <v/>
      </c>
      <c r="S80" s="191"/>
      <c r="T80" s="209" t="str">
        <f t="shared" si="27"/>
        <v/>
      </c>
      <c r="U80" s="191"/>
      <c r="V80" s="210" t="str" cm="1">
        <f t="array" ref="V80">IF(OR(T80="",I80=""),"",_xlfn.IFS((IFERROR(VALUE(TRIM(SUBSTITUTE(T80,CHAR(160),""))),0))&gt;(IFERROR(VALUE(TRIM(SUBSTITUTE(I80,CHAR(160),""))),0)),"KO : Le montant retenu est supérieur au montant présenté. Merci de revoir la ligne de contribution ou plafonner son montant.",(IFERROR(VALUE(TRIM(SUBSTITUTE(I80,CHAR(160),""))),0))=0,"",(IFERROR(VALUE(TRIM(SUBSTITUTE(T80,CHAR(160),""))),0))=(IFERROR(VALUE(TRIM(SUBSTITUTE(I80,CHAR(160),""))),0)),"OK",(IFERROR(VALUE(TRIM(SUBSTITUTE(T80,CHAR(160),""))),0))&lt;(IFERROR(VALUE(TRIM(SUBSTITUTE(I80,CHAR(160),""))),0)),"Montant instruit inférieur au montant présenté.",TRUE,""))</f>
        <v/>
      </c>
      <c r="W80" s="204" t="str">
        <f t="shared" si="28"/>
        <v/>
      </c>
    </row>
    <row r="81" spans="1:23" ht="15" customHeight="1">
      <c r="A81" s="478">
        <v>77</v>
      </c>
      <c r="B81" s="72"/>
      <c r="C81" s="11"/>
      <c r="D81" s="73"/>
      <c r="E81" s="24"/>
      <c r="F81" s="73"/>
      <c r="G81" s="23"/>
      <c r="H81" s="73"/>
      <c r="I81" s="289" t="str">
        <f t="shared" si="18"/>
        <v/>
      </c>
      <c r="J81" s="451"/>
      <c r="K81" s="475" t="str">
        <f t="shared" si="19"/>
        <v/>
      </c>
      <c r="L81" s="204" t="str">
        <f t="shared" si="20"/>
        <v/>
      </c>
      <c r="M81" s="204" t="str">
        <f t="shared" si="21"/>
        <v/>
      </c>
      <c r="N81" s="199" t="str">
        <f t="shared" si="22"/>
        <v/>
      </c>
      <c r="O81" s="204" t="str">
        <f t="shared" si="23"/>
        <v/>
      </c>
      <c r="P81" s="204" t="str">
        <f t="shared" si="24"/>
        <v/>
      </c>
      <c r="Q81" s="204" t="str">
        <f t="shared" si="25"/>
        <v/>
      </c>
      <c r="R81" s="204" t="str">
        <f t="shared" si="26"/>
        <v/>
      </c>
      <c r="S81" s="191"/>
      <c r="T81" s="209" t="str">
        <f t="shared" si="27"/>
        <v/>
      </c>
      <c r="U81" s="191"/>
      <c r="V81" s="210" t="str" cm="1">
        <f t="array" ref="V81">IF(OR(T81="",I81=""),"",_xlfn.IFS((IFERROR(VALUE(TRIM(SUBSTITUTE(T81,CHAR(160),""))),0))&gt;(IFERROR(VALUE(TRIM(SUBSTITUTE(I81,CHAR(160),""))),0)),"KO : Le montant retenu est supérieur au montant présenté. Merci de revoir la ligne de contribution ou plafonner son montant.",(IFERROR(VALUE(TRIM(SUBSTITUTE(I81,CHAR(160),""))),0))=0,"",(IFERROR(VALUE(TRIM(SUBSTITUTE(T81,CHAR(160),""))),0))=(IFERROR(VALUE(TRIM(SUBSTITUTE(I81,CHAR(160),""))),0)),"OK",(IFERROR(VALUE(TRIM(SUBSTITUTE(T81,CHAR(160),""))),0))&lt;(IFERROR(VALUE(TRIM(SUBSTITUTE(I81,CHAR(160),""))),0)),"Montant instruit inférieur au montant présenté.",TRUE,""))</f>
        <v/>
      </c>
      <c r="W81" s="204" t="str">
        <f t="shared" si="28"/>
        <v/>
      </c>
    </row>
    <row r="82" spans="1:23" ht="15" customHeight="1">
      <c r="A82" s="478">
        <v>78</v>
      </c>
      <c r="B82" s="72"/>
      <c r="C82" s="11"/>
      <c r="D82" s="73"/>
      <c r="E82" s="24"/>
      <c r="F82" s="73"/>
      <c r="G82" s="23"/>
      <c r="H82" s="73"/>
      <c r="I82" s="289" t="str">
        <f t="shared" si="18"/>
        <v/>
      </c>
      <c r="J82" s="451"/>
      <c r="K82" s="475" t="str">
        <f t="shared" si="19"/>
        <v/>
      </c>
      <c r="L82" s="204" t="str">
        <f t="shared" si="20"/>
        <v/>
      </c>
      <c r="M82" s="204" t="str">
        <f t="shared" si="21"/>
        <v/>
      </c>
      <c r="N82" s="199" t="str">
        <f t="shared" si="22"/>
        <v/>
      </c>
      <c r="O82" s="204" t="str">
        <f t="shared" si="23"/>
        <v/>
      </c>
      <c r="P82" s="204" t="str">
        <f t="shared" si="24"/>
        <v/>
      </c>
      <c r="Q82" s="204" t="str">
        <f t="shared" si="25"/>
        <v/>
      </c>
      <c r="R82" s="204" t="str">
        <f t="shared" si="26"/>
        <v/>
      </c>
      <c r="S82" s="191"/>
      <c r="T82" s="209" t="str">
        <f t="shared" si="27"/>
        <v/>
      </c>
      <c r="U82" s="191"/>
      <c r="V82" s="210" t="str" cm="1">
        <f t="array" ref="V82">IF(OR(T82="",I82=""),"",_xlfn.IFS((IFERROR(VALUE(TRIM(SUBSTITUTE(T82,CHAR(160),""))),0))&gt;(IFERROR(VALUE(TRIM(SUBSTITUTE(I82,CHAR(160),""))),0)),"KO : Le montant retenu est supérieur au montant présenté. Merci de revoir la ligne de contribution ou plafonner son montant.",(IFERROR(VALUE(TRIM(SUBSTITUTE(I82,CHAR(160),""))),0))=0,"",(IFERROR(VALUE(TRIM(SUBSTITUTE(T82,CHAR(160),""))),0))=(IFERROR(VALUE(TRIM(SUBSTITUTE(I82,CHAR(160),""))),0)),"OK",(IFERROR(VALUE(TRIM(SUBSTITUTE(T82,CHAR(160),""))),0))&lt;(IFERROR(VALUE(TRIM(SUBSTITUTE(I82,CHAR(160),""))),0)),"Montant instruit inférieur au montant présenté.",TRUE,""))</f>
        <v/>
      </c>
      <c r="W82" s="204" t="str">
        <f t="shared" si="28"/>
        <v/>
      </c>
    </row>
    <row r="83" spans="1:23" ht="15" customHeight="1">
      <c r="A83" s="478">
        <v>79</v>
      </c>
      <c r="B83" s="72"/>
      <c r="C83" s="11"/>
      <c r="D83" s="73"/>
      <c r="E83" s="24"/>
      <c r="F83" s="73"/>
      <c r="G83" s="23"/>
      <c r="H83" s="73"/>
      <c r="I83" s="289" t="str">
        <f t="shared" si="18"/>
        <v/>
      </c>
      <c r="J83" s="451"/>
      <c r="K83" s="475" t="str">
        <f t="shared" si="19"/>
        <v/>
      </c>
      <c r="L83" s="204" t="str">
        <f t="shared" si="20"/>
        <v/>
      </c>
      <c r="M83" s="204" t="str">
        <f t="shared" si="21"/>
        <v/>
      </c>
      <c r="N83" s="199" t="str">
        <f t="shared" si="22"/>
        <v/>
      </c>
      <c r="O83" s="204" t="str">
        <f t="shared" si="23"/>
        <v/>
      </c>
      <c r="P83" s="204" t="str">
        <f t="shared" si="24"/>
        <v/>
      </c>
      <c r="Q83" s="204" t="str">
        <f t="shared" si="25"/>
        <v/>
      </c>
      <c r="R83" s="204" t="str">
        <f t="shared" si="26"/>
        <v/>
      </c>
      <c r="S83" s="191"/>
      <c r="T83" s="209" t="str">
        <f t="shared" si="27"/>
        <v/>
      </c>
      <c r="U83" s="191"/>
      <c r="V83" s="210" t="str" cm="1">
        <f t="array" ref="V83">IF(OR(T83="",I83=""),"",_xlfn.IFS((IFERROR(VALUE(TRIM(SUBSTITUTE(T83,CHAR(160),""))),0))&gt;(IFERROR(VALUE(TRIM(SUBSTITUTE(I83,CHAR(160),""))),0)),"KO : Le montant retenu est supérieur au montant présenté. Merci de revoir la ligne de contribution ou plafonner son montant.",(IFERROR(VALUE(TRIM(SUBSTITUTE(I83,CHAR(160),""))),0))=0,"",(IFERROR(VALUE(TRIM(SUBSTITUTE(T83,CHAR(160),""))),0))=(IFERROR(VALUE(TRIM(SUBSTITUTE(I83,CHAR(160),""))),0)),"OK",(IFERROR(VALUE(TRIM(SUBSTITUTE(T83,CHAR(160),""))),0))&lt;(IFERROR(VALUE(TRIM(SUBSTITUTE(I83,CHAR(160),""))),0)),"Montant instruit inférieur au montant présenté.",TRUE,""))</f>
        <v/>
      </c>
      <c r="W83" s="204" t="str">
        <f t="shared" si="28"/>
        <v/>
      </c>
    </row>
    <row r="84" spans="1:23" ht="15" customHeight="1">
      <c r="A84" s="478">
        <v>80</v>
      </c>
      <c r="B84" s="72"/>
      <c r="C84" s="11"/>
      <c r="D84" s="73"/>
      <c r="E84" s="24"/>
      <c r="F84" s="73"/>
      <c r="G84" s="23"/>
      <c r="H84" s="73"/>
      <c r="I84" s="289" t="str">
        <f t="shared" si="18"/>
        <v/>
      </c>
      <c r="J84" s="451"/>
      <c r="K84" s="475" t="str">
        <f t="shared" si="19"/>
        <v/>
      </c>
      <c r="L84" s="204" t="str">
        <f t="shared" si="20"/>
        <v/>
      </c>
      <c r="M84" s="204" t="str">
        <f t="shared" si="21"/>
        <v/>
      </c>
      <c r="N84" s="199" t="str">
        <f t="shared" si="22"/>
        <v/>
      </c>
      <c r="O84" s="204" t="str">
        <f t="shared" si="23"/>
        <v/>
      </c>
      <c r="P84" s="204" t="str">
        <f t="shared" si="24"/>
        <v/>
      </c>
      <c r="Q84" s="204" t="str">
        <f t="shared" si="25"/>
        <v/>
      </c>
      <c r="R84" s="204" t="str">
        <f t="shared" si="26"/>
        <v/>
      </c>
      <c r="S84" s="191"/>
      <c r="T84" s="209" t="str">
        <f t="shared" si="27"/>
        <v/>
      </c>
      <c r="U84" s="191"/>
      <c r="V84" s="210" t="str" cm="1">
        <f t="array" ref="V84">IF(OR(T84="",I84=""),"",_xlfn.IFS((IFERROR(VALUE(TRIM(SUBSTITUTE(T84,CHAR(160),""))),0))&gt;(IFERROR(VALUE(TRIM(SUBSTITUTE(I84,CHAR(160),""))),0)),"KO : Le montant retenu est supérieur au montant présenté. Merci de revoir la ligne de contribution ou plafonner son montant.",(IFERROR(VALUE(TRIM(SUBSTITUTE(I84,CHAR(160),""))),0))=0,"",(IFERROR(VALUE(TRIM(SUBSTITUTE(T84,CHAR(160),""))),0))=(IFERROR(VALUE(TRIM(SUBSTITUTE(I84,CHAR(160),""))),0)),"OK",(IFERROR(VALUE(TRIM(SUBSTITUTE(T84,CHAR(160),""))),0))&lt;(IFERROR(VALUE(TRIM(SUBSTITUTE(I84,CHAR(160),""))),0)),"Montant instruit inférieur au montant présenté.",TRUE,""))</f>
        <v/>
      </c>
      <c r="W84" s="204" t="str">
        <f t="shared" si="28"/>
        <v/>
      </c>
    </row>
    <row r="85" spans="1:23" ht="15" customHeight="1">
      <c r="A85" s="478">
        <v>81</v>
      </c>
      <c r="B85" s="72"/>
      <c r="C85" s="11"/>
      <c r="D85" s="73"/>
      <c r="E85" s="24"/>
      <c r="F85" s="73"/>
      <c r="G85" s="23"/>
      <c r="H85" s="73"/>
      <c r="I85" s="289" t="str">
        <f t="shared" si="18"/>
        <v/>
      </c>
      <c r="J85" s="451"/>
      <c r="K85" s="475" t="str">
        <f t="shared" si="19"/>
        <v/>
      </c>
      <c r="L85" s="204" t="str">
        <f t="shared" si="20"/>
        <v/>
      </c>
      <c r="M85" s="204" t="str">
        <f t="shared" si="21"/>
        <v/>
      </c>
      <c r="N85" s="199" t="str">
        <f t="shared" si="22"/>
        <v/>
      </c>
      <c r="O85" s="204" t="str">
        <f t="shared" si="23"/>
        <v/>
      </c>
      <c r="P85" s="204" t="str">
        <f t="shared" si="24"/>
        <v/>
      </c>
      <c r="Q85" s="204" t="str">
        <f t="shared" si="25"/>
        <v/>
      </c>
      <c r="R85" s="204" t="str">
        <f t="shared" si="26"/>
        <v/>
      </c>
      <c r="S85" s="191"/>
      <c r="T85" s="209" t="str">
        <f t="shared" si="27"/>
        <v/>
      </c>
      <c r="U85" s="191"/>
      <c r="V85" s="210" t="str" cm="1">
        <f t="array" ref="V85">IF(OR(T85="",I85=""),"",_xlfn.IFS((IFERROR(VALUE(TRIM(SUBSTITUTE(T85,CHAR(160),""))),0))&gt;(IFERROR(VALUE(TRIM(SUBSTITUTE(I85,CHAR(160),""))),0)),"KO : Le montant retenu est supérieur au montant présenté. Merci de revoir la ligne de contribution ou plafonner son montant.",(IFERROR(VALUE(TRIM(SUBSTITUTE(I85,CHAR(160),""))),0))=0,"",(IFERROR(VALUE(TRIM(SUBSTITUTE(T85,CHAR(160),""))),0))=(IFERROR(VALUE(TRIM(SUBSTITUTE(I85,CHAR(160),""))),0)),"OK",(IFERROR(VALUE(TRIM(SUBSTITUTE(T85,CHAR(160),""))),0))&lt;(IFERROR(VALUE(TRIM(SUBSTITUTE(I85,CHAR(160),""))),0)),"Montant instruit inférieur au montant présenté.",TRUE,""))</f>
        <v/>
      </c>
      <c r="W85" s="204" t="str">
        <f t="shared" si="28"/>
        <v/>
      </c>
    </row>
    <row r="86" spans="1:23" ht="15" customHeight="1">
      <c r="A86" s="478">
        <v>82</v>
      </c>
      <c r="B86" s="72"/>
      <c r="C86" s="11"/>
      <c r="D86" s="73"/>
      <c r="E86" s="24"/>
      <c r="F86" s="73"/>
      <c r="G86" s="23"/>
      <c r="H86" s="73"/>
      <c r="I86" s="289" t="str">
        <f t="shared" si="18"/>
        <v/>
      </c>
      <c r="J86" s="451"/>
      <c r="K86" s="475" t="str">
        <f t="shared" si="19"/>
        <v/>
      </c>
      <c r="L86" s="204" t="str">
        <f t="shared" si="20"/>
        <v/>
      </c>
      <c r="M86" s="204" t="str">
        <f t="shared" si="21"/>
        <v/>
      </c>
      <c r="N86" s="199" t="str">
        <f t="shared" si="22"/>
        <v/>
      </c>
      <c r="O86" s="204" t="str">
        <f t="shared" si="23"/>
        <v/>
      </c>
      <c r="P86" s="204" t="str">
        <f t="shared" si="24"/>
        <v/>
      </c>
      <c r="Q86" s="204" t="str">
        <f t="shared" si="25"/>
        <v/>
      </c>
      <c r="R86" s="204" t="str">
        <f t="shared" si="26"/>
        <v/>
      </c>
      <c r="S86" s="191"/>
      <c r="T86" s="209" t="str">
        <f t="shared" si="27"/>
        <v/>
      </c>
      <c r="U86" s="191"/>
      <c r="V86" s="210" t="str" cm="1">
        <f t="array" ref="V86">IF(OR(T86="",I86=""),"",_xlfn.IFS((IFERROR(VALUE(TRIM(SUBSTITUTE(T86,CHAR(160),""))),0))&gt;(IFERROR(VALUE(TRIM(SUBSTITUTE(I86,CHAR(160),""))),0)),"KO : Le montant retenu est supérieur au montant présenté. Merci de revoir la ligne de contribution ou plafonner son montant.",(IFERROR(VALUE(TRIM(SUBSTITUTE(I86,CHAR(160),""))),0))=0,"",(IFERROR(VALUE(TRIM(SUBSTITUTE(T86,CHAR(160),""))),0))=(IFERROR(VALUE(TRIM(SUBSTITUTE(I86,CHAR(160),""))),0)),"OK",(IFERROR(VALUE(TRIM(SUBSTITUTE(T86,CHAR(160),""))),0))&lt;(IFERROR(VALUE(TRIM(SUBSTITUTE(I86,CHAR(160),""))),0)),"Montant instruit inférieur au montant présenté.",TRUE,""))</f>
        <v/>
      </c>
      <c r="W86" s="204" t="str">
        <f t="shared" si="28"/>
        <v/>
      </c>
    </row>
    <row r="87" spans="1:23" ht="15" customHeight="1">
      <c r="A87" s="478">
        <v>83</v>
      </c>
      <c r="B87" s="72"/>
      <c r="C87" s="11"/>
      <c r="D87" s="73"/>
      <c r="E87" s="24"/>
      <c r="F87" s="73"/>
      <c r="G87" s="23"/>
      <c r="H87" s="73"/>
      <c r="I87" s="289" t="str">
        <f t="shared" si="18"/>
        <v/>
      </c>
      <c r="J87" s="451"/>
      <c r="K87" s="475" t="str">
        <f t="shared" si="19"/>
        <v/>
      </c>
      <c r="L87" s="204" t="str">
        <f t="shared" si="20"/>
        <v/>
      </c>
      <c r="M87" s="204" t="str">
        <f t="shared" si="21"/>
        <v/>
      </c>
      <c r="N87" s="199" t="str">
        <f t="shared" si="22"/>
        <v/>
      </c>
      <c r="O87" s="204" t="str">
        <f t="shared" si="23"/>
        <v/>
      </c>
      <c r="P87" s="204" t="str">
        <f t="shared" si="24"/>
        <v/>
      </c>
      <c r="Q87" s="204" t="str">
        <f t="shared" si="25"/>
        <v/>
      </c>
      <c r="R87" s="204" t="str">
        <f t="shared" si="26"/>
        <v/>
      </c>
      <c r="S87" s="191"/>
      <c r="T87" s="209" t="str">
        <f t="shared" si="27"/>
        <v/>
      </c>
      <c r="U87" s="191"/>
      <c r="V87" s="210" t="str" cm="1">
        <f t="array" ref="V87">IF(OR(T87="",I87=""),"",_xlfn.IFS((IFERROR(VALUE(TRIM(SUBSTITUTE(T87,CHAR(160),""))),0))&gt;(IFERROR(VALUE(TRIM(SUBSTITUTE(I87,CHAR(160),""))),0)),"KO : Le montant retenu est supérieur au montant présenté. Merci de revoir la ligne de contribution ou plafonner son montant.",(IFERROR(VALUE(TRIM(SUBSTITUTE(I87,CHAR(160),""))),0))=0,"",(IFERROR(VALUE(TRIM(SUBSTITUTE(T87,CHAR(160),""))),0))=(IFERROR(VALUE(TRIM(SUBSTITUTE(I87,CHAR(160),""))),0)),"OK",(IFERROR(VALUE(TRIM(SUBSTITUTE(T87,CHAR(160),""))),0))&lt;(IFERROR(VALUE(TRIM(SUBSTITUTE(I87,CHAR(160),""))),0)),"Montant instruit inférieur au montant présenté.",TRUE,""))</f>
        <v/>
      </c>
      <c r="W87" s="204" t="str">
        <f t="shared" si="28"/>
        <v/>
      </c>
    </row>
    <row r="88" spans="1:23" ht="15" customHeight="1">
      <c r="A88" s="478">
        <v>84</v>
      </c>
      <c r="B88" s="72"/>
      <c r="C88" s="11"/>
      <c r="D88" s="73"/>
      <c r="E88" s="24"/>
      <c r="F88" s="73"/>
      <c r="G88" s="23"/>
      <c r="H88" s="73"/>
      <c r="I88" s="289" t="str">
        <f t="shared" si="18"/>
        <v/>
      </c>
      <c r="J88" s="451"/>
      <c r="K88" s="475" t="str">
        <f t="shared" si="19"/>
        <v/>
      </c>
      <c r="L88" s="204" t="str">
        <f t="shared" si="20"/>
        <v/>
      </c>
      <c r="M88" s="204" t="str">
        <f t="shared" si="21"/>
        <v/>
      </c>
      <c r="N88" s="199" t="str">
        <f t="shared" si="22"/>
        <v/>
      </c>
      <c r="O88" s="204" t="str">
        <f t="shared" si="23"/>
        <v/>
      </c>
      <c r="P88" s="204" t="str">
        <f t="shared" si="24"/>
        <v/>
      </c>
      <c r="Q88" s="204" t="str">
        <f t="shared" si="25"/>
        <v/>
      </c>
      <c r="R88" s="204" t="str">
        <f t="shared" si="26"/>
        <v/>
      </c>
      <c r="S88" s="191"/>
      <c r="T88" s="209" t="str">
        <f t="shared" si="27"/>
        <v/>
      </c>
      <c r="U88" s="191"/>
      <c r="V88" s="210" t="str" cm="1">
        <f t="array" ref="V88">IF(OR(T88="",I88=""),"",_xlfn.IFS((IFERROR(VALUE(TRIM(SUBSTITUTE(T88,CHAR(160),""))),0))&gt;(IFERROR(VALUE(TRIM(SUBSTITUTE(I88,CHAR(160),""))),0)),"KO : Le montant retenu est supérieur au montant présenté. Merci de revoir la ligne de contribution ou plafonner son montant.",(IFERROR(VALUE(TRIM(SUBSTITUTE(I88,CHAR(160),""))),0))=0,"",(IFERROR(VALUE(TRIM(SUBSTITUTE(T88,CHAR(160),""))),0))=(IFERROR(VALUE(TRIM(SUBSTITUTE(I88,CHAR(160),""))),0)),"OK",(IFERROR(VALUE(TRIM(SUBSTITUTE(T88,CHAR(160),""))),0))&lt;(IFERROR(VALUE(TRIM(SUBSTITUTE(I88,CHAR(160),""))),0)),"Montant instruit inférieur au montant présenté.",TRUE,""))</f>
        <v/>
      </c>
      <c r="W88" s="204" t="str">
        <f t="shared" si="28"/>
        <v/>
      </c>
    </row>
    <row r="89" spans="1:23" ht="15" customHeight="1">
      <c r="A89" s="478">
        <v>85</v>
      </c>
      <c r="B89" s="72"/>
      <c r="C89" s="11"/>
      <c r="D89" s="73"/>
      <c r="E89" s="24"/>
      <c r="F89" s="73"/>
      <c r="G89" s="23"/>
      <c r="H89" s="73"/>
      <c r="I89" s="289" t="str">
        <f t="shared" si="18"/>
        <v/>
      </c>
      <c r="J89" s="451"/>
      <c r="K89" s="475" t="str">
        <f t="shared" si="19"/>
        <v/>
      </c>
      <c r="L89" s="204" t="str">
        <f t="shared" si="20"/>
        <v/>
      </c>
      <c r="M89" s="204" t="str">
        <f t="shared" si="21"/>
        <v/>
      </c>
      <c r="N89" s="199" t="str">
        <f t="shared" si="22"/>
        <v/>
      </c>
      <c r="O89" s="204" t="str">
        <f t="shared" si="23"/>
        <v/>
      </c>
      <c r="P89" s="204" t="str">
        <f t="shared" si="24"/>
        <v/>
      </c>
      <c r="Q89" s="204" t="str">
        <f t="shared" si="25"/>
        <v/>
      </c>
      <c r="R89" s="204" t="str">
        <f t="shared" si="26"/>
        <v/>
      </c>
      <c r="S89" s="191"/>
      <c r="T89" s="209" t="str">
        <f t="shared" si="27"/>
        <v/>
      </c>
      <c r="U89" s="191"/>
      <c r="V89" s="210" t="str" cm="1">
        <f t="array" ref="V89">IF(OR(T89="",I89=""),"",_xlfn.IFS((IFERROR(VALUE(TRIM(SUBSTITUTE(T89,CHAR(160),""))),0))&gt;(IFERROR(VALUE(TRIM(SUBSTITUTE(I89,CHAR(160),""))),0)),"KO : Le montant retenu est supérieur au montant présenté. Merci de revoir la ligne de contribution ou plafonner son montant.",(IFERROR(VALUE(TRIM(SUBSTITUTE(I89,CHAR(160),""))),0))=0,"",(IFERROR(VALUE(TRIM(SUBSTITUTE(T89,CHAR(160),""))),0))=(IFERROR(VALUE(TRIM(SUBSTITUTE(I89,CHAR(160),""))),0)),"OK",(IFERROR(VALUE(TRIM(SUBSTITUTE(T89,CHAR(160),""))),0))&lt;(IFERROR(VALUE(TRIM(SUBSTITUTE(I89,CHAR(160),""))),0)),"Montant instruit inférieur au montant présenté.",TRUE,""))</f>
        <v/>
      </c>
      <c r="W89" s="204" t="str">
        <f t="shared" si="28"/>
        <v/>
      </c>
    </row>
    <row r="90" spans="1:23" ht="15" customHeight="1">
      <c r="A90" s="478">
        <v>86</v>
      </c>
      <c r="B90" s="72"/>
      <c r="C90" s="11"/>
      <c r="D90" s="73"/>
      <c r="E90" s="24"/>
      <c r="F90" s="73"/>
      <c r="G90" s="23"/>
      <c r="H90" s="73"/>
      <c r="I90" s="289" t="str">
        <f t="shared" si="18"/>
        <v/>
      </c>
      <c r="J90" s="451"/>
      <c r="K90" s="475" t="str">
        <f t="shared" si="19"/>
        <v/>
      </c>
      <c r="L90" s="204" t="str">
        <f t="shared" si="20"/>
        <v/>
      </c>
      <c r="M90" s="204" t="str">
        <f t="shared" si="21"/>
        <v/>
      </c>
      <c r="N90" s="199" t="str">
        <f t="shared" si="22"/>
        <v/>
      </c>
      <c r="O90" s="204" t="str">
        <f t="shared" si="23"/>
        <v/>
      </c>
      <c r="P90" s="204" t="str">
        <f t="shared" si="24"/>
        <v/>
      </c>
      <c r="Q90" s="204" t="str">
        <f t="shared" si="25"/>
        <v/>
      </c>
      <c r="R90" s="204" t="str">
        <f t="shared" si="26"/>
        <v/>
      </c>
      <c r="S90" s="191"/>
      <c r="T90" s="209" t="str">
        <f t="shared" si="27"/>
        <v/>
      </c>
      <c r="U90" s="191"/>
      <c r="V90" s="210" t="str" cm="1">
        <f t="array" ref="V90">IF(OR(T90="",I90=""),"",_xlfn.IFS((IFERROR(VALUE(TRIM(SUBSTITUTE(T90,CHAR(160),""))),0))&gt;(IFERROR(VALUE(TRIM(SUBSTITUTE(I90,CHAR(160),""))),0)),"KO : Le montant retenu est supérieur au montant présenté. Merci de revoir la ligne de contribution ou plafonner son montant.",(IFERROR(VALUE(TRIM(SUBSTITUTE(I90,CHAR(160),""))),0))=0,"",(IFERROR(VALUE(TRIM(SUBSTITUTE(T90,CHAR(160),""))),0))=(IFERROR(VALUE(TRIM(SUBSTITUTE(I90,CHAR(160),""))),0)),"OK",(IFERROR(VALUE(TRIM(SUBSTITUTE(T90,CHAR(160),""))),0))&lt;(IFERROR(VALUE(TRIM(SUBSTITUTE(I90,CHAR(160),""))),0)),"Montant instruit inférieur au montant présenté.",TRUE,""))</f>
        <v/>
      </c>
      <c r="W90" s="204" t="str">
        <f t="shared" si="28"/>
        <v/>
      </c>
    </row>
    <row r="91" spans="1:23" ht="15" customHeight="1">
      <c r="A91" s="478">
        <v>87</v>
      </c>
      <c r="B91" s="72"/>
      <c r="C91" s="11"/>
      <c r="D91" s="73"/>
      <c r="E91" s="24"/>
      <c r="F91" s="73"/>
      <c r="G91" s="23"/>
      <c r="H91" s="73"/>
      <c r="I91" s="289" t="str">
        <f t="shared" si="18"/>
        <v/>
      </c>
      <c r="J91" s="451"/>
      <c r="K91" s="475" t="str">
        <f t="shared" si="19"/>
        <v/>
      </c>
      <c r="L91" s="204" t="str">
        <f t="shared" si="20"/>
        <v/>
      </c>
      <c r="M91" s="204" t="str">
        <f t="shared" si="21"/>
        <v/>
      </c>
      <c r="N91" s="199" t="str">
        <f t="shared" si="22"/>
        <v/>
      </c>
      <c r="O91" s="204" t="str">
        <f t="shared" si="23"/>
        <v/>
      </c>
      <c r="P91" s="204" t="str">
        <f t="shared" si="24"/>
        <v/>
      </c>
      <c r="Q91" s="204" t="str">
        <f t="shared" si="25"/>
        <v/>
      </c>
      <c r="R91" s="204" t="str">
        <f t="shared" si="26"/>
        <v/>
      </c>
      <c r="S91" s="191"/>
      <c r="T91" s="209" t="str">
        <f t="shared" si="27"/>
        <v/>
      </c>
      <c r="U91" s="191"/>
      <c r="V91" s="210" t="str" cm="1">
        <f t="array" ref="V91">IF(OR(T91="",I91=""),"",_xlfn.IFS((IFERROR(VALUE(TRIM(SUBSTITUTE(T91,CHAR(160),""))),0))&gt;(IFERROR(VALUE(TRIM(SUBSTITUTE(I91,CHAR(160),""))),0)),"KO : Le montant retenu est supérieur au montant présenté. Merci de revoir la ligne de contribution ou plafonner son montant.",(IFERROR(VALUE(TRIM(SUBSTITUTE(I91,CHAR(160),""))),0))=0,"",(IFERROR(VALUE(TRIM(SUBSTITUTE(T91,CHAR(160),""))),0))=(IFERROR(VALUE(TRIM(SUBSTITUTE(I91,CHAR(160),""))),0)),"OK",(IFERROR(VALUE(TRIM(SUBSTITUTE(T91,CHAR(160),""))),0))&lt;(IFERROR(VALUE(TRIM(SUBSTITUTE(I91,CHAR(160),""))),0)),"Montant instruit inférieur au montant présenté.",TRUE,""))</f>
        <v/>
      </c>
      <c r="W91" s="204" t="str">
        <f t="shared" si="28"/>
        <v/>
      </c>
    </row>
    <row r="92" spans="1:23" ht="15" customHeight="1">
      <c r="A92" s="478">
        <v>88</v>
      </c>
      <c r="B92" s="72"/>
      <c r="C92" s="11"/>
      <c r="D92" s="73"/>
      <c r="E92" s="24"/>
      <c r="F92" s="73"/>
      <c r="G92" s="23"/>
      <c r="H92" s="73"/>
      <c r="I92" s="289" t="str">
        <f t="shared" si="18"/>
        <v/>
      </c>
      <c r="J92" s="451"/>
      <c r="K92" s="475" t="str">
        <f t="shared" si="19"/>
        <v/>
      </c>
      <c r="L92" s="204" t="str">
        <f t="shared" si="20"/>
        <v/>
      </c>
      <c r="M92" s="204" t="str">
        <f t="shared" si="21"/>
        <v/>
      </c>
      <c r="N92" s="199" t="str">
        <f t="shared" si="22"/>
        <v/>
      </c>
      <c r="O92" s="204" t="str">
        <f t="shared" si="23"/>
        <v/>
      </c>
      <c r="P92" s="204" t="str">
        <f t="shared" si="24"/>
        <v/>
      </c>
      <c r="Q92" s="204" t="str">
        <f t="shared" si="25"/>
        <v/>
      </c>
      <c r="R92" s="204" t="str">
        <f t="shared" si="26"/>
        <v/>
      </c>
      <c r="S92" s="191"/>
      <c r="T92" s="209" t="str">
        <f t="shared" si="27"/>
        <v/>
      </c>
      <c r="U92" s="191"/>
      <c r="V92" s="210" t="str" cm="1">
        <f t="array" ref="V92">IF(OR(T92="",I92=""),"",_xlfn.IFS((IFERROR(VALUE(TRIM(SUBSTITUTE(T92,CHAR(160),""))),0))&gt;(IFERROR(VALUE(TRIM(SUBSTITUTE(I92,CHAR(160),""))),0)),"KO : Le montant retenu est supérieur au montant présenté. Merci de revoir la ligne de contribution ou plafonner son montant.",(IFERROR(VALUE(TRIM(SUBSTITUTE(I92,CHAR(160),""))),0))=0,"",(IFERROR(VALUE(TRIM(SUBSTITUTE(T92,CHAR(160),""))),0))=(IFERROR(VALUE(TRIM(SUBSTITUTE(I92,CHAR(160),""))),0)),"OK",(IFERROR(VALUE(TRIM(SUBSTITUTE(T92,CHAR(160),""))),0))&lt;(IFERROR(VALUE(TRIM(SUBSTITUTE(I92,CHAR(160),""))),0)),"Montant instruit inférieur au montant présenté.",TRUE,""))</f>
        <v/>
      </c>
      <c r="W92" s="204" t="str">
        <f t="shared" si="28"/>
        <v/>
      </c>
    </row>
    <row r="93" spans="1:23" ht="15" customHeight="1">
      <c r="A93" s="478">
        <v>89</v>
      </c>
      <c r="B93" s="72"/>
      <c r="C93" s="11"/>
      <c r="D93" s="73"/>
      <c r="E93" s="24"/>
      <c r="F93" s="73"/>
      <c r="G93" s="23"/>
      <c r="H93" s="73"/>
      <c r="I93" s="289" t="str">
        <f t="shared" si="18"/>
        <v/>
      </c>
      <c r="J93" s="451"/>
      <c r="K93" s="475" t="str">
        <f t="shared" si="19"/>
        <v/>
      </c>
      <c r="L93" s="204" t="str">
        <f t="shared" si="20"/>
        <v/>
      </c>
      <c r="M93" s="204" t="str">
        <f t="shared" si="21"/>
        <v/>
      </c>
      <c r="N93" s="199" t="str">
        <f t="shared" si="22"/>
        <v/>
      </c>
      <c r="O93" s="204" t="str">
        <f t="shared" si="23"/>
        <v/>
      </c>
      <c r="P93" s="204" t="str">
        <f t="shared" si="24"/>
        <v/>
      </c>
      <c r="Q93" s="204" t="str">
        <f t="shared" si="25"/>
        <v/>
      </c>
      <c r="R93" s="204" t="str">
        <f t="shared" si="26"/>
        <v/>
      </c>
      <c r="S93" s="191"/>
      <c r="T93" s="209" t="str">
        <f t="shared" si="27"/>
        <v/>
      </c>
      <c r="U93" s="191"/>
      <c r="V93" s="210" t="str" cm="1">
        <f t="array" ref="V93">IF(OR(T93="",I93=""),"",_xlfn.IFS((IFERROR(VALUE(TRIM(SUBSTITUTE(T93,CHAR(160),""))),0))&gt;(IFERROR(VALUE(TRIM(SUBSTITUTE(I93,CHAR(160),""))),0)),"KO : Le montant retenu est supérieur au montant présenté. Merci de revoir la ligne de contribution ou plafonner son montant.",(IFERROR(VALUE(TRIM(SUBSTITUTE(I93,CHAR(160),""))),0))=0,"",(IFERROR(VALUE(TRIM(SUBSTITUTE(T93,CHAR(160),""))),0))=(IFERROR(VALUE(TRIM(SUBSTITUTE(I93,CHAR(160),""))),0)),"OK",(IFERROR(VALUE(TRIM(SUBSTITUTE(T93,CHAR(160),""))),0))&lt;(IFERROR(VALUE(TRIM(SUBSTITUTE(I93,CHAR(160),""))),0)),"Montant instruit inférieur au montant présenté.",TRUE,""))</f>
        <v/>
      </c>
      <c r="W93" s="204" t="str">
        <f t="shared" si="28"/>
        <v/>
      </c>
    </row>
    <row r="94" spans="1:23" ht="15" customHeight="1">
      <c r="A94" s="478">
        <v>90</v>
      </c>
      <c r="B94" s="72"/>
      <c r="C94" s="11"/>
      <c r="D94" s="73"/>
      <c r="E94" s="24"/>
      <c r="F94" s="73"/>
      <c r="G94" s="23"/>
      <c r="H94" s="73"/>
      <c r="I94" s="289" t="str">
        <f t="shared" si="18"/>
        <v/>
      </c>
      <c r="J94" s="451"/>
      <c r="K94" s="475" t="str">
        <f t="shared" si="19"/>
        <v/>
      </c>
      <c r="L94" s="204" t="str">
        <f t="shared" si="20"/>
        <v/>
      </c>
      <c r="M94" s="204" t="str">
        <f t="shared" si="21"/>
        <v/>
      </c>
      <c r="N94" s="199" t="str">
        <f t="shared" si="22"/>
        <v/>
      </c>
      <c r="O94" s="204" t="str">
        <f t="shared" si="23"/>
        <v/>
      </c>
      <c r="P94" s="204" t="str">
        <f t="shared" si="24"/>
        <v/>
      </c>
      <c r="Q94" s="204" t="str">
        <f t="shared" si="25"/>
        <v/>
      </c>
      <c r="R94" s="204" t="str">
        <f t="shared" si="26"/>
        <v/>
      </c>
      <c r="S94" s="191"/>
      <c r="T94" s="209" t="str">
        <f t="shared" si="27"/>
        <v/>
      </c>
      <c r="U94" s="191"/>
      <c r="V94" s="210" t="str" cm="1">
        <f t="array" ref="V94">IF(OR(T94="",I94=""),"",_xlfn.IFS((IFERROR(VALUE(TRIM(SUBSTITUTE(T94,CHAR(160),""))),0))&gt;(IFERROR(VALUE(TRIM(SUBSTITUTE(I94,CHAR(160),""))),0)),"KO : Le montant retenu est supérieur au montant présenté. Merci de revoir la ligne de contribution ou plafonner son montant.",(IFERROR(VALUE(TRIM(SUBSTITUTE(I94,CHAR(160),""))),0))=0,"",(IFERROR(VALUE(TRIM(SUBSTITUTE(T94,CHAR(160),""))),0))=(IFERROR(VALUE(TRIM(SUBSTITUTE(I94,CHAR(160),""))),0)),"OK",(IFERROR(VALUE(TRIM(SUBSTITUTE(T94,CHAR(160),""))),0))&lt;(IFERROR(VALUE(TRIM(SUBSTITUTE(I94,CHAR(160),""))),0)),"Montant instruit inférieur au montant présenté.",TRUE,""))</f>
        <v/>
      </c>
      <c r="W94" s="204" t="str">
        <f t="shared" si="28"/>
        <v/>
      </c>
    </row>
    <row r="95" spans="1:23" ht="15" customHeight="1">
      <c r="A95" s="478">
        <v>91</v>
      </c>
      <c r="B95" s="72"/>
      <c r="C95" s="11"/>
      <c r="D95" s="73"/>
      <c r="E95" s="24"/>
      <c r="F95" s="73"/>
      <c r="G95" s="23"/>
      <c r="H95" s="73"/>
      <c r="I95" s="289" t="str">
        <f t="shared" si="18"/>
        <v/>
      </c>
      <c r="J95" s="451"/>
      <c r="K95" s="475" t="str">
        <f t="shared" si="19"/>
        <v/>
      </c>
      <c r="L95" s="204" t="str">
        <f t="shared" si="20"/>
        <v/>
      </c>
      <c r="M95" s="204" t="str">
        <f t="shared" si="21"/>
        <v/>
      </c>
      <c r="N95" s="199" t="str">
        <f t="shared" si="22"/>
        <v/>
      </c>
      <c r="O95" s="204" t="str">
        <f t="shared" si="23"/>
        <v/>
      </c>
      <c r="P95" s="204" t="str">
        <f t="shared" si="24"/>
        <v/>
      </c>
      <c r="Q95" s="204" t="str">
        <f t="shared" si="25"/>
        <v/>
      </c>
      <c r="R95" s="204" t="str">
        <f t="shared" si="26"/>
        <v/>
      </c>
      <c r="S95" s="191"/>
      <c r="T95" s="209" t="str">
        <f t="shared" si="27"/>
        <v/>
      </c>
      <c r="U95" s="191"/>
      <c r="V95" s="210" t="str" cm="1">
        <f t="array" ref="V95">IF(OR(T95="",I95=""),"",_xlfn.IFS((IFERROR(VALUE(TRIM(SUBSTITUTE(T95,CHAR(160),""))),0))&gt;(IFERROR(VALUE(TRIM(SUBSTITUTE(I95,CHAR(160),""))),0)),"KO : Le montant retenu est supérieur au montant présenté. Merci de revoir la ligne de contribution ou plafonner son montant.",(IFERROR(VALUE(TRIM(SUBSTITUTE(I95,CHAR(160),""))),0))=0,"",(IFERROR(VALUE(TRIM(SUBSTITUTE(T95,CHAR(160),""))),0))=(IFERROR(VALUE(TRIM(SUBSTITUTE(I95,CHAR(160),""))),0)),"OK",(IFERROR(VALUE(TRIM(SUBSTITUTE(T95,CHAR(160),""))),0))&lt;(IFERROR(VALUE(TRIM(SUBSTITUTE(I95,CHAR(160),""))),0)),"Montant instruit inférieur au montant présenté.",TRUE,""))</f>
        <v/>
      </c>
      <c r="W95" s="204" t="str">
        <f t="shared" si="28"/>
        <v/>
      </c>
    </row>
    <row r="96" spans="1:23" ht="15" customHeight="1">
      <c r="A96" s="478">
        <v>92</v>
      </c>
      <c r="B96" s="72"/>
      <c r="C96" s="11"/>
      <c r="D96" s="73"/>
      <c r="E96" s="24"/>
      <c r="F96" s="73"/>
      <c r="G96" s="23"/>
      <c r="H96" s="73"/>
      <c r="I96" s="289" t="str">
        <f t="shared" si="18"/>
        <v/>
      </c>
      <c r="J96" s="451"/>
      <c r="K96" s="475" t="str">
        <f t="shared" si="19"/>
        <v/>
      </c>
      <c r="L96" s="204" t="str">
        <f t="shared" si="20"/>
        <v/>
      </c>
      <c r="M96" s="204" t="str">
        <f t="shared" si="21"/>
        <v/>
      </c>
      <c r="N96" s="199" t="str">
        <f t="shared" si="22"/>
        <v/>
      </c>
      <c r="O96" s="204" t="str">
        <f t="shared" si="23"/>
        <v/>
      </c>
      <c r="P96" s="204" t="str">
        <f t="shared" si="24"/>
        <v/>
      </c>
      <c r="Q96" s="204" t="str">
        <f t="shared" si="25"/>
        <v/>
      </c>
      <c r="R96" s="204" t="str">
        <f t="shared" si="26"/>
        <v/>
      </c>
      <c r="S96" s="191"/>
      <c r="T96" s="209" t="str">
        <f t="shared" si="27"/>
        <v/>
      </c>
      <c r="U96" s="191"/>
      <c r="V96" s="210" t="str" cm="1">
        <f t="array" ref="V96">IF(OR(T96="",I96=""),"",_xlfn.IFS((IFERROR(VALUE(TRIM(SUBSTITUTE(T96,CHAR(160),""))),0))&gt;(IFERROR(VALUE(TRIM(SUBSTITUTE(I96,CHAR(160),""))),0)),"KO : Le montant retenu est supérieur au montant présenté. Merci de revoir la ligne de contribution ou plafonner son montant.",(IFERROR(VALUE(TRIM(SUBSTITUTE(I96,CHAR(160),""))),0))=0,"",(IFERROR(VALUE(TRIM(SUBSTITUTE(T96,CHAR(160),""))),0))=(IFERROR(VALUE(TRIM(SUBSTITUTE(I96,CHAR(160),""))),0)),"OK",(IFERROR(VALUE(TRIM(SUBSTITUTE(T96,CHAR(160),""))),0))&lt;(IFERROR(VALUE(TRIM(SUBSTITUTE(I96,CHAR(160),""))),0)),"Montant instruit inférieur au montant présenté.",TRUE,""))</f>
        <v/>
      </c>
      <c r="W96" s="204" t="str">
        <f t="shared" si="28"/>
        <v/>
      </c>
    </row>
    <row r="97" spans="1:24" ht="15" customHeight="1">
      <c r="A97" s="478">
        <v>93</v>
      </c>
      <c r="B97" s="72"/>
      <c r="C97" s="11"/>
      <c r="D97" s="73"/>
      <c r="E97" s="24"/>
      <c r="F97" s="73"/>
      <c r="G97" s="23"/>
      <c r="H97" s="73"/>
      <c r="I97" s="289" t="str">
        <f t="shared" si="18"/>
        <v/>
      </c>
      <c r="J97" s="451"/>
      <c r="K97" s="475" t="str">
        <f t="shared" si="19"/>
        <v/>
      </c>
      <c r="L97" s="204" t="str">
        <f t="shared" si="20"/>
        <v/>
      </c>
      <c r="M97" s="204" t="str">
        <f t="shared" si="21"/>
        <v/>
      </c>
      <c r="N97" s="199" t="str">
        <f t="shared" si="22"/>
        <v/>
      </c>
      <c r="O97" s="204" t="str">
        <f t="shared" si="23"/>
        <v/>
      </c>
      <c r="P97" s="204" t="str">
        <f t="shared" si="24"/>
        <v/>
      </c>
      <c r="Q97" s="204" t="str">
        <f t="shared" si="25"/>
        <v/>
      </c>
      <c r="R97" s="204" t="str">
        <f t="shared" si="26"/>
        <v/>
      </c>
      <c r="S97" s="191"/>
      <c r="T97" s="209" t="str">
        <f t="shared" si="27"/>
        <v/>
      </c>
      <c r="U97" s="191"/>
      <c r="V97" s="210" t="str" cm="1">
        <f t="array" ref="V97">IF(OR(T97="",I97=""),"",_xlfn.IFS((IFERROR(VALUE(TRIM(SUBSTITUTE(T97,CHAR(160),""))),0))&gt;(IFERROR(VALUE(TRIM(SUBSTITUTE(I97,CHAR(160),""))),0)),"KO : Le montant retenu est supérieur au montant présenté. Merci de revoir la ligne de contribution ou plafonner son montant.",(IFERROR(VALUE(TRIM(SUBSTITUTE(I97,CHAR(160),""))),0))=0,"",(IFERROR(VALUE(TRIM(SUBSTITUTE(T97,CHAR(160),""))),0))=(IFERROR(VALUE(TRIM(SUBSTITUTE(I97,CHAR(160),""))),0)),"OK",(IFERROR(VALUE(TRIM(SUBSTITUTE(T97,CHAR(160),""))),0))&lt;(IFERROR(VALUE(TRIM(SUBSTITUTE(I97,CHAR(160),""))),0)),"Montant instruit inférieur au montant présenté.",TRUE,""))</f>
        <v/>
      </c>
      <c r="W97" s="204" t="str">
        <f t="shared" si="28"/>
        <v/>
      </c>
    </row>
    <row r="98" spans="1:24" ht="15" customHeight="1">
      <c r="A98" s="478">
        <v>94</v>
      </c>
      <c r="B98" s="72"/>
      <c r="C98" s="11"/>
      <c r="D98" s="73"/>
      <c r="E98" s="24"/>
      <c r="F98" s="73"/>
      <c r="G98" s="23"/>
      <c r="H98" s="73"/>
      <c r="I98" s="289" t="str">
        <f t="shared" si="18"/>
        <v/>
      </c>
      <c r="J98" s="451"/>
      <c r="K98" s="475" t="str">
        <f t="shared" si="19"/>
        <v/>
      </c>
      <c r="L98" s="204" t="str">
        <f t="shared" si="20"/>
        <v/>
      </c>
      <c r="M98" s="204" t="str">
        <f t="shared" si="21"/>
        <v/>
      </c>
      <c r="N98" s="199" t="str">
        <f t="shared" si="22"/>
        <v/>
      </c>
      <c r="O98" s="204" t="str">
        <f t="shared" si="23"/>
        <v/>
      </c>
      <c r="P98" s="204" t="str">
        <f t="shared" si="24"/>
        <v/>
      </c>
      <c r="Q98" s="204" t="str">
        <f t="shared" si="25"/>
        <v/>
      </c>
      <c r="R98" s="204" t="str">
        <f t="shared" si="26"/>
        <v/>
      </c>
      <c r="S98" s="191"/>
      <c r="T98" s="209" t="str">
        <f t="shared" si="27"/>
        <v/>
      </c>
      <c r="U98" s="191"/>
      <c r="V98" s="210" t="str" cm="1">
        <f t="array" ref="V98">IF(OR(T98="",I98=""),"",_xlfn.IFS((IFERROR(VALUE(TRIM(SUBSTITUTE(T98,CHAR(160),""))),0))&gt;(IFERROR(VALUE(TRIM(SUBSTITUTE(I98,CHAR(160),""))),0)),"KO : Le montant retenu est supérieur au montant présenté. Merci de revoir la ligne de contribution ou plafonner son montant.",(IFERROR(VALUE(TRIM(SUBSTITUTE(I98,CHAR(160),""))),0))=0,"",(IFERROR(VALUE(TRIM(SUBSTITUTE(T98,CHAR(160),""))),0))=(IFERROR(VALUE(TRIM(SUBSTITUTE(I98,CHAR(160),""))),0)),"OK",(IFERROR(VALUE(TRIM(SUBSTITUTE(T98,CHAR(160),""))),0))&lt;(IFERROR(VALUE(TRIM(SUBSTITUTE(I98,CHAR(160),""))),0)),"Montant instruit inférieur au montant présenté.",TRUE,""))</f>
        <v/>
      </c>
      <c r="W98" s="204" t="str">
        <f t="shared" si="28"/>
        <v/>
      </c>
    </row>
    <row r="99" spans="1:24" ht="15" customHeight="1">
      <c r="A99" s="478">
        <v>95</v>
      </c>
      <c r="B99" s="72"/>
      <c r="C99" s="11"/>
      <c r="D99" s="73"/>
      <c r="E99" s="24"/>
      <c r="F99" s="73"/>
      <c r="G99" s="23"/>
      <c r="H99" s="73"/>
      <c r="I99" s="289" t="str">
        <f t="shared" si="18"/>
        <v/>
      </c>
      <c r="J99" s="451"/>
      <c r="K99" s="475" t="str">
        <f t="shared" si="19"/>
        <v/>
      </c>
      <c r="L99" s="204" t="str">
        <f t="shared" si="20"/>
        <v/>
      </c>
      <c r="M99" s="204" t="str">
        <f t="shared" si="21"/>
        <v/>
      </c>
      <c r="N99" s="199" t="str">
        <f t="shared" si="22"/>
        <v/>
      </c>
      <c r="O99" s="204" t="str">
        <f t="shared" si="23"/>
        <v/>
      </c>
      <c r="P99" s="204" t="str">
        <f t="shared" si="24"/>
        <v/>
      </c>
      <c r="Q99" s="204" t="str">
        <f t="shared" si="25"/>
        <v/>
      </c>
      <c r="R99" s="204" t="str">
        <f t="shared" si="26"/>
        <v/>
      </c>
      <c r="S99" s="191"/>
      <c r="T99" s="209" t="str">
        <f t="shared" si="27"/>
        <v/>
      </c>
      <c r="U99" s="191"/>
      <c r="V99" s="210" t="str" cm="1">
        <f t="array" ref="V99">IF(OR(T99="",I99=""),"",_xlfn.IFS((IFERROR(VALUE(TRIM(SUBSTITUTE(T99,CHAR(160),""))),0))&gt;(IFERROR(VALUE(TRIM(SUBSTITUTE(I99,CHAR(160),""))),0)),"KO : Le montant retenu est supérieur au montant présenté. Merci de revoir la ligne de contribution ou plafonner son montant.",(IFERROR(VALUE(TRIM(SUBSTITUTE(I99,CHAR(160),""))),0))=0,"",(IFERROR(VALUE(TRIM(SUBSTITUTE(T99,CHAR(160),""))),0))=(IFERROR(VALUE(TRIM(SUBSTITUTE(I99,CHAR(160),""))),0)),"OK",(IFERROR(VALUE(TRIM(SUBSTITUTE(T99,CHAR(160),""))),0))&lt;(IFERROR(VALUE(TRIM(SUBSTITUTE(I99,CHAR(160),""))),0)),"Montant instruit inférieur au montant présenté.",TRUE,""))</f>
        <v/>
      </c>
      <c r="W99" s="204" t="str">
        <f t="shared" si="28"/>
        <v/>
      </c>
    </row>
    <row r="100" spans="1:24" ht="15" customHeight="1">
      <c r="A100" s="478">
        <v>96</v>
      </c>
      <c r="B100" s="72"/>
      <c r="C100" s="11"/>
      <c r="D100" s="73"/>
      <c r="E100" s="24"/>
      <c r="F100" s="73"/>
      <c r="G100" s="23"/>
      <c r="H100" s="73"/>
      <c r="I100" s="289" t="str">
        <f t="shared" si="18"/>
        <v/>
      </c>
      <c r="J100" s="451"/>
      <c r="K100" s="475" t="str">
        <f t="shared" si="19"/>
        <v/>
      </c>
      <c r="L100" s="204" t="str">
        <f t="shared" si="20"/>
        <v/>
      </c>
      <c r="M100" s="204" t="str">
        <f t="shared" si="21"/>
        <v/>
      </c>
      <c r="N100" s="199" t="str">
        <f t="shared" si="22"/>
        <v/>
      </c>
      <c r="O100" s="204" t="str">
        <f t="shared" si="23"/>
        <v/>
      </c>
      <c r="P100" s="204" t="str">
        <f t="shared" si="24"/>
        <v/>
      </c>
      <c r="Q100" s="204" t="str">
        <f t="shared" si="25"/>
        <v/>
      </c>
      <c r="R100" s="204" t="str">
        <f t="shared" si="26"/>
        <v/>
      </c>
      <c r="S100" s="191"/>
      <c r="T100" s="209" t="str">
        <f t="shared" si="27"/>
        <v/>
      </c>
      <c r="U100" s="191"/>
      <c r="V100" s="210" t="str" cm="1">
        <f t="array" ref="V100">IF(OR(T100="",I100=""),"",_xlfn.IFS((IFERROR(VALUE(TRIM(SUBSTITUTE(T100,CHAR(160),""))),0))&gt;(IFERROR(VALUE(TRIM(SUBSTITUTE(I100,CHAR(160),""))),0)),"KO : Le montant retenu est supérieur au montant présenté. Merci de revoir la ligne de contribution ou plafonner son montant.",(IFERROR(VALUE(TRIM(SUBSTITUTE(I100,CHAR(160),""))),0))=0,"",(IFERROR(VALUE(TRIM(SUBSTITUTE(T100,CHAR(160),""))),0))=(IFERROR(VALUE(TRIM(SUBSTITUTE(I100,CHAR(160),""))),0)),"OK",(IFERROR(VALUE(TRIM(SUBSTITUTE(T100,CHAR(160),""))),0))&lt;(IFERROR(VALUE(TRIM(SUBSTITUTE(I100,CHAR(160),""))),0)),"Montant instruit inférieur au montant présenté.",TRUE,""))</f>
        <v/>
      </c>
      <c r="W100" s="204" t="str">
        <f t="shared" si="28"/>
        <v/>
      </c>
    </row>
    <row r="101" spans="1:24" ht="15" customHeight="1">
      <c r="A101" s="478">
        <v>97</v>
      </c>
      <c r="B101" s="72"/>
      <c r="C101" s="11"/>
      <c r="D101" s="73"/>
      <c r="E101" s="24"/>
      <c r="F101" s="73"/>
      <c r="G101" s="23"/>
      <c r="H101" s="73"/>
      <c r="I101" s="289" t="str">
        <f t="shared" si="18"/>
        <v/>
      </c>
      <c r="J101" s="451"/>
      <c r="K101" s="475" t="str">
        <f t="shared" si="19"/>
        <v/>
      </c>
      <c r="L101" s="204" t="str">
        <f t="shared" si="20"/>
        <v/>
      </c>
      <c r="M101" s="204" t="str">
        <f t="shared" si="21"/>
        <v/>
      </c>
      <c r="N101" s="199" t="str">
        <f t="shared" si="22"/>
        <v/>
      </c>
      <c r="O101" s="204" t="str">
        <f t="shared" si="23"/>
        <v/>
      </c>
      <c r="P101" s="204" t="str">
        <f t="shared" si="24"/>
        <v/>
      </c>
      <c r="Q101" s="204" t="str">
        <f t="shared" si="25"/>
        <v/>
      </c>
      <c r="R101" s="204" t="str">
        <f t="shared" si="26"/>
        <v/>
      </c>
      <c r="S101" s="191"/>
      <c r="T101" s="209" t="str">
        <f t="shared" si="27"/>
        <v/>
      </c>
      <c r="U101" s="191"/>
      <c r="V101" s="210" t="str" cm="1">
        <f t="array" ref="V101">IF(OR(T101="",I101=""),"",_xlfn.IFS((IFERROR(VALUE(TRIM(SUBSTITUTE(T101,CHAR(160),""))),0))&gt;(IFERROR(VALUE(TRIM(SUBSTITUTE(I101,CHAR(160),""))),0)),"KO : Le montant retenu est supérieur au montant présenté. Merci de revoir la ligne de contribution ou plafonner son montant.",(IFERROR(VALUE(TRIM(SUBSTITUTE(I101,CHAR(160),""))),0))=0,"",(IFERROR(VALUE(TRIM(SUBSTITUTE(T101,CHAR(160),""))),0))=(IFERROR(VALUE(TRIM(SUBSTITUTE(I101,CHAR(160),""))),0)),"OK",(IFERROR(VALUE(TRIM(SUBSTITUTE(T101,CHAR(160),""))),0))&lt;(IFERROR(VALUE(TRIM(SUBSTITUTE(I101,CHAR(160),""))),0)),"Montant instruit inférieur au montant présenté.",TRUE,""))</f>
        <v/>
      </c>
      <c r="W101" s="204" t="str">
        <f t="shared" si="28"/>
        <v/>
      </c>
    </row>
    <row r="102" spans="1:24" ht="15" customHeight="1">
      <c r="A102" s="478">
        <v>98</v>
      </c>
      <c r="B102" s="72"/>
      <c r="C102" s="11"/>
      <c r="D102" s="73"/>
      <c r="E102" s="24"/>
      <c r="F102" s="73"/>
      <c r="G102" s="23"/>
      <c r="H102" s="73"/>
      <c r="I102" s="289" t="str">
        <f t="shared" si="18"/>
        <v/>
      </c>
      <c r="J102" s="451"/>
      <c r="K102" s="475" t="str">
        <f t="shared" si="19"/>
        <v/>
      </c>
      <c r="L102" s="204" t="str">
        <f t="shared" si="20"/>
        <v/>
      </c>
      <c r="M102" s="204" t="str">
        <f t="shared" si="21"/>
        <v/>
      </c>
      <c r="N102" s="199" t="str">
        <f t="shared" si="22"/>
        <v/>
      </c>
      <c r="O102" s="204" t="str">
        <f t="shared" si="23"/>
        <v/>
      </c>
      <c r="P102" s="204" t="str">
        <f t="shared" si="24"/>
        <v/>
      </c>
      <c r="Q102" s="204" t="str">
        <f t="shared" si="25"/>
        <v/>
      </c>
      <c r="R102" s="204" t="str">
        <f t="shared" si="26"/>
        <v/>
      </c>
      <c r="S102" s="191"/>
      <c r="T102" s="209" t="str">
        <f t="shared" si="27"/>
        <v/>
      </c>
      <c r="U102" s="191"/>
      <c r="V102" s="210" t="str" cm="1">
        <f t="array" ref="V102">IF(OR(T102="",I102=""),"",_xlfn.IFS((IFERROR(VALUE(TRIM(SUBSTITUTE(T102,CHAR(160),""))),0))&gt;(IFERROR(VALUE(TRIM(SUBSTITUTE(I102,CHAR(160),""))),0)),"KO : Le montant retenu est supérieur au montant présenté. Merci de revoir la ligne de contribution ou plafonner son montant.",(IFERROR(VALUE(TRIM(SUBSTITUTE(I102,CHAR(160),""))),0))=0,"",(IFERROR(VALUE(TRIM(SUBSTITUTE(T102,CHAR(160),""))),0))=(IFERROR(VALUE(TRIM(SUBSTITUTE(I102,CHAR(160),""))),0)),"OK",(IFERROR(VALUE(TRIM(SUBSTITUTE(T102,CHAR(160),""))),0))&lt;(IFERROR(VALUE(TRIM(SUBSTITUTE(I102,CHAR(160),""))),0)),"Montant instruit inférieur au montant présenté.",TRUE,""))</f>
        <v/>
      </c>
      <c r="W102" s="204" t="str">
        <f t="shared" si="28"/>
        <v/>
      </c>
    </row>
    <row r="103" spans="1:24" ht="15" customHeight="1">
      <c r="A103" s="478">
        <v>99</v>
      </c>
      <c r="B103" s="72"/>
      <c r="C103" s="11"/>
      <c r="D103" s="73"/>
      <c r="E103" s="24"/>
      <c r="F103" s="73"/>
      <c r="G103" s="23"/>
      <c r="H103" s="73"/>
      <c r="I103" s="289" t="str">
        <f t="shared" si="18"/>
        <v/>
      </c>
      <c r="J103" s="451"/>
      <c r="K103" s="475" t="str">
        <f t="shared" si="19"/>
        <v/>
      </c>
      <c r="L103" s="204" t="str">
        <f t="shared" si="20"/>
        <v/>
      </c>
      <c r="M103" s="204" t="str">
        <f t="shared" si="21"/>
        <v/>
      </c>
      <c r="N103" s="199" t="str">
        <f t="shared" si="22"/>
        <v/>
      </c>
      <c r="O103" s="204" t="str">
        <f t="shared" si="23"/>
        <v/>
      </c>
      <c r="P103" s="204" t="str">
        <f t="shared" si="24"/>
        <v/>
      </c>
      <c r="Q103" s="204" t="str">
        <f t="shared" si="25"/>
        <v/>
      </c>
      <c r="R103" s="204" t="str">
        <f t="shared" si="26"/>
        <v/>
      </c>
      <c r="S103" s="191"/>
      <c r="T103" s="209" t="str">
        <f t="shared" si="27"/>
        <v/>
      </c>
      <c r="U103" s="191"/>
      <c r="V103" s="210" t="str" cm="1">
        <f t="array" ref="V103">IF(OR(T103="",I103=""),"",_xlfn.IFS((IFERROR(VALUE(TRIM(SUBSTITUTE(T103,CHAR(160),""))),0))&gt;(IFERROR(VALUE(TRIM(SUBSTITUTE(I103,CHAR(160),""))),0)),"KO : Le montant retenu est supérieur au montant présenté. Merci de revoir la ligne de contribution ou plafonner son montant.",(IFERROR(VALUE(TRIM(SUBSTITUTE(I103,CHAR(160),""))),0))=0,"",(IFERROR(VALUE(TRIM(SUBSTITUTE(T103,CHAR(160),""))),0))=(IFERROR(VALUE(TRIM(SUBSTITUTE(I103,CHAR(160),""))),0)),"OK",(IFERROR(VALUE(TRIM(SUBSTITUTE(T103,CHAR(160),""))),0))&lt;(IFERROR(VALUE(TRIM(SUBSTITUTE(I103,CHAR(160),""))),0)),"Montant instruit inférieur au montant présenté.",TRUE,""))</f>
        <v/>
      </c>
      <c r="W103" s="204" t="str">
        <f t="shared" si="28"/>
        <v/>
      </c>
    </row>
    <row r="104" spans="1:24" ht="15" customHeight="1">
      <c r="A104" s="478">
        <v>100</v>
      </c>
      <c r="B104" s="72"/>
      <c r="C104" s="11"/>
      <c r="D104" s="73"/>
      <c r="E104" s="24"/>
      <c r="F104" s="73"/>
      <c r="G104" s="23"/>
      <c r="H104" s="73"/>
      <c r="I104" s="289" t="str">
        <f t="shared" si="18"/>
        <v/>
      </c>
      <c r="J104" s="451"/>
      <c r="K104" s="475" t="str">
        <f t="shared" si="19"/>
        <v/>
      </c>
      <c r="L104" s="204" t="str">
        <f t="shared" si="20"/>
        <v/>
      </c>
      <c r="M104" s="204" t="str">
        <f t="shared" si="21"/>
        <v/>
      </c>
      <c r="N104" s="199" t="str">
        <f t="shared" si="22"/>
        <v/>
      </c>
      <c r="O104" s="204" t="str">
        <f t="shared" si="23"/>
        <v/>
      </c>
      <c r="P104" s="204" t="str">
        <f t="shared" si="24"/>
        <v/>
      </c>
      <c r="Q104" s="204" t="str">
        <f t="shared" si="25"/>
        <v/>
      </c>
      <c r="R104" s="204" t="str">
        <f t="shared" si="26"/>
        <v/>
      </c>
      <c r="S104" s="191"/>
      <c r="T104" s="209" t="str">
        <f t="shared" si="27"/>
        <v/>
      </c>
      <c r="U104" s="191"/>
      <c r="V104" s="210" t="str" cm="1">
        <f t="array" ref="V104">IF(OR(T104="",I104=""),"",_xlfn.IFS((IFERROR(VALUE(TRIM(SUBSTITUTE(T104,CHAR(160),""))),0))&gt;(IFERROR(VALUE(TRIM(SUBSTITUTE(I104,CHAR(160),""))),0)),"KO : Le montant retenu est supérieur au montant présenté. Merci de revoir la ligne de contribution ou plafonner son montant.",(IFERROR(VALUE(TRIM(SUBSTITUTE(I104,CHAR(160),""))),0))=0,"",(IFERROR(VALUE(TRIM(SUBSTITUTE(T104,CHAR(160),""))),0))=(IFERROR(VALUE(TRIM(SUBSTITUTE(I104,CHAR(160),""))),0)),"OK",(IFERROR(VALUE(TRIM(SUBSTITUTE(T104,CHAR(160),""))),0))&lt;(IFERROR(VALUE(TRIM(SUBSTITUTE(I104,CHAR(160),""))),0)),"Montant instruit inférieur au montant présenté.",TRUE,""))</f>
        <v/>
      </c>
      <c r="W104" s="204" t="str">
        <f t="shared" si="28"/>
        <v/>
      </c>
    </row>
    <row r="105" spans="1:24" ht="15" thickBot="1">
      <c r="A105" s="479"/>
      <c r="B105" s="480"/>
      <c r="C105" s="480"/>
      <c r="D105" s="453"/>
      <c r="E105" s="453"/>
      <c r="F105" s="453"/>
      <c r="G105" s="453"/>
      <c r="H105" s="481" t="s">
        <v>20</v>
      </c>
      <c r="I105" s="482">
        <f>SUM(I5:I104)</f>
        <v>0</v>
      </c>
      <c r="J105" s="456"/>
      <c r="K105" s="290"/>
      <c r="L105" s="290"/>
      <c r="M105" s="290"/>
      <c r="N105" s="290"/>
      <c r="O105" s="290"/>
      <c r="P105" s="292"/>
      <c r="Q105" s="225"/>
      <c r="R105" s="225"/>
      <c r="S105" s="291" t="s">
        <v>21</v>
      </c>
      <c r="T105" s="293">
        <f>SUM(T5:T104)</f>
        <v>0</v>
      </c>
      <c r="U105" s="294"/>
      <c r="V105" s="295"/>
      <c r="W105" s="293">
        <f>SUM(W5:W104)</f>
        <v>0</v>
      </c>
      <c r="X105" s="296"/>
    </row>
  </sheetData>
  <sheetProtection algorithmName="SHA-512" hashValue="23leCXWEgeJi9O7kYFmLwAfuIo9z4shM1Ve1YdDH02FY5uW2qG7tUeXqQdDbXYuvLLL3CfoR4v9BHOBDUeTCNw==" saltValue="/7ZlWJgN4PYw1OlW4+At9w==" spinCount="100000" sheet="1" formatCells="0" formatColumns="0" formatRows="0" insertColumns="0" insertRows="0" insertHyperlinks="0" deleteColumns="0" deleteRows="0" sort="0" autoFilter="0" pivotTables="0"/>
  <mergeCells count="3">
    <mergeCell ref="A1:J1"/>
    <mergeCell ref="A2:A3"/>
    <mergeCell ref="K1:W1"/>
  </mergeCells>
  <conditionalFormatting sqref="K4:R104">
    <cfRule type="expression" dxfId="32" priority="266" stopIfTrue="1">
      <formula>K4&lt;&gt;B4</formula>
    </cfRule>
  </conditionalFormatting>
  <conditionalFormatting sqref="V4:V104">
    <cfRule type="containsText" dxfId="31" priority="1" operator="containsText" text="OK">
      <formula>NOT(ISERROR(SEARCH("OK",V4)))</formula>
    </cfRule>
    <cfRule type="containsText" dxfId="30" priority="2" operator="containsText" text="KO">
      <formula>NOT(ISERROR(SEARCH("KO",V4)))</formula>
    </cfRule>
    <cfRule type="containsText" dxfId="29" priority="3" operator="containsText" text="Attention">
      <formula>NOT(ISERROR(SEARCH("Attention",V4)))</formula>
    </cfRule>
  </conditionalFormatting>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4B198B95-65EA-4B2B-8DDA-ED21A3A299DD}">
          <x14:formula1>
            <xm:f>'0-Présentation typeaction'!$I$4:$I$12</xm:f>
          </x14:formula1>
          <xm:sqref>C4:C104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093E-3D61-43EC-8C88-F8A733DF9989}">
  <sheetPr>
    <pageSetUpPr fitToPage="1"/>
  </sheetPr>
  <dimension ref="A1:AN105"/>
  <sheetViews>
    <sheetView zoomScale="50" zoomScaleNormal="50" workbookViewId="0">
      <selection activeCell="B5" sqref="B5"/>
    </sheetView>
  </sheetViews>
  <sheetFormatPr baseColWidth="10" defaultColWidth="11.453125" defaultRowHeight="14.5" outlineLevelCol="1"/>
  <cols>
    <col min="1" max="1" width="11" style="99" bestFit="1" customWidth="1"/>
    <col min="2" max="2" width="27.54296875" style="99" bestFit="1" customWidth="1"/>
    <col min="3" max="3" width="33.1796875" style="99" bestFit="1" customWidth="1"/>
    <col min="4" max="4" width="23.81640625" style="99" bestFit="1" customWidth="1"/>
    <col min="5" max="5" width="17" style="99" bestFit="1" customWidth="1"/>
    <col min="6" max="6" width="27.1796875" style="99" bestFit="1" customWidth="1"/>
    <col min="7" max="7" width="27.7265625" style="213" bestFit="1" customWidth="1"/>
    <col min="8" max="8" width="17.81640625" style="99" bestFit="1" customWidth="1"/>
    <col min="9" max="9" width="8.81640625" style="99" customWidth="1"/>
    <col min="10" max="10" width="18.7265625" style="99" bestFit="1" customWidth="1"/>
    <col min="11" max="11" width="16.453125" style="99" bestFit="1" customWidth="1"/>
    <col min="12" max="12" width="8.7265625" style="99" bestFit="1" customWidth="1"/>
    <col min="13" max="13" width="20.26953125" style="99" bestFit="1" customWidth="1"/>
    <col min="14" max="14" width="16.453125" style="99" bestFit="1" customWidth="1"/>
    <col min="15" max="15" width="21.1796875" style="99" bestFit="1" customWidth="1"/>
    <col min="16" max="16" width="20.26953125" style="99" bestFit="1" customWidth="1"/>
    <col min="17" max="17" width="22.1796875" style="99" bestFit="1" customWidth="1"/>
    <col min="18" max="18" width="20.54296875" style="99" bestFit="1" customWidth="1"/>
    <col min="19" max="19" width="20.54296875" style="99" hidden="1" customWidth="1" outlineLevel="1"/>
    <col min="20" max="20" width="33.1796875" style="99" hidden="1" customWidth="1" outlineLevel="1"/>
    <col min="21" max="24" width="19.81640625" style="99" hidden="1" customWidth="1" outlineLevel="1"/>
    <col min="25" max="25" width="25.1796875" style="99" hidden="1" customWidth="1" outlineLevel="1"/>
    <col min="26" max="26" width="8.7265625" style="99" hidden="1" customWidth="1" outlineLevel="1"/>
    <col min="27" max="27" width="27.54296875" style="99" hidden="1" customWidth="1" outlineLevel="1"/>
    <col min="28" max="28" width="21.26953125" style="99" hidden="1" customWidth="1" outlineLevel="1"/>
    <col min="29" max="29" width="19.81640625" style="99" hidden="1" customWidth="1" outlineLevel="1"/>
    <col min="30" max="30" width="24" style="99" hidden="1" customWidth="1" outlineLevel="1"/>
    <col min="31" max="31" width="19.26953125" style="99" hidden="1" customWidth="1" outlineLevel="1"/>
    <col min="32" max="32" width="21.81640625" style="99" hidden="1" customWidth="1" outlineLevel="1"/>
    <col min="33" max="33" width="28.7265625" style="99" hidden="1" customWidth="1" outlineLevel="1"/>
    <col min="34" max="34" width="22.1796875" style="99" hidden="1" customWidth="1" outlineLevel="1"/>
    <col min="35" max="35" width="12" style="99" hidden="1" customWidth="1" outlineLevel="1"/>
    <col min="36" max="36" width="15.26953125" style="99" hidden="1" customWidth="1" outlineLevel="1"/>
    <col min="37" max="37" width="22" style="99" hidden="1" customWidth="1" outlineLevel="1"/>
    <col min="38" max="38" width="18" style="99" hidden="1" customWidth="1" outlineLevel="1"/>
    <col min="39" max="39" width="12.453125" style="99" hidden="1" customWidth="1" outlineLevel="1"/>
    <col min="40" max="40" width="11.453125" style="99" collapsed="1"/>
    <col min="41" max="16384" width="11.453125" style="99"/>
  </cols>
  <sheetData>
    <row r="1" spans="1:39" ht="71.25" customHeight="1">
      <c r="A1" s="613" t="s">
        <v>167</v>
      </c>
      <c r="B1" s="614"/>
      <c r="C1" s="614"/>
      <c r="D1" s="614"/>
      <c r="E1" s="614"/>
      <c r="F1" s="614"/>
      <c r="G1" s="614"/>
      <c r="H1" s="614"/>
      <c r="I1" s="614"/>
      <c r="J1" s="614"/>
      <c r="K1" s="614"/>
      <c r="L1" s="614"/>
      <c r="M1" s="614"/>
      <c r="N1" s="614"/>
      <c r="O1" s="614"/>
      <c r="P1" s="614"/>
      <c r="Q1" s="614"/>
      <c r="R1" s="615"/>
      <c r="S1" s="606" t="s">
        <v>168</v>
      </c>
      <c r="T1" s="606"/>
      <c r="U1" s="606"/>
      <c r="V1" s="606"/>
      <c r="W1" s="606"/>
      <c r="X1" s="606"/>
      <c r="Y1" s="606"/>
      <c r="Z1" s="606"/>
      <c r="AA1" s="606"/>
      <c r="AB1" s="606"/>
      <c r="AC1" s="606"/>
      <c r="AD1" s="606"/>
      <c r="AE1" s="606"/>
      <c r="AF1" s="606"/>
      <c r="AG1" s="606"/>
      <c r="AH1" s="606"/>
      <c r="AI1" s="606"/>
      <c r="AJ1" s="606"/>
      <c r="AK1" s="606"/>
      <c r="AL1" s="606"/>
      <c r="AM1" s="606"/>
    </row>
    <row r="2" spans="1:39" s="142" customFormat="1" ht="70" customHeight="1">
      <c r="A2" s="612" t="s">
        <v>23</v>
      </c>
      <c r="B2" s="125" t="s">
        <v>58</v>
      </c>
      <c r="C2" s="125" t="s">
        <v>120</v>
      </c>
      <c r="D2" s="126" t="s">
        <v>148</v>
      </c>
      <c r="E2" s="229" t="s">
        <v>149</v>
      </c>
      <c r="F2" s="229" t="s">
        <v>150</v>
      </c>
      <c r="G2" s="229" t="s">
        <v>151</v>
      </c>
      <c r="H2" s="230" t="s">
        <v>152</v>
      </c>
      <c r="I2" s="608" t="s">
        <v>153</v>
      </c>
      <c r="J2" s="609"/>
      <c r="K2" s="229" t="s">
        <v>154</v>
      </c>
      <c r="L2" s="608" t="s">
        <v>155</v>
      </c>
      <c r="M2" s="609"/>
      <c r="N2" s="229" t="s">
        <v>156</v>
      </c>
      <c r="O2" s="229" t="s">
        <v>157</v>
      </c>
      <c r="P2" s="229" t="s">
        <v>204</v>
      </c>
      <c r="Q2" s="229" t="s">
        <v>158</v>
      </c>
      <c r="R2" s="471" t="s">
        <v>9</v>
      </c>
      <c r="S2" s="254" t="s">
        <v>58</v>
      </c>
      <c r="T2" s="243" t="s">
        <v>120</v>
      </c>
      <c r="U2" s="243" t="s">
        <v>148</v>
      </c>
      <c r="V2" s="243" t="s">
        <v>149</v>
      </c>
      <c r="W2" s="243" t="s">
        <v>150</v>
      </c>
      <c r="X2" s="243" t="s">
        <v>51</v>
      </c>
      <c r="Y2" s="243" t="s">
        <v>152</v>
      </c>
      <c r="Z2" s="607" t="s">
        <v>153</v>
      </c>
      <c r="AA2" s="607"/>
      <c r="AB2" s="243" t="s">
        <v>154</v>
      </c>
      <c r="AC2" s="607" t="s">
        <v>155</v>
      </c>
      <c r="AD2" s="607"/>
      <c r="AE2" s="243" t="s">
        <v>156</v>
      </c>
      <c r="AF2" s="243" t="s">
        <v>169</v>
      </c>
      <c r="AG2" s="243" t="s">
        <v>170</v>
      </c>
      <c r="AH2" s="243" t="s">
        <v>158</v>
      </c>
      <c r="AI2" s="243" t="s">
        <v>130</v>
      </c>
      <c r="AJ2" s="243" t="s">
        <v>27</v>
      </c>
      <c r="AK2" s="243" t="s">
        <v>24</v>
      </c>
      <c r="AL2" s="243" t="s">
        <v>11</v>
      </c>
      <c r="AM2" s="243" t="s">
        <v>4</v>
      </c>
    </row>
    <row r="3" spans="1:39" s="160" customFormat="1" ht="195" customHeight="1">
      <c r="A3" s="572"/>
      <c r="B3" s="255" t="s">
        <v>233</v>
      </c>
      <c r="C3" s="255" t="s">
        <v>131</v>
      </c>
      <c r="D3" s="255" t="s">
        <v>159</v>
      </c>
      <c r="E3" s="255" t="s">
        <v>160</v>
      </c>
      <c r="F3" s="255" t="s">
        <v>52</v>
      </c>
      <c r="G3" s="255" t="s">
        <v>139</v>
      </c>
      <c r="H3" s="255" t="s">
        <v>161</v>
      </c>
      <c r="I3" s="255" t="s">
        <v>162</v>
      </c>
      <c r="J3" s="255" t="s">
        <v>173</v>
      </c>
      <c r="K3" s="255" t="s">
        <v>163</v>
      </c>
      <c r="L3" s="256" t="s">
        <v>162</v>
      </c>
      <c r="M3" s="256" t="s">
        <v>174</v>
      </c>
      <c r="N3" s="255" t="s">
        <v>175</v>
      </c>
      <c r="O3" s="255" t="s">
        <v>164</v>
      </c>
      <c r="P3" s="143" t="s">
        <v>165</v>
      </c>
      <c r="Q3" s="143" t="s">
        <v>166</v>
      </c>
      <c r="R3" s="447" t="s">
        <v>14</v>
      </c>
      <c r="S3" s="468" t="s">
        <v>15</v>
      </c>
      <c r="T3" s="154" t="s">
        <v>18</v>
      </c>
      <c r="U3" s="154" t="s">
        <v>25</v>
      </c>
      <c r="V3" s="154" t="s">
        <v>25</v>
      </c>
      <c r="W3" s="154" t="s">
        <v>25</v>
      </c>
      <c r="X3" s="154" t="s">
        <v>25</v>
      </c>
      <c r="Y3" s="154" t="s">
        <v>25</v>
      </c>
      <c r="Z3" s="154" t="s">
        <v>162</v>
      </c>
      <c r="AA3" s="154" t="s">
        <v>173</v>
      </c>
      <c r="AB3" s="154" t="s">
        <v>25</v>
      </c>
      <c r="AC3" s="154" t="s">
        <v>162</v>
      </c>
      <c r="AD3" s="154" t="s">
        <v>174</v>
      </c>
      <c r="AE3" s="154" t="s">
        <v>25</v>
      </c>
      <c r="AF3" s="154" t="s">
        <v>25</v>
      </c>
      <c r="AG3" s="154" t="s">
        <v>25</v>
      </c>
      <c r="AH3" s="154" t="s">
        <v>25</v>
      </c>
      <c r="AI3" s="154" t="s">
        <v>132</v>
      </c>
      <c r="AJ3" s="154" t="s">
        <v>25</v>
      </c>
      <c r="AK3" s="154" t="s">
        <v>16</v>
      </c>
      <c r="AL3" s="154" t="s">
        <v>17</v>
      </c>
      <c r="AM3" s="154" t="s">
        <v>18</v>
      </c>
    </row>
    <row r="4" spans="1:39" s="160" customFormat="1" ht="48.75" customHeight="1" thickBot="1">
      <c r="A4" s="448" t="s">
        <v>19</v>
      </c>
      <c r="B4" s="297"/>
      <c r="C4" s="298"/>
      <c r="D4" s="299"/>
      <c r="E4" s="299"/>
      <c r="F4" s="299"/>
      <c r="G4" s="300"/>
      <c r="H4" s="299"/>
      <c r="I4" s="299"/>
      <c r="J4" s="16"/>
      <c r="K4" s="299"/>
      <c r="L4" s="299"/>
      <c r="M4" s="16"/>
      <c r="N4" s="299"/>
      <c r="O4" s="17"/>
      <c r="P4" s="25"/>
      <c r="Q4" s="26"/>
      <c r="R4" s="449"/>
      <c r="S4" s="469"/>
      <c r="T4" s="301"/>
      <c r="U4" s="301"/>
      <c r="V4" s="301"/>
      <c r="W4" s="301"/>
      <c r="X4" s="27"/>
      <c r="Y4" s="301"/>
      <c r="Z4" s="302"/>
      <c r="AA4" s="301"/>
      <c r="AB4" s="301"/>
      <c r="AC4" s="302"/>
      <c r="AD4" s="301"/>
      <c r="AE4" s="302"/>
      <c r="AF4" s="303"/>
      <c r="AG4" s="303"/>
      <c r="AH4" s="301"/>
      <c r="AI4" s="262"/>
      <c r="AJ4" s="304"/>
      <c r="AK4" s="305"/>
      <c r="AL4" s="306"/>
      <c r="AM4" s="304"/>
    </row>
    <row r="5" spans="1:39" s="160" customFormat="1" ht="15" customHeight="1">
      <c r="A5" s="450">
        <v>1</v>
      </c>
      <c r="B5" s="18"/>
      <c r="C5" s="74"/>
      <c r="D5" s="11"/>
      <c r="E5" s="19"/>
      <c r="F5" s="11"/>
      <c r="G5" s="20"/>
      <c r="H5" s="11"/>
      <c r="I5" s="14"/>
      <c r="J5" s="11"/>
      <c r="K5" s="21"/>
      <c r="L5" s="14"/>
      <c r="M5" s="11"/>
      <c r="N5" s="14"/>
      <c r="O5" s="22"/>
      <c r="P5" s="307" t="str">
        <f>IF(L5=0,"",((O5/L5)*N5)*I5)</f>
        <v/>
      </c>
      <c r="Q5" s="11"/>
      <c r="R5" s="472"/>
      <c r="S5" s="470" t="str">
        <f>IF(B5="","",B5)</f>
        <v/>
      </c>
      <c r="T5" s="308" t="str">
        <f t="shared" ref="T5:AE5" si="0">IF(C5="","",C5)</f>
        <v/>
      </c>
      <c r="U5" s="308" t="str">
        <f t="shared" si="0"/>
        <v/>
      </c>
      <c r="V5" s="308" t="str">
        <f t="shared" si="0"/>
        <v/>
      </c>
      <c r="W5" s="308" t="str">
        <f t="shared" si="0"/>
        <v/>
      </c>
      <c r="X5" s="199" t="str">
        <f t="shared" si="0"/>
        <v/>
      </c>
      <c r="Y5" s="308" t="str">
        <f t="shared" si="0"/>
        <v/>
      </c>
      <c r="Z5" s="201" t="str">
        <f t="shared" si="0"/>
        <v/>
      </c>
      <c r="AA5" s="308" t="str">
        <f t="shared" si="0"/>
        <v/>
      </c>
      <c r="AB5" s="308" t="str">
        <f t="shared" si="0"/>
        <v/>
      </c>
      <c r="AC5" s="201" t="str">
        <f t="shared" si="0"/>
        <v/>
      </c>
      <c r="AD5" s="308" t="str">
        <f t="shared" si="0"/>
        <v/>
      </c>
      <c r="AE5" s="201" t="str">
        <f t="shared" si="0"/>
        <v/>
      </c>
      <c r="AF5" s="204" t="str">
        <f t="shared" ref="AF5" si="1">IF(O5="","",O5)</f>
        <v/>
      </c>
      <c r="AG5" s="204" t="str">
        <f t="shared" ref="AG5" si="2">IF(P5="","",P5)</f>
        <v/>
      </c>
      <c r="AH5" s="308" t="str">
        <f t="shared" ref="AH5" si="3">IF(Q5="","",Q5)</f>
        <v/>
      </c>
      <c r="AI5" s="191"/>
      <c r="AJ5" s="209" t="str">
        <f t="shared" ref="AJ5:AJ69" si="4">AG5</f>
        <v/>
      </c>
      <c r="AK5" s="279"/>
      <c r="AL5" s="210" t="str" cm="1">
        <f t="array" ref="AL5">IF(OR(AJ5="",P5=""),"",_xlfn.IFS(ROUND(IFERROR(VALUE(TRIM(SUBSTITUTE(AJ5,CHAR(160),""))),0),2)&gt;ROUND(IFERROR(VALUE(TRIM(SUBSTITUTE(P5,CHAR(160),""))),0),2),"KO : Le montant retenu est supérieur au montant présenté. Merci de revoir la ligne de contributions ou plafonner son montant.",ROUND(IFERROR(VALUE(TRIM(SUBSTITUTE(P5,CHAR(160),""))),0),2)=0,"",ROUND(IFERROR(VALUE(TRIM(SUBSTITUTE(AJ5,CHAR(160),""))),0),2)=ROUND(IFERROR(VALUE(TRIM(SUBSTITUTE(P5,CHAR(160),""))),0),2),"OK",ROUND(IFERROR(VALUE(TRIM(SUBSTITUTE(AJ5,CHAR(160),""))),0),2)&lt;ROUND(IFERROR(VALUE(TRIM(SUBSTITUTE(P5,CHAR(160),""))),0),2),"Montant instruit inférieur au montant présenté.",TRUE,""))</f>
        <v/>
      </c>
      <c r="AM5" s="204" t="str">
        <f>IF(OR(P5="",AJ5=""),"",ROUND(IFERROR(VALUE(TRIM(SUBSTITUTE(P5,CHAR(160),""))),0),2)-ROUND(IFERROR(VALUE(TRIM(SUBSTITUTE(AJ5,CHAR(160),""))),0),2))</f>
        <v/>
      </c>
    </row>
    <row r="6" spans="1:39" s="160" customFormat="1" ht="15" customHeight="1">
      <c r="A6" s="450">
        <v>2</v>
      </c>
      <c r="B6" s="18"/>
      <c r="C6" s="63"/>
      <c r="D6" s="11"/>
      <c r="E6" s="19"/>
      <c r="F6" s="11"/>
      <c r="G6" s="20"/>
      <c r="H6" s="11"/>
      <c r="I6" s="14"/>
      <c r="J6" s="11"/>
      <c r="K6" s="21"/>
      <c r="L6" s="14"/>
      <c r="M6" s="11"/>
      <c r="N6" s="14"/>
      <c r="O6" s="22"/>
      <c r="P6" s="307" t="str">
        <f t="shared" ref="P6:P69" si="5">IF(L6=0,"",((O6/L6)*N6)*I6)</f>
        <v/>
      </c>
      <c r="Q6" s="11"/>
      <c r="R6" s="472"/>
      <c r="S6" s="470" t="str">
        <f t="shared" ref="S6:S69" si="6">IF(B6="","",B6)</f>
        <v/>
      </c>
      <c r="T6" s="308" t="str">
        <f t="shared" ref="T6:T69" si="7">IF(C6="","",C6)</f>
        <v/>
      </c>
      <c r="U6" s="308" t="str">
        <f t="shared" ref="U6:U69" si="8">IF(D6="","",D6)</f>
        <v/>
      </c>
      <c r="V6" s="308" t="str">
        <f t="shared" ref="V6:V69" si="9">IF(E6="","",E6)</f>
        <v/>
      </c>
      <c r="W6" s="308" t="str">
        <f t="shared" ref="W6:W69" si="10">IF(F6="","",F6)</f>
        <v/>
      </c>
      <c r="X6" s="199" t="str">
        <f t="shared" ref="X6:X69" si="11">IF(G6="","",G6)</f>
        <v/>
      </c>
      <c r="Y6" s="308" t="str">
        <f t="shared" ref="Y6:Y69" si="12">IF(H6="","",H6)</f>
        <v/>
      </c>
      <c r="Z6" s="201" t="str">
        <f t="shared" ref="Z6:Z69" si="13">IF(I6="","",I6)</f>
        <v/>
      </c>
      <c r="AA6" s="308" t="str">
        <f t="shared" ref="AA6:AA69" si="14">IF(J6="","",J6)</f>
        <v/>
      </c>
      <c r="AB6" s="308" t="str">
        <f t="shared" ref="AB6:AB69" si="15">IF(K6="","",K6)</f>
        <v/>
      </c>
      <c r="AC6" s="201" t="str">
        <f t="shared" ref="AC6:AC69" si="16">IF(L6="","",L6)</f>
        <v/>
      </c>
      <c r="AD6" s="308" t="str">
        <f t="shared" ref="AD6:AD69" si="17">IF(M6="","",M6)</f>
        <v/>
      </c>
      <c r="AE6" s="201" t="str">
        <f t="shared" ref="AE6:AE69" si="18">IF(N6="","",N6)</f>
        <v/>
      </c>
      <c r="AF6" s="204" t="str">
        <f t="shared" ref="AF6:AF69" si="19">IF(O6="","",O6)</f>
        <v/>
      </c>
      <c r="AG6" s="204" t="str">
        <f t="shared" ref="AG6:AG69" si="20">IF(P6="","",P6)</f>
        <v/>
      </c>
      <c r="AH6" s="308" t="str">
        <f t="shared" ref="AH6:AH69" si="21">IF(Q6="","",Q6)</f>
        <v/>
      </c>
      <c r="AI6" s="191"/>
      <c r="AJ6" s="209" t="str">
        <f t="shared" si="4"/>
        <v/>
      </c>
      <c r="AK6" s="279"/>
      <c r="AL6" s="210" t="str" cm="1">
        <f t="array" ref="AL6">IF(OR(AJ6="",P6=""),"",_xlfn.IFS(ROUND(IFERROR(VALUE(TRIM(SUBSTITUTE(AJ6,CHAR(160),""))),0),2)&gt;ROUND(IFERROR(VALUE(TRIM(SUBSTITUTE(P6,CHAR(160),""))),0),2),"KO : Le montant retenu est supérieur au montant présenté. Merci de revoir la ligne de contributions ou plafonner son montant.",ROUND(IFERROR(VALUE(TRIM(SUBSTITUTE(P6,CHAR(160),""))),0),2)=0,"",ROUND(IFERROR(VALUE(TRIM(SUBSTITUTE(AJ6,CHAR(160),""))),0),2)=ROUND(IFERROR(VALUE(TRIM(SUBSTITUTE(P6,CHAR(160),""))),0),2),"OK",ROUND(IFERROR(VALUE(TRIM(SUBSTITUTE(AJ6,CHAR(160),""))),0),2)&lt;ROUND(IFERROR(VALUE(TRIM(SUBSTITUTE(P6,CHAR(160),""))),0),2),"Montant instruit inférieur au montant présenté.",TRUE,""))</f>
        <v/>
      </c>
      <c r="AM6" s="204" t="str">
        <f t="shared" ref="AM6:AM69" si="22">IF(OR(P6="",AJ6=""),"",ROUND(IFERROR(VALUE(TRIM(SUBSTITUTE(P6,CHAR(160),""))),0),2)-ROUND(IFERROR(VALUE(TRIM(SUBSTITUTE(AJ6,CHAR(160),""))),0),2))</f>
        <v/>
      </c>
    </row>
    <row r="7" spans="1:39" ht="15" customHeight="1">
      <c r="A7" s="473">
        <v>3</v>
      </c>
      <c r="B7" s="18"/>
      <c r="C7" s="63"/>
      <c r="D7" s="11"/>
      <c r="E7" s="19"/>
      <c r="F7" s="11"/>
      <c r="G7" s="20"/>
      <c r="H7" s="11"/>
      <c r="I7" s="14"/>
      <c r="J7" s="11"/>
      <c r="K7" s="21"/>
      <c r="L7" s="14"/>
      <c r="M7" s="11"/>
      <c r="N7" s="14"/>
      <c r="O7" s="22"/>
      <c r="P7" s="307" t="str">
        <f t="shared" si="5"/>
        <v/>
      </c>
      <c r="Q7" s="11"/>
      <c r="R7" s="472"/>
      <c r="S7" s="470" t="str">
        <f t="shared" si="6"/>
        <v/>
      </c>
      <c r="T7" s="308" t="str">
        <f t="shared" si="7"/>
        <v/>
      </c>
      <c r="U7" s="308" t="str">
        <f t="shared" si="8"/>
        <v/>
      </c>
      <c r="V7" s="308" t="str">
        <f t="shared" si="9"/>
        <v/>
      </c>
      <c r="W7" s="308" t="str">
        <f t="shared" si="10"/>
        <v/>
      </c>
      <c r="X7" s="199" t="str">
        <f t="shared" si="11"/>
        <v/>
      </c>
      <c r="Y7" s="308" t="str">
        <f t="shared" si="12"/>
        <v/>
      </c>
      <c r="Z7" s="201" t="str">
        <f t="shared" si="13"/>
        <v/>
      </c>
      <c r="AA7" s="308" t="str">
        <f t="shared" si="14"/>
        <v/>
      </c>
      <c r="AB7" s="308" t="str">
        <f t="shared" si="15"/>
        <v/>
      </c>
      <c r="AC7" s="201" t="str">
        <f t="shared" si="16"/>
        <v/>
      </c>
      <c r="AD7" s="308" t="str">
        <f t="shared" si="17"/>
        <v/>
      </c>
      <c r="AE7" s="201" t="str">
        <f t="shared" si="18"/>
        <v/>
      </c>
      <c r="AF7" s="204" t="str">
        <f t="shared" si="19"/>
        <v/>
      </c>
      <c r="AG7" s="204" t="str">
        <f t="shared" si="20"/>
        <v/>
      </c>
      <c r="AH7" s="308" t="str">
        <f t="shared" si="21"/>
        <v/>
      </c>
      <c r="AI7" s="191"/>
      <c r="AJ7" s="209" t="str">
        <f t="shared" si="4"/>
        <v/>
      </c>
      <c r="AK7" s="279"/>
      <c r="AL7" s="210" t="str" cm="1">
        <f t="array" ref="AL7">IF(OR(AJ7="",P7=""),"",_xlfn.IFS(ROUND(IFERROR(VALUE(TRIM(SUBSTITUTE(AJ7,CHAR(160),""))),0),2)&gt;ROUND(IFERROR(VALUE(TRIM(SUBSTITUTE(P7,CHAR(160),""))),0),2),"KO : Le montant retenu est supérieur au montant présenté. Merci de revoir la ligne de contributions ou plafonner son montant.",ROUND(IFERROR(VALUE(TRIM(SUBSTITUTE(P7,CHAR(160),""))),0),2)=0,"",ROUND(IFERROR(VALUE(TRIM(SUBSTITUTE(AJ7,CHAR(160),""))),0),2)=ROUND(IFERROR(VALUE(TRIM(SUBSTITUTE(P7,CHAR(160),""))),0),2),"OK",ROUND(IFERROR(VALUE(TRIM(SUBSTITUTE(AJ7,CHAR(160),""))),0),2)&lt;ROUND(IFERROR(VALUE(TRIM(SUBSTITUTE(P7,CHAR(160),""))),0),2),"Montant instruit inférieur au montant présenté.",TRUE,""))</f>
        <v/>
      </c>
      <c r="AM7" s="204" t="str">
        <f t="shared" si="22"/>
        <v/>
      </c>
    </row>
    <row r="8" spans="1:39" ht="15" customHeight="1">
      <c r="A8" s="473">
        <v>4</v>
      </c>
      <c r="B8" s="18"/>
      <c r="C8" s="63"/>
      <c r="D8" s="11"/>
      <c r="E8" s="19"/>
      <c r="F8" s="11"/>
      <c r="G8" s="20"/>
      <c r="H8" s="11"/>
      <c r="I8" s="14"/>
      <c r="J8" s="11"/>
      <c r="K8" s="21"/>
      <c r="L8" s="14"/>
      <c r="M8" s="11"/>
      <c r="N8" s="14"/>
      <c r="O8" s="22"/>
      <c r="P8" s="307" t="str">
        <f t="shared" si="5"/>
        <v/>
      </c>
      <c r="Q8" s="11"/>
      <c r="R8" s="472"/>
      <c r="S8" s="470" t="str">
        <f t="shared" si="6"/>
        <v/>
      </c>
      <c r="T8" s="308" t="str">
        <f t="shared" si="7"/>
        <v/>
      </c>
      <c r="U8" s="308" t="str">
        <f t="shared" si="8"/>
        <v/>
      </c>
      <c r="V8" s="308" t="str">
        <f t="shared" si="9"/>
        <v/>
      </c>
      <c r="W8" s="308" t="str">
        <f t="shared" si="10"/>
        <v/>
      </c>
      <c r="X8" s="199" t="str">
        <f t="shared" si="11"/>
        <v/>
      </c>
      <c r="Y8" s="308" t="str">
        <f t="shared" si="12"/>
        <v/>
      </c>
      <c r="Z8" s="201" t="str">
        <f t="shared" si="13"/>
        <v/>
      </c>
      <c r="AA8" s="308" t="str">
        <f t="shared" si="14"/>
        <v/>
      </c>
      <c r="AB8" s="308" t="str">
        <f t="shared" si="15"/>
        <v/>
      </c>
      <c r="AC8" s="201" t="str">
        <f t="shared" si="16"/>
        <v/>
      </c>
      <c r="AD8" s="308" t="str">
        <f t="shared" si="17"/>
        <v/>
      </c>
      <c r="AE8" s="201" t="str">
        <f t="shared" si="18"/>
        <v/>
      </c>
      <c r="AF8" s="204" t="str">
        <f t="shared" si="19"/>
        <v/>
      </c>
      <c r="AG8" s="204" t="str">
        <f t="shared" si="20"/>
        <v/>
      </c>
      <c r="AH8" s="308" t="str">
        <f t="shared" si="21"/>
        <v/>
      </c>
      <c r="AI8" s="191"/>
      <c r="AJ8" s="209" t="str">
        <f t="shared" si="4"/>
        <v/>
      </c>
      <c r="AK8" s="279"/>
      <c r="AL8" s="210" t="str" cm="1">
        <f t="array" ref="AL8">IF(OR(AJ8="",P8=""),"",_xlfn.IFS(ROUND(IFERROR(VALUE(TRIM(SUBSTITUTE(AJ8,CHAR(160),""))),0),2)&gt;ROUND(IFERROR(VALUE(TRIM(SUBSTITUTE(P8,CHAR(160),""))),0),2),"KO : Le montant retenu est supérieur au montant présenté. Merci de revoir la ligne de contributions ou plafonner son montant.",ROUND(IFERROR(VALUE(TRIM(SUBSTITUTE(P8,CHAR(160),""))),0),2)=0,"",ROUND(IFERROR(VALUE(TRIM(SUBSTITUTE(AJ8,CHAR(160),""))),0),2)=ROUND(IFERROR(VALUE(TRIM(SUBSTITUTE(P8,CHAR(160),""))),0),2),"OK",ROUND(IFERROR(VALUE(TRIM(SUBSTITUTE(AJ8,CHAR(160),""))),0),2)&lt;ROUND(IFERROR(VALUE(TRIM(SUBSTITUTE(P8,CHAR(160),""))),0),2),"Montant instruit inférieur au montant présenté.",TRUE,""))</f>
        <v/>
      </c>
      <c r="AM8" s="204" t="str">
        <f t="shared" si="22"/>
        <v/>
      </c>
    </row>
    <row r="9" spans="1:39" ht="15" customHeight="1">
      <c r="A9" s="473">
        <v>5</v>
      </c>
      <c r="B9" s="18"/>
      <c r="C9" s="63"/>
      <c r="D9" s="11"/>
      <c r="E9" s="19"/>
      <c r="F9" s="11"/>
      <c r="G9" s="20"/>
      <c r="H9" s="11"/>
      <c r="I9" s="14"/>
      <c r="J9" s="11"/>
      <c r="K9" s="21"/>
      <c r="L9" s="14"/>
      <c r="M9" s="11"/>
      <c r="N9" s="14"/>
      <c r="O9" s="22"/>
      <c r="P9" s="307" t="str">
        <f t="shared" si="5"/>
        <v/>
      </c>
      <c r="Q9" s="11"/>
      <c r="R9" s="472"/>
      <c r="S9" s="470" t="str">
        <f t="shared" si="6"/>
        <v/>
      </c>
      <c r="T9" s="308" t="str">
        <f t="shared" si="7"/>
        <v/>
      </c>
      <c r="U9" s="308" t="str">
        <f t="shared" si="8"/>
        <v/>
      </c>
      <c r="V9" s="308" t="str">
        <f t="shared" si="9"/>
        <v/>
      </c>
      <c r="W9" s="308" t="str">
        <f t="shared" si="10"/>
        <v/>
      </c>
      <c r="X9" s="199" t="str">
        <f t="shared" si="11"/>
        <v/>
      </c>
      <c r="Y9" s="308" t="str">
        <f t="shared" si="12"/>
        <v/>
      </c>
      <c r="Z9" s="201" t="str">
        <f t="shared" si="13"/>
        <v/>
      </c>
      <c r="AA9" s="308" t="str">
        <f t="shared" si="14"/>
        <v/>
      </c>
      <c r="AB9" s="308" t="str">
        <f t="shared" si="15"/>
        <v/>
      </c>
      <c r="AC9" s="201" t="str">
        <f t="shared" si="16"/>
        <v/>
      </c>
      <c r="AD9" s="308" t="str">
        <f t="shared" si="17"/>
        <v/>
      </c>
      <c r="AE9" s="201" t="str">
        <f t="shared" si="18"/>
        <v/>
      </c>
      <c r="AF9" s="204" t="str">
        <f t="shared" si="19"/>
        <v/>
      </c>
      <c r="AG9" s="204" t="str">
        <f t="shared" si="20"/>
        <v/>
      </c>
      <c r="AH9" s="308" t="str">
        <f t="shared" si="21"/>
        <v/>
      </c>
      <c r="AI9" s="191"/>
      <c r="AJ9" s="209" t="str">
        <f t="shared" si="4"/>
        <v/>
      </c>
      <c r="AK9" s="279"/>
      <c r="AL9" s="210" t="str" cm="1">
        <f t="array" ref="AL9">IF(OR(AJ9="",P9=""),"",_xlfn.IFS(ROUND(IFERROR(VALUE(TRIM(SUBSTITUTE(AJ9,CHAR(160),""))),0),2)&gt;ROUND(IFERROR(VALUE(TRIM(SUBSTITUTE(P9,CHAR(160),""))),0),2),"KO : Le montant retenu est supérieur au montant présenté. Merci de revoir la ligne de contributions ou plafonner son montant.",ROUND(IFERROR(VALUE(TRIM(SUBSTITUTE(P9,CHAR(160),""))),0),2)=0,"",ROUND(IFERROR(VALUE(TRIM(SUBSTITUTE(AJ9,CHAR(160),""))),0),2)=ROUND(IFERROR(VALUE(TRIM(SUBSTITUTE(P9,CHAR(160),""))),0),2),"OK",ROUND(IFERROR(VALUE(TRIM(SUBSTITUTE(AJ9,CHAR(160),""))),0),2)&lt;ROUND(IFERROR(VALUE(TRIM(SUBSTITUTE(P9,CHAR(160),""))),0),2),"Montant instruit inférieur au montant présenté.",TRUE,""))</f>
        <v/>
      </c>
      <c r="AM9" s="204" t="str">
        <f t="shared" si="22"/>
        <v/>
      </c>
    </row>
    <row r="10" spans="1:39" ht="15" customHeight="1">
      <c r="A10" s="473">
        <v>6</v>
      </c>
      <c r="B10" s="18"/>
      <c r="C10" s="63"/>
      <c r="D10" s="11"/>
      <c r="E10" s="19"/>
      <c r="F10" s="11"/>
      <c r="G10" s="20"/>
      <c r="H10" s="11"/>
      <c r="I10" s="14"/>
      <c r="J10" s="11"/>
      <c r="K10" s="21"/>
      <c r="L10" s="14"/>
      <c r="M10" s="11"/>
      <c r="N10" s="14"/>
      <c r="O10" s="22"/>
      <c r="P10" s="307" t="str">
        <f t="shared" si="5"/>
        <v/>
      </c>
      <c r="Q10" s="11"/>
      <c r="R10" s="472"/>
      <c r="S10" s="470" t="str">
        <f t="shared" si="6"/>
        <v/>
      </c>
      <c r="T10" s="308" t="str">
        <f t="shared" si="7"/>
        <v/>
      </c>
      <c r="U10" s="308" t="str">
        <f t="shared" si="8"/>
        <v/>
      </c>
      <c r="V10" s="308" t="str">
        <f t="shared" si="9"/>
        <v/>
      </c>
      <c r="W10" s="308" t="str">
        <f t="shared" si="10"/>
        <v/>
      </c>
      <c r="X10" s="199" t="str">
        <f t="shared" si="11"/>
        <v/>
      </c>
      <c r="Y10" s="308" t="str">
        <f t="shared" si="12"/>
        <v/>
      </c>
      <c r="Z10" s="201" t="str">
        <f t="shared" si="13"/>
        <v/>
      </c>
      <c r="AA10" s="308" t="str">
        <f t="shared" si="14"/>
        <v/>
      </c>
      <c r="AB10" s="308" t="str">
        <f t="shared" si="15"/>
        <v/>
      </c>
      <c r="AC10" s="201" t="str">
        <f t="shared" si="16"/>
        <v/>
      </c>
      <c r="AD10" s="308" t="str">
        <f t="shared" si="17"/>
        <v/>
      </c>
      <c r="AE10" s="201" t="str">
        <f t="shared" si="18"/>
        <v/>
      </c>
      <c r="AF10" s="204" t="str">
        <f t="shared" si="19"/>
        <v/>
      </c>
      <c r="AG10" s="204" t="str">
        <f t="shared" si="20"/>
        <v/>
      </c>
      <c r="AH10" s="308" t="str">
        <f t="shared" si="21"/>
        <v/>
      </c>
      <c r="AI10" s="191"/>
      <c r="AJ10" s="209" t="str">
        <f t="shared" si="4"/>
        <v/>
      </c>
      <c r="AK10" s="279"/>
      <c r="AL10" s="210" t="str" cm="1">
        <f t="array" ref="AL10">IF(OR(AJ10="",P10=""),"",_xlfn.IFS(ROUND(IFERROR(VALUE(TRIM(SUBSTITUTE(AJ10,CHAR(160),""))),0),2)&gt;ROUND(IFERROR(VALUE(TRIM(SUBSTITUTE(P10,CHAR(160),""))),0),2),"KO : Le montant retenu est supérieur au montant présenté. Merci de revoir la ligne de contributions ou plafonner son montant.",ROUND(IFERROR(VALUE(TRIM(SUBSTITUTE(P10,CHAR(160),""))),0),2)=0,"",ROUND(IFERROR(VALUE(TRIM(SUBSTITUTE(AJ10,CHAR(160),""))),0),2)=ROUND(IFERROR(VALUE(TRIM(SUBSTITUTE(P10,CHAR(160),""))),0),2),"OK",ROUND(IFERROR(VALUE(TRIM(SUBSTITUTE(AJ10,CHAR(160),""))),0),2)&lt;ROUND(IFERROR(VALUE(TRIM(SUBSTITUTE(P10,CHAR(160),""))),0),2),"Montant instruit inférieur au montant présenté.",TRUE,""))</f>
        <v/>
      </c>
      <c r="AM10" s="204" t="str">
        <f t="shared" si="22"/>
        <v/>
      </c>
    </row>
    <row r="11" spans="1:39" ht="15" customHeight="1">
      <c r="A11" s="473">
        <v>7</v>
      </c>
      <c r="B11" s="18"/>
      <c r="C11" s="63"/>
      <c r="D11" s="11"/>
      <c r="E11" s="19"/>
      <c r="F11" s="11"/>
      <c r="G11" s="20"/>
      <c r="H11" s="11"/>
      <c r="I11" s="14"/>
      <c r="J11" s="11"/>
      <c r="K11" s="21"/>
      <c r="L11" s="14"/>
      <c r="M11" s="11"/>
      <c r="N11" s="14"/>
      <c r="O11" s="22"/>
      <c r="P11" s="307" t="str">
        <f t="shared" si="5"/>
        <v/>
      </c>
      <c r="Q11" s="11"/>
      <c r="R11" s="472"/>
      <c r="S11" s="470" t="str">
        <f t="shared" si="6"/>
        <v/>
      </c>
      <c r="T11" s="308" t="str">
        <f t="shared" si="7"/>
        <v/>
      </c>
      <c r="U11" s="308" t="str">
        <f t="shared" si="8"/>
        <v/>
      </c>
      <c r="V11" s="308" t="str">
        <f t="shared" si="9"/>
        <v/>
      </c>
      <c r="W11" s="308" t="str">
        <f t="shared" si="10"/>
        <v/>
      </c>
      <c r="X11" s="199" t="str">
        <f t="shared" si="11"/>
        <v/>
      </c>
      <c r="Y11" s="308" t="str">
        <f t="shared" si="12"/>
        <v/>
      </c>
      <c r="Z11" s="201" t="str">
        <f t="shared" si="13"/>
        <v/>
      </c>
      <c r="AA11" s="308" t="str">
        <f t="shared" si="14"/>
        <v/>
      </c>
      <c r="AB11" s="308" t="str">
        <f t="shared" si="15"/>
        <v/>
      </c>
      <c r="AC11" s="201" t="str">
        <f t="shared" si="16"/>
        <v/>
      </c>
      <c r="AD11" s="308" t="str">
        <f t="shared" si="17"/>
        <v/>
      </c>
      <c r="AE11" s="201" t="str">
        <f t="shared" si="18"/>
        <v/>
      </c>
      <c r="AF11" s="204" t="str">
        <f t="shared" si="19"/>
        <v/>
      </c>
      <c r="AG11" s="204" t="str">
        <f t="shared" si="20"/>
        <v/>
      </c>
      <c r="AH11" s="308" t="str">
        <f t="shared" si="21"/>
        <v/>
      </c>
      <c r="AI11" s="191"/>
      <c r="AJ11" s="209" t="str">
        <f t="shared" si="4"/>
        <v/>
      </c>
      <c r="AK11" s="279"/>
      <c r="AL11" s="210" t="str" cm="1">
        <f t="array" ref="AL11">IF(OR(AJ11="",P11=""),"",_xlfn.IFS(ROUND(IFERROR(VALUE(TRIM(SUBSTITUTE(AJ11,CHAR(160),""))),0),2)&gt;ROUND(IFERROR(VALUE(TRIM(SUBSTITUTE(P11,CHAR(160),""))),0),2),"KO : Le montant retenu est supérieur au montant présenté. Merci de revoir la ligne de contributions ou plafonner son montant.",ROUND(IFERROR(VALUE(TRIM(SUBSTITUTE(P11,CHAR(160),""))),0),2)=0,"",ROUND(IFERROR(VALUE(TRIM(SUBSTITUTE(AJ11,CHAR(160),""))),0),2)=ROUND(IFERROR(VALUE(TRIM(SUBSTITUTE(P11,CHAR(160),""))),0),2),"OK",ROUND(IFERROR(VALUE(TRIM(SUBSTITUTE(AJ11,CHAR(160),""))),0),2)&lt;ROUND(IFERROR(VALUE(TRIM(SUBSTITUTE(P11,CHAR(160),""))),0),2),"Montant instruit inférieur au montant présenté.",TRUE,""))</f>
        <v/>
      </c>
      <c r="AM11" s="204" t="str">
        <f t="shared" si="22"/>
        <v/>
      </c>
    </row>
    <row r="12" spans="1:39" ht="15" customHeight="1">
      <c r="A12" s="473">
        <v>8</v>
      </c>
      <c r="B12" s="18"/>
      <c r="C12" s="63"/>
      <c r="D12" s="11"/>
      <c r="E12" s="19"/>
      <c r="F12" s="11"/>
      <c r="G12" s="20"/>
      <c r="H12" s="11"/>
      <c r="I12" s="14"/>
      <c r="J12" s="11"/>
      <c r="K12" s="21"/>
      <c r="L12" s="14"/>
      <c r="M12" s="11"/>
      <c r="N12" s="14"/>
      <c r="O12" s="22"/>
      <c r="P12" s="307" t="str">
        <f t="shared" si="5"/>
        <v/>
      </c>
      <c r="Q12" s="11"/>
      <c r="R12" s="472"/>
      <c r="S12" s="470" t="str">
        <f t="shared" si="6"/>
        <v/>
      </c>
      <c r="T12" s="308" t="str">
        <f t="shared" si="7"/>
        <v/>
      </c>
      <c r="U12" s="308" t="str">
        <f t="shared" si="8"/>
        <v/>
      </c>
      <c r="V12" s="308" t="str">
        <f t="shared" si="9"/>
        <v/>
      </c>
      <c r="W12" s="308" t="str">
        <f t="shared" si="10"/>
        <v/>
      </c>
      <c r="X12" s="199" t="str">
        <f t="shared" si="11"/>
        <v/>
      </c>
      <c r="Y12" s="308" t="str">
        <f t="shared" si="12"/>
        <v/>
      </c>
      <c r="Z12" s="201" t="str">
        <f t="shared" si="13"/>
        <v/>
      </c>
      <c r="AA12" s="308" t="str">
        <f t="shared" si="14"/>
        <v/>
      </c>
      <c r="AB12" s="308" t="str">
        <f t="shared" si="15"/>
        <v/>
      </c>
      <c r="AC12" s="201" t="str">
        <f t="shared" si="16"/>
        <v/>
      </c>
      <c r="AD12" s="308" t="str">
        <f t="shared" si="17"/>
        <v/>
      </c>
      <c r="AE12" s="201" t="str">
        <f t="shared" si="18"/>
        <v/>
      </c>
      <c r="AF12" s="204" t="str">
        <f t="shared" si="19"/>
        <v/>
      </c>
      <c r="AG12" s="204" t="str">
        <f t="shared" si="20"/>
        <v/>
      </c>
      <c r="AH12" s="308" t="str">
        <f t="shared" si="21"/>
        <v/>
      </c>
      <c r="AI12" s="191"/>
      <c r="AJ12" s="209" t="str">
        <f t="shared" si="4"/>
        <v/>
      </c>
      <c r="AK12" s="279"/>
      <c r="AL12" s="210" t="str" cm="1">
        <f t="array" ref="AL12">IF(OR(AJ12="",P12=""),"",_xlfn.IFS(ROUND(IFERROR(VALUE(TRIM(SUBSTITUTE(AJ12,CHAR(160),""))),0),2)&gt;ROUND(IFERROR(VALUE(TRIM(SUBSTITUTE(P12,CHAR(160),""))),0),2),"KO : Le montant retenu est supérieur au montant présenté. Merci de revoir la ligne de contributions ou plafonner son montant.",ROUND(IFERROR(VALUE(TRIM(SUBSTITUTE(P12,CHAR(160),""))),0),2)=0,"",ROUND(IFERROR(VALUE(TRIM(SUBSTITUTE(AJ12,CHAR(160),""))),0),2)=ROUND(IFERROR(VALUE(TRIM(SUBSTITUTE(P12,CHAR(160),""))),0),2),"OK",ROUND(IFERROR(VALUE(TRIM(SUBSTITUTE(AJ12,CHAR(160),""))),0),2)&lt;ROUND(IFERROR(VALUE(TRIM(SUBSTITUTE(P12,CHAR(160),""))),0),2),"Montant instruit inférieur au montant présenté.",TRUE,""))</f>
        <v/>
      </c>
      <c r="AM12" s="204" t="str">
        <f t="shared" si="22"/>
        <v/>
      </c>
    </row>
    <row r="13" spans="1:39" ht="15" customHeight="1">
      <c r="A13" s="473">
        <v>9</v>
      </c>
      <c r="B13" s="18"/>
      <c r="C13" s="63"/>
      <c r="D13" s="11"/>
      <c r="E13" s="19"/>
      <c r="F13" s="11"/>
      <c r="G13" s="20"/>
      <c r="H13" s="11"/>
      <c r="I13" s="14"/>
      <c r="J13" s="11"/>
      <c r="K13" s="21"/>
      <c r="L13" s="14"/>
      <c r="M13" s="11"/>
      <c r="N13" s="14"/>
      <c r="O13" s="22"/>
      <c r="P13" s="307" t="str">
        <f t="shared" si="5"/>
        <v/>
      </c>
      <c r="Q13" s="11"/>
      <c r="R13" s="472"/>
      <c r="S13" s="470" t="str">
        <f t="shared" si="6"/>
        <v/>
      </c>
      <c r="T13" s="308" t="str">
        <f t="shared" si="7"/>
        <v/>
      </c>
      <c r="U13" s="308" t="str">
        <f t="shared" si="8"/>
        <v/>
      </c>
      <c r="V13" s="308" t="str">
        <f t="shared" si="9"/>
        <v/>
      </c>
      <c r="W13" s="308" t="str">
        <f t="shared" si="10"/>
        <v/>
      </c>
      <c r="X13" s="199" t="str">
        <f t="shared" si="11"/>
        <v/>
      </c>
      <c r="Y13" s="308" t="str">
        <f t="shared" si="12"/>
        <v/>
      </c>
      <c r="Z13" s="201" t="str">
        <f t="shared" si="13"/>
        <v/>
      </c>
      <c r="AA13" s="308" t="str">
        <f t="shared" si="14"/>
        <v/>
      </c>
      <c r="AB13" s="308" t="str">
        <f t="shared" si="15"/>
        <v/>
      </c>
      <c r="AC13" s="201" t="str">
        <f t="shared" si="16"/>
        <v/>
      </c>
      <c r="AD13" s="308" t="str">
        <f t="shared" si="17"/>
        <v/>
      </c>
      <c r="AE13" s="201" t="str">
        <f t="shared" si="18"/>
        <v/>
      </c>
      <c r="AF13" s="204" t="str">
        <f t="shared" si="19"/>
        <v/>
      </c>
      <c r="AG13" s="204" t="str">
        <f t="shared" si="20"/>
        <v/>
      </c>
      <c r="AH13" s="308" t="str">
        <f t="shared" si="21"/>
        <v/>
      </c>
      <c r="AI13" s="191"/>
      <c r="AJ13" s="209" t="str">
        <f t="shared" si="4"/>
        <v/>
      </c>
      <c r="AK13" s="279"/>
      <c r="AL13" s="210" t="str" cm="1">
        <f t="array" ref="AL13">IF(OR(AJ13="",P13=""),"",_xlfn.IFS(ROUND(IFERROR(VALUE(TRIM(SUBSTITUTE(AJ13,CHAR(160),""))),0),2)&gt;ROUND(IFERROR(VALUE(TRIM(SUBSTITUTE(P13,CHAR(160),""))),0),2),"KO : Le montant retenu est supérieur au montant présenté. Merci de revoir la ligne de contributions ou plafonner son montant.",ROUND(IFERROR(VALUE(TRIM(SUBSTITUTE(P13,CHAR(160),""))),0),2)=0,"",ROUND(IFERROR(VALUE(TRIM(SUBSTITUTE(AJ13,CHAR(160),""))),0),2)=ROUND(IFERROR(VALUE(TRIM(SUBSTITUTE(P13,CHAR(160),""))),0),2),"OK",ROUND(IFERROR(VALUE(TRIM(SUBSTITUTE(AJ13,CHAR(160),""))),0),2)&lt;ROUND(IFERROR(VALUE(TRIM(SUBSTITUTE(P13,CHAR(160),""))),0),2),"Montant instruit inférieur au montant présenté.",TRUE,""))</f>
        <v/>
      </c>
      <c r="AM13" s="204" t="str">
        <f t="shared" si="22"/>
        <v/>
      </c>
    </row>
    <row r="14" spans="1:39" ht="15" customHeight="1">
      <c r="A14" s="473">
        <v>10</v>
      </c>
      <c r="B14" s="18"/>
      <c r="C14" s="11"/>
      <c r="D14" s="11"/>
      <c r="E14" s="19"/>
      <c r="F14" s="11"/>
      <c r="G14" s="20"/>
      <c r="H14" s="11"/>
      <c r="I14" s="14"/>
      <c r="J14" s="11"/>
      <c r="K14" s="21"/>
      <c r="L14" s="14"/>
      <c r="M14" s="11"/>
      <c r="N14" s="14"/>
      <c r="O14" s="22"/>
      <c r="P14" s="307" t="str">
        <f t="shared" si="5"/>
        <v/>
      </c>
      <c r="Q14" s="11"/>
      <c r="R14" s="472"/>
      <c r="S14" s="470" t="str">
        <f t="shared" si="6"/>
        <v/>
      </c>
      <c r="T14" s="308" t="str">
        <f t="shared" si="7"/>
        <v/>
      </c>
      <c r="U14" s="308" t="str">
        <f t="shared" si="8"/>
        <v/>
      </c>
      <c r="V14" s="308" t="str">
        <f t="shared" si="9"/>
        <v/>
      </c>
      <c r="W14" s="308" t="str">
        <f t="shared" si="10"/>
        <v/>
      </c>
      <c r="X14" s="199" t="str">
        <f t="shared" si="11"/>
        <v/>
      </c>
      <c r="Y14" s="308" t="str">
        <f t="shared" si="12"/>
        <v/>
      </c>
      <c r="Z14" s="201" t="str">
        <f t="shared" si="13"/>
        <v/>
      </c>
      <c r="AA14" s="308" t="str">
        <f t="shared" si="14"/>
        <v/>
      </c>
      <c r="AB14" s="308" t="str">
        <f t="shared" si="15"/>
        <v/>
      </c>
      <c r="AC14" s="201" t="str">
        <f t="shared" si="16"/>
        <v/>
      </c>
      <c r="AD14" s="308" t="str">
        <f t="shared" si="17"/>
        <v/>
      </c>
      <c r="AE14" s="201" t="str">
        <f t="shared" si="18"/>
        <v/>
      </c>
      <c r="AF14" s="204" t="str">
        <f t="shared" si="19"/>
        <v/>
      </c>
      <c r="AG14" s="204" t="str">
        <f t="shared" si="20"/>
        <v/>
      </c>
      <c r="AH14" s="308" t="str">
        <f t="shared" si="21"/>
        <v/>
      </c>
      <c r="AI14" s="191"/>
      <c r="AJ14" s="209" t="str">
        <f t="shared" si="4"/>
        <v/>
      </c>
      <c r="AK14" s="279"/>
      <c r="AL14" s="210" t="str" cm="1">
        <f t="array" ref="AL14">IF(OR(AJ14="",P14=""),"",_xlfn.IFS(ROUND(IFERROR(VALUE(TRIM(SUBSTITUTE(AJ14,CHAR(160),""))),0),2)&gt;ROUND(IFERROR(VALUE(TRIM(SUBSTITUTE(P14,CHAR(160),""))),0),2),"KO : Le montant retenu est supérieur au montant présenté. Merci de revoir la ligne de contributions ou plafonner son montant.",ROUND(IFERROR(VALUE(TRIM(SUBSTITUTE(P14,CHAR(160),""))),0),2)=0,"",ROUND(IFERROR(VALUE(TRIM(SUBSTITUTE(AJ14,CHAR(160),""))),0),2)=ROUND(IFERROR(VALUE(TRIM(SUBSTITUTE(P14,CHAR(160),""))),0),2),"OK",ROUND(IFERROR(VALUE(TRIM(SUBSTITUTE(AJ14,CHAR(160),""))),0),2)&lt;ROUND(IFERROR(VALUE(TRIM(SUBSTITUTE(P14,CHAR(160),""))),0),2),"Montant instruit inférieur au montant présenté.",TRUE,""))</f>
        <v/>
      </c>
      <c r="AM14" s="204" t="str">
        <f t="shared" si="22"/>
        <v/>
      </c>
    </row>
    <row r="15" spans="1:39" ht="15" customHeight="1">
      <c r="A15" s="473">
        <v>11</v>
      </c>
      <c r="B15" s="18"/>
      <c r="C15" s="11"/>
      <c r="D15" s="11"/>
      <c r="E15" s="19"/>
      <c r="F15" s="11"/>
      <c r="G15" s="20"/>
      <c r="H15" s="11"/>
      <c r="I15" s="14"/>
      <c r="J15" s="11"/>
      <c r="K15" s="21"/>
      <c r="L15" s="14"/>
      <c r="M15" s="11"/>
      <c r="N15" s="14"/>
      <c r="O15" s="22"/>
      <c r="P15" s="307" t="str">
        <f t="shared" si="5"/>
        <v/>
      </c>
      <c r="Q15" s="11"/>
      <c r="R15" s="472"/>
      <c r="S15" s="470" t="str">
        <f t="shared" si="6"/>
        <v/>
      </c>
      <c r="T15" s="308" t="str">
        <f t="shared" si="7"/>
        <v/>
      </c>
      <c r="U15" s="308" t="str">
        <f t="shared" si="8"/>
        <v/>
      </c>
      <c r="V15" s="308" t="str">
        <f t="shared" si="9"/>
        <v/>
      </c>
      <c r="W15" s="308" t="str">
        <f t="shared" si="10"/>
        <v/>
      </c>
      <c r="X15" s="199" t="str">
        <f t="shared" si="11"/>
        <v/>
      </c>
      <c r="Y15" s="308" t="str">
        <f t="shared" si="12"/>
        <v/>
      </c>
      <c r="Z15" s="201" t="str">
        <f t="shared" si="13"/>
        <v/>
      </c>
      <c r="AA15" s="308" t="str">
        <f t="shared" si="14"/>
        <v/>
      </c>
      <c r="AB15" s="308" t="str">
        <f t="shared" si="15"/>
        <v/>
      </c>
      <c r="AC15" s="201" t="str">
        <f t="shared" si="16"/>
        <v/>
      </c>
      <c r="AD15" s="308" t="str">
        <f t="shared" si="17"/>
        <v/>
      </c>
      <c r="AE15" s="201" t="str">
        <f t="shared" si="18"/>
        <v/>
      </c>
      <c r="AF15" s="204" t="str">
        <f t="shared" si="19"/>
        <v/>
      </c>
      <c r="AG15" s="204" t="str">
        <f t="shared" si="20"/>
        <v/>
      </c>
      <c r="AH15" s="308" t="str">
        <f t="shared" si="21"/>
        <v/>
      </c>
      <c r="AI15" s="191"/>
      <c r="AJ15" s="209" t="str">
        <f t="shared" si="4"/>
        <v/>
      </c>
      <c r="AK15" s="279"/>
      <c r="AL15" s="210" t="str" cm="1">
        <f t="array" ref="AL15">IF(OR(AJ15="",P15=""),"",_xlfn.IFS(ROUND(IFERROR(VALUE(TRIM(SUBSTITUTE(AJ15,CHAR(160),""))),0),2)&gt;ROUND(IFERROR(VALUE(TRIM(SUBSTITUTE(P15,CHAR(160),""))),0),2),"KO : Le montant retenu est supérieur au montant présenté. Merci de revoir la ligne de contributions ou plafonner son montant.",ROUND(IFERROR(VALUE(TRIM(SUBSTITUTE(P15,CHAR(160),""))),0),2)=0,"",ROUND(IFERROR(VALUE(TRIM(SUBSTITUTE(AJ15,CHAR(160),""))),0),2)=ROUND(IFERROR(VALUE(TRIM(SUBSTITUTE(P15,CHAR(160),""))),0),2),"OK",ROUND(IFERROR(VALUE(TRIM(SUBSTITUTE(AJ15,CHAR(160),""))),0),2)&lt;ROUND(IFERROR(VALUE(TRIM(SUBSTITUTE(P15,CHAR(160),""))),0),2),"Montant instruit inférieur au montant présenté.",TRUE,""))</f>
        <v/>
      </c>
      <c r="AM15" s="204" t="str">
        <f t="shared" si="22"/>
        <v/>
      </c>
    </row>
    <row r="16" spans="1:39" ht="15" customHeight="1">
      <c r="A16" s="473">
        <v>12</v>
      </c>
      <c r="B16" s="18"/>
      <c r="C16" s="11"/>
      <c r="D16" s="11"/>
      <c r="E16" s="19"/>
      <c r="F16" s="11"/>
      <c r="G16" s="20"/>
      <c r="H16" s="11"/>
      <c r="I16" s="14"/>
      <c r="J16" s="11"/>
      <c r="K16" s="21"/>
      <c r="L16" s="14"/>
      <c r="M16" s="11"/>
      <c r="N16" s="14"/>
      <c r="O16" s="22"/>
      <c r="P16" s="307" t="str">
        <f t="shared" si="5"/>
        <v/>
      </c>
      <c r="Q16" s="11"/>
      <c r="R16" s="472"/>
      <c r="S16" s="470" t="str">
        <f t="shared" si="6"/>
        <v/>
      </c>
      <c r="T16" s="308" t="str">
        <f t="shared" si="7"/>
        <v/>
      </c>
      <c r="U16" s="308" t="str">
        <f t="shared" si="8"/>
        <v/>
      </c>
      <c r="V16" s="308" t="str">
        <f t="shared" si="9"/>
        <v/>
      </c>
      <c r="W16" s="308" t="str">
        <f t="shared" si="10"/>
        <v/>
      </c>
      <c r="X16" s="199" t="str">
        <f t="shared" si="11"/>
        <v/>
      </c>
      <c r="Y16" s="308" t="str">
        <f t="shared" si="12"/>
        <v/>
      </c>
      <c r="Z16" s="201" t="str">
        <f t="shared" si="13"/>
        <v/>
      </c>
      <c r="AA16" s="308" t="str">
        <f t="shared" si="14"/>
        <v/>
      </c>
      <c r="AB16" s="308" t="str">
        <f t="shared" si="15"/>
        <v/>
      </c>
      <c r="AC16" s="201" t="str">
        <f t="shared" si="16"/>
        <v/>
      </c>
      <c r="AD16" s="308" t="str">
        <f t="shared" si="17"/>
        <v/>
      </c>
      <c r="AE16" s="201" t="str">
        <f t="shared" si="18"/>
        <v/>
      </c>
      <c r="AF16" s="204" t="str">
        <f t="shared" si="19"/>
        <v/>
      </c>
      <c r="AG16" s="204" t="str">
        <f t="shared" si="20"/>
        <v/>
      </c>
      <c r="AH16" s="308" t="str">
        <f t="shared" si="21"/>
        <v/>
      </c>
      <c r="AI16" s="191"/>
      <c r="AJ16" s="209" t="str">
        <f t="shared" si="4"/>
        <v/>
      </c>
      <c r="AK16" s="279"/>
      <c r="AL16" s="210" t="str" cm="1">
        <f t="array" ref="AL16">IF(OR(AJ16="",P16=""),"",_xlfn.IFS(ROUND(IFERROR(VALUE(TRIM(SUBSTITUTE(AJ16,CHAR(160),""))),0),2)&gt;ROUND(IFERROR(VALUE(TRIM(SUBSTITUTE(P16,CHAR(160),""))),0),2),"KO : Le montant retenu est supérieur au montant présenté. Merci de revoir la ligne de contributions ou plafonner son montant.",ROUND(IFERROR(VALUE(TRIM(SUBSTITUTE(P16,CHAR(160),""))),0),2)=0,"",ROUND(IFERROR(VALUE(TRIM(SUBSTITUTE(AJ16,CHAR(160),""))),0),2)=ROUND(IFERROR(VALUE(TRIM(SUBSTITUTE(P16,CHAR(160),""))),0),2),"OK",ROUND(IFERROR(VALUE(TRIM(SUBSTITUTE(AJ16,CHAR(160),""))),0),2)&lt;ROUND(IFERROR(VALUE(TRIM(SUBSTITUTE(P16,CHAR(160),""))),0),2),"Montant instruit inférieur au montant présenté.",TRUE,""))</f>
        <v/>
      </c>
      <c r="AM16" s="204" t="str">
        <f t="shared" si="22"/>
        <v/>
      </c>
    </row>
    <row r="17" spans="1:39" ht="15" customHeight="1">
      <c r="A17" s="473">
        <v>13</v>
      </c>
      <c r="B17" s="18"/>
      <c r="C17" s="11"/>
      <c r="D17" s="11"/>
      <c r="E17" s="19"/>
      <c r="F17" s="11"/>
      <c r="G17" s="20"/>
      <c r="H17" s="11"/>
      <c r="I17" s="14"/>
      <c r="J17" s="11"/>
      <c r="K17" s="21"/>
      <c r="L17" s="14"/>
      <c r="M17" s="11"/>
      <c r="N17" s="14"/>
      <c r="O17" s="22"/>
      <c r="P17" s="307" t="str">
        <f t="shared" si="5"/>
        <v/>
      </c>
      <c r="Q17" s="11"/>
      <c r="R17" s="472"/>
      <c r="S17" s="470" t="str">
        <f t="shared" si="6"/>
        <v/>
      </c>
      <c r="T17" s="308" t="str">
        <f t="shared" si="7"/>
        <v/>
      </c>
      <c r="U17" s="308" t="str">
        <f t="shared" si="8"/>
        <v/>
      </c>
      <c r="V17" s="308" t="str">
        <f t="shared" si="9"/>
        <v/>
      </c>
      <c r="W17" s="308" t="str">
        <f t="shared" si="10"/>
        <v/>
      </c>
      <c r="X17" s="199" t="str">
        <f t="shared" si="11"/>
        <v/>
      </c>
      <c r="Y17" s="308" t="str">
        <f t="shared" si="12"/>
        <v/>
      </c>
      <c r="Z17" s="201" t="str">
        <f t="shared" si="13"/>
        <v/>
      </c>
      <c r="AA17" s="308" t="str">
        <f t="shared" si="14"/>
        <v/>
      </c>
      <c r="AB17" s="308" t="str">
        <f t="shared" si="15"/>
        <v/>
      </c>
      <c r="AC17" s="201" t="str">
        <f t="shared" si="16"/>
        <v/>
      </c>
      <c r="AD17" s="308" t="str">
        <f t="shared" si="17"/>
        <v/>
      </c>
      <c r="AE17" s="201" t="str">
        <f t="shared" si="18"/>
        <v/>
      </c>
      <c r="AF17" s="204" t="str">
        <f t="shared" si="19"/>
        <v/>
      </c>
      <c r="AG17" s="204" t="str">
        <f t="shared" si="20"/>
        <v/>
      </c>
      <c r="AH17" s="308" t="str">
        <f t="shared" si="21"/>
        <v/>
      </c>
      <c r="AI17" s="191"/>
      <c r="AJ17" s="209" t="str">
        <f t="shared" si="4"/>
        <v/>
      </c>
      <c r="AK17" s="279"/>
      <c r="AL17" s="210" t="str" cm="1">
        <f t="array" ref="AL17">IF(OR(AJ17="",P17=""),"",_xlfn.IFS(ROUND(IFERROR(VALUE(TRIM(SUBSTITUTE(AJ17,CHAR(160),""))),0),2)&gt;ROUND(IFERROR(VALUE(TRIM(SUBSTITUTE(P17,CHAR(160),""))),0),2),"KO : Le montant retenu est supérieur au montant présenté. Merci de revoir la ligne de contributions ou plafonner son montant.",ROUND(IFERROR(VALUE(TRIM(SUBSTITUTE(P17,CHAR(160),""))),0),2)=0,"",ROUND(IFERROR(VALUE(TRIM(SUBSTITUTE(AJ17,CHAR(160),""))),0),2)=ROUND(IFERROR(VALUE(TRIM(SUBSTITUTE(P17,CHAR(160),""))),0),2),"OK",ROUND(IFERROR(VALUE(TRIM(SUBSTITUTE(AJ17,CHAR(160),""))),0),2)&lt;ROUND(IFERROR(VALUE(TRIM(SUBSTITUTE(P17,CHAR(160),""))),0),2),"Montant instruit inférieur au montant présenté.",TRUE,""))</f>
        <v/>
      </c>
      <c r="AM17" s="204" t="str">
        <f t="shared" si="22"/>
        <v/>
      </c>
    </row>
    <row r="18" spans="1:39" ht="15" customHeight="1">
      <c r="A18" s="473">
        <v>14</v>
      </c>
      <c r="B18" s="18"/>
      <c r="C18" s="11"/>
      <c r="D18" s="11"/>
      <c r="E18" s="19"/>
      <c r="F18" s="11"/>
      <c r="G18" s="20"/>
      <c r="H18" s="11"/>
      <c r="I18" s="14"/>
      <c r="J18" s="11"/>
      <c r="K18" s="21"/>
      <c r="L18" s="14"/>
      <c r="M18" s="11"/>
      <c r="N18" s="14"/>
      <c r="O18" s="22"/>
      <c r="P18" s="307" t="str">
        <f t="shared" si="5"/>
        <v/>
      </c>
      <c r="Q18" s="11"/>
      <c r="R18" s="472"/>
      <c r="S18" s="470" t="str">
        <f t="shared" si="6"/>
        <v/>
      </c>
      <c r="T18" s="308" t="str">
        <f t="shared" si="7"/>
        <v/>
      </c>
      <c r="U18" s="308" t="str">
        <f t="shared" si="8"/>
        <v/>
      </c>
      <c r="V18" s="308" t="str">
        <f t="shared" si="9"/>
        <v/>
      </c>
      <c r="W18" s="308" t="str">
        <f t="shared" si="10"/>
        <v/>
      </c>
      <c r="X18" s="199" t="str">
        <f t="shared" si="11"/>
        <v/>
      </c>
      <c r="Y18" s="308" t="str">
        <f t="shared" si="12"/>
        <v/>
      </c>
      <c r="Z18" s="201" t="str">
        <f t="shared" si="13"/>
        <v/>
      </c>
      <c r="AA18" s="308" t="str">
        <f t="shared" si="14"/>
        <v/>
      </c>
      <c r="AB18" s="308" t="str">
        <f t="shared" si="15"/>
        <v/>
      </c>
      <c r="AC18" s="201" t="str">
        <f t="shared" si="16"/>
        <v/>
      </c>
      <c r="AD18" s="308" t="str">
        <f t="shared" si="17"/>
        <v/>
      </c>
      <c r="AE18" s="201" t="str">
        <f t="shared" si="18"/>
        <v/>
      </c>
      <c r="AF18" s="204" t="str">
        <f t="shared" si="19"/>
        <v/>
      </c>
      <c r="AG18" s="204" t="str">
        <f t="shared" si="20"/>
        <v/>
      </c>
      <c r="AH18" s="308" t="str">
        <f t="shared" si="21"/>
        <v/>
      </c>
      <c r="AI18" s="191"/>
      <c r="AJ18" s="209" t="str">
        <f t="shared" si="4"/>
        <v/>
      </c>
      <c r="AK18" s="279"/>
      <c r="AL18" s="210" t="str" cm="1">
        <f t="array" ref="AL18">IF(OR(AJ18="",P18=""),"",_xlfn.IFS(ROUND(IFERROR(VALUE(TRIM(SUBSTITUTE(AJ18,CHAR(160),""))),0),2)&gt;ROUND(IFERROR(VALUE(TRIM(SUBSTITUTE(P18,CHAR(160),""))),0),2),"KO : Le montant retenu est supérieur au montant présenté. Merci de revoir la ligne de contributions ou plafonner son montant.",ROUND(IFERROR(VALUE(TRIM(SUBSTITUTE(P18,CHAR(160),""))),0),2)=0,"",ROUND(IFERROR(VALUE(TRIM(SUBSTITUTE(AJ18,CHAR(160),""))),0),2)=ROUND(IFERROR(VALUE(TRIM(SUBSTITUTE(P18,CHAR(160),""))),0),2),"OK",ROUND(IFERROR(VALUE(TRIM(SUBSTITUTE(AJ18,CHAR(160),""))),0),2)&lt;ROUND(IFERROR(VALUE(TRIM(SUBSTITUTE(P18,CHAR(160),""))),0),2),"Montant instruit inférieur au montant présenté.",TRUE,""))</f>
        <v/>
      </c>
      <c r="AM18" s="204" t="str">
        <f t="shared" si="22"/>
        <v/>
      </c>
    </row>
    <row r="19" spans="1:39" ht="15" customHeight="1">
      <c r="A19" s="473">
        <v>15</v>
      </c>
      <c r="B19" s="18"/>
      <c r="C19" s="11"/>
      <c r="D19" s="11"/>
      <c r="E19" s="19"/>
      <c r="F19" s="11"/>
      <c r="G19" s="20"/>
      <c r="H19" s="11"/>
      <c r="I19" s="14"/>
      <c r="J19" s="11"/>
      <c r="K19" s="21"/>
      <c r="L19" s="14"/>
      <c r="M19" s="11"/>
      <c r="N19" s="14"/>
      <c r="O19" s="22"/>
      <c r="P19" s="307" t="str">
        <f t="shared" si="5"/>
        <v/>
      </c>
      <c r="Q19" s="11"/>
      <c r="R19" s="472"/>
      <c r="S19" s="470" t="str">
        <f t="shared" si="6"/>
        <v/>
      </c>
      <c r="T19" s="308" t="str">
        <f t="shared" si="7"/>
        <v/>
      </c>
      <c r="U19" s="308" t="str">
        <f t="shared" si="8"/>
        <v/>
      </c>
      <c r="V19" s="308" t="str">
        <f t="shared" si="9"/>
        <v/>
      </c>
      <c r="W19" s="308" t="str">
        <f t="shared" si="10"/>
        <v/>
      </c>
      <c r="X19" s="199" t="str">
        <f t="shared" si="11"/>
        <v/>
      </c>
      <c r="Y19" s="308" t="str">
        <f t="shared" si="12"/>
        <v/>
      </c>
      <c r="Z19" s="201" t="str">
        <f t="shared" si="13"/>
        <v/>
      </c>
      <c r="AA19" s="308" t="str">
        <f t="shared" si="14"/>
        <v/>
      </c>
      <c r="AB19" s="308" t="str">
        <f t="shared" si="15"/>
        <v/>
      </c>
      <c r="AC19" s="201" t="str">
        <f t="shared" si="16"/>
        <v/>
      </c>
      <c r="AD19" s="308" t="str">
        <f t="shared" si="17"/>
        <v/>
      </c>
      <c r="AE19" s="201" t="str">
        <f t="shared" si="18"/>
        <v/>
      </c>
      <c r="AF19" s="204" t="str">
        <f t="shared" si="19"/>
        <v/>
      </c>
      <c r="AG19" s="204" t="str">
        <f t="shared" si="20"/>
        <v/>
      </c>
      <c r="AH19" s="308" t="str">
        <f t="shared" si="21"/>
        <v/>
      </c>
      <c r="AI19" s="191"/>
      <c r="AJ19" s="209" t="str">
        <f t="shared" si="4"/>
        <v/>
      </c>
      <c r="AK19" s="279"/>
      <c r="AL19" s="210" t="str" cm="1">
        <f t="array" ref="AL19">IF(OR(AJ19="",P19=""),"",_xlfn.IFS(ROUND(IFERROR(VALUE(TRIM(SUBSTITUTE(AJ19,CHAR(160),""))),0),2)&gt;ROUND(IFERROR(VALUE(TRIM(SUBSTITUTE(P19,CHAR(160),""))),0),2),"KO : Le montant retenu est supérieur au montant présenté. Merci de revoir la ligne de contributions ou plafonner son montant.",ROUND(IFERROR(VALUE(TRIM(SUBSTITUTE(P19,CHAR(160),""))),0),2)=0,"",ROUND(IFERROR(VALUE(TRIM(SUBSTITUTE(AJ19,CHAR(160),""))),0),2)=ROUND(IFERROR(VALUE(TRIM(SUBSTITUTE(P19,CHAR(160),""))),0),2),"OK",ROUND(IFERROR(VALUE(TRIM(SUBSTITUTE(AJ19,CHAR(160),""))),0),2)&lt;ROUND(IFERROR(VALUE(TRIM(SUBSTITUTE(P19,CHAR(160),""))),0),2),"Montant instruit inférieur au montant présenté.",TRUE,""))</f>
        <v/>
      </c>
      <c r="AM19" s="204" t="str">
        <f t="shared" si="22"/>
        <v/>
      </c>
    </row>
    <row r="20" spans="1:39" ht="15" customHeight="1">
      <c r="A20" s="473">
        <v>16</v>
      </c>
      <c r="B20" s="18"/>
      <c r="C20" s="11"/>
      <c r="D20" s="11"/>
      <c r="E20" s="19"/>
      <c r="F20" s="11"/>
      <c r="G20" s="20"/>
      <c r="H20" s="11"/>
      <c r="I20" s="14"/>
      <c r="J20" s="11"/>
      <c r="K20" s="21"/>
      <c r="L20" s="14"/>
      <c r="M20" s="11"/>
      <c r="N20" s="14"/>
      <c r="O20" s="22"/>
      <c r="P20" s="307" t="str">
        <f t="shared" si="5"/>
        <v/>
      </c>
      <c r="Q20" s="11"/>
      <c r="R20" s="472"/>
      <c r="S20" s="470" t="str">
        <f t="shared" si="6"/>
        <v/>
      </c>
      <c r="T20" s="308" t="str">
        <f t="shared" si="7"/>
        <v/>
      </c>
      <c r="U20" s="308" t="str">
        <f t="shared" si="8"/>
        <v/>
      </c>
      <c r="V20" s="308" t="str">
        <f t="shared" si="9"/>
        <v/>
      </c>
      <c r="W20" s="308" t="str">
        <f t="shared" si="10"/>
        <v/>
      </c>
      <c r="X20" s="199" t="str">
        <f t="shared" si="11"/>
        <v/>
      </c>
      <c r="Y20" s="308" t="str">
        <f t="shared" si="12"/>
        <v/>
      </c>
      <c r="Z20" s="201" t="str">
        <f t="shared" si="13"/>
        <v/>
      </c>
      <c r="AA20" s="308" t="str">
        <f t="shared" si="14"/>
        <v/>
      </c>
      <c r="AB20" s="308" t="str">
        <f t="shared" si="15"/>
        <v/>
      </c>
      <c r="AC20" s="201" t="str">
        <f t="shared" si="16"/>
        <v/>
      </c>
      <c r="AD20" s="308" t="str">
        <f t="shared" si="17"/>
        <v/>
      </c>
      <c r="AE20" s="201" t="str">
        <f t="shared" si="18"/>
        <v/>
      </c>
      <c r="AF20" s="204" t="str">
        <f t="shared" si="19"/>
        <v/>
      </c>
      <c r="AG20" s="204" t="str">
        <f t="shared" si="20"/>
        <v/>
      </c>
      <c r="AH20" s="308" t="str">
        <f t="shared" si="21"/>
        <v/>
      </c>
      <c r="AI20" s="191"/>
      <c r="AJ20" s="209" t="str">
        <f t="shared" si="4"/>
        <v/>
      </c>
      <c r="AK20" s="279"/>
      <c r="AL20" s="210" t="str" cm="1">
        <f t="array" ref="AL20">IF(OR(AJ20="",P20=""),"",_xlfn.IFS(ROUND(IFERROR(VALUE(TRIM(SUBSTITUTE(AJ20,CHAR(160),""))),0),2)&gt;ROUND(IFERROR(VALUE(TRIM(SUBSTITUTE(P20,CHAR(160),""))),0),2),"KO : Le montant retenu est supérieur au montant présenté. Merci de revoir la ligne de contributions ou plafonner son montant.",ROUND(IFERROR(VALUE(TRIM(SUBSTITUTE(P20,CHAR(160),""))),0),2)=0,"",ROUND(IFERROR(VALUE(TRIM(SUBSTITUTE(AJ20,CHAR(160),""))),0),2)=ROUND(IFERROR(VALUE(TRIM(SUBSTITUTE(P20,CHAR(160),""))),0),2),"OK",ROUND(IFERROR(VALUE(TRIM(SUBSTITUTE(AJ20,CHAR(160),""))),0),2)&lt;ROUND(IFERROR(VALUE(TRIM(SUBSTITUTE(P20,CHAR(160),""))),0),2),"Montant instruit inférieur au montant présenté.",TRUE,""))</f>
        <v/>
      </c>
      <c r="AM20" s="204" t="str">
        <f t="shared" si="22"/>
        <v/>
      </c>
    </row>
    <row r="21" spans="1:39" ht="15" customHeight="1">
      <c r="A21" s="473">
        <v>17</v>
      </c>
      <c r="B21" s="18"/>
      <c r="C21" s="11"/>
      <c r="D21" s="11"/>
      <c r="E21" s="19"/>
      <c r="F21" s="11"/>
      <c r="G21" s="20"/>
      <c r="H21" s="11"/>
      <c r="I21" s="14"/>
      <c r="J21" s="11"/>
      <c r="K21" s="21"/>
      <c r="L21" s="14"/>
      <c r="M21" s="11"/>
      <c r="N21" s="14"/>
      <c r="O21" s="22"/>
      <c r="P21" s="307" t="str">
        <f t="shared" si="5"/>
        <v/>
      </c>
      <c r="Q21" s="11"/>
      <c r="R21" s="472"/>
      <c r="S21" s="470" t="str">
        <f t="shared" si="6"/>
        <v/>
      </c>
      <c r="T21" s="308" t="str">
        <f t="shared" si="7"/>
        <v/>
      </c>
      <c r="U21" s="308" t="str">
        <f t="shared" si="8"/>
        <v/>
      </c>
      <c r="V21" s="308" t="str">
        <f t="shared" si="9"/>
        <v/>
      </c>
      <c r="W21" s="308" t="str">
        <f t="shared" si="10"/>
        <v/>
      </c>
      <c r="X21" s="199" t="str">
        <f t="shared" si="11"/>
        <v/>
      </c>
      <c r="Y21" s="308" t="str">
        <f t="shared" si="12"/>
        <v/>
      </c>
      <c r="Z21" s="201" t="str">
        <f t="shared" si="13"/>
        <v/>
      </c>
      <c r="AA21" s="308" t="str">
        <f t="shared" si="14"/>
        <v/>
      </c>
      <c r="AB21" s="308" t="str">
        <f t="shared" si="15"/>
        <v/>
      </c>
      <c r="AC21" s="201" t="str">
        <f t="shared" si="16"/>
        <v/>
      </c>
      <c r="AD21" s="308" t="str">
        <f t="shared" si="17"/>
        <v/>
      </c>
      <c r="AE21" s="201" t="str">
        <f t="shared" si="18"/>
        <v/>
      </c>
      <c r="AF21" s="204" t="str">
        <f t="shared" si="19"/>
        <v/>
      </c>
      <c r="AG21" s="204" t="str">
        <f t="shared" si="20"/>
        <v/>
      </c>
      <c r="AH21" s="308" t="str">
        <f t="shared" si="21"/>
        <v/>
      </c>
      <c r="AI21" s="191"/>
      <c r="AJ21" s="209" t="str">
        <f t="shared" si="4"/>
        <v/>
      </c>
      <c r="AK21" s="279"/>
      <c r="AL21" s="210" t="str" cm="1">
        <f t="array" ref="AL21">IF(OR(AJ21="",P21=""),"",_xlfn.IFS(ROUND(IFERROR(VALUE(TRIM(SUBSTITUTE(AJ21,CHAR(160),""))),0),2)&gt;ROUND(IFERROR(VALUE(TRIM(SUBSTITUTE(P21,CHAR(160),""))),0),2),"KO : Le montant retenu est supérieur au montant présenté. Merci de revoir la ligne de contributions ou plafonner son montant.",ROUND(IFERROR(VALUE(TRIM(SUBSTITUTE(P21,CHAR(160),""))),0),2)=0,"",ROUND(IFERROR(VALUE(TRIM(SUBSTITUTE(AJ21,CHAR(160),""))),0),2)=ROUND(IFERROR(VALUE(TRIM(SUBSTITUTE(P21,CHAR(160),""))),0),2),"OK",ROUND(IFERROR(VALUE(TRIM(SUBSTITUTE(AJ21,CHAR(160),""))),0),2)&lt;ROUND(IFERROR(VALUE(TRIM(SUBSTITUTE(P21,CHAR(160),""))),0),2),"Montant instruit inférieur au montant présenté.",TRUE,""))</f>
        <v/>
      </c>
      <c r="AM21" s="204" t="str">
        <f t="shared" si="22"/>
        <v/>
      </c>
    </row>
    <row r="22" spans="1:39" ht="15" customHeight="1">
      <c r="A22" s="473">
        <v>18</v>
      </c>
      <c r="B22" s="18"/>
      <c r="C22" s="11"/>
      <c r="D22" s="11"/>
      <c r="E22" s="19"/>
      <c r="F22" s="11"/>
      <c r="G22" s="20"/>
      <c r="H22" s="11"/>
      <c r="I22" s="14"/>
      <c r="J22" s="11"/>
      <c r="K22" s="21"/>
      <c r="L22" s="14"/>
      <c r="M22" s="11"/>
      <c r="N22" s="14"/>
      <c r="O22" s="22"/>
      <c r="P22" s="307" t="str">
        <f t="shared" si="5"/>
        <v/>
      </c>
      <c r="Q22" s="11"/>
      <c r="R22" s="472"/>
      <c r="S22" s="470" t="str">
        <f t="shared" si="6"/>
        <v/>
      </c>
      <c r="T22" s="308" t="str">
        <f t="shared" si="7"/>
        <v/>
      </c>
      <c r="U22" s="308" t="str">
        <f t="shared" si="8"/>
        <v/>
      </c>
      <c r="V22" s="308" t="str">
        <f t="shared" si="9"/>
        <v/>
      </c>
      <c r="W22" s="308" t="str">
        <f t="shared" si="10"/>
        <v/>
      </c>
      <c r="X22" s="199" t="str">
        <f t="shared" si="11"/>
        <v/>
      </c>
      <c r="Y22" s="308" t="str">
        <f t="shared" si="12"/>
        <v/>
      </c>
      <c r="Z22" s="201" t="str">
        <f t="shared" si="13"/>
        <v/>
      </c>
      <c r="AA22" s="308" t="str">
        <f t="shared" si="14"/>
        <v/>
      </c>
      <c r="AB22" s="308" t="str">
        <f t="shared" si="15"/>
        <v/>
      </c>
      <c r="AC22" s="201" t="str">
        <f t="shared" si="16"/>
        <v/>
      </c>
      <c r="AD22" s="308" t="str">
        <f t="shared" si="17"/>
        <v/>
      </c>
      <c r="AE22" s="201" t="str">
        <f t="shared" si="18"/>
        <v/>
      </c>
      <c r="AF22" s="204" t="str">
        <f t="shared" si="19"/>
        <v/>
      </c>
      <c r="AG22" s="204" t="str">
        <f t="shared" si="20"/>
        <v/>
      </c>
      <c r="AH22" s="308" t="str">
        <f t="shared" si="21"/>
        <v/>
      </c>
      <c r="AI22" s="191"/>
      <c r="AJ22" s="209" t="str">
        <f t="shared" si="4"/>
        <v/>
      </c>
      <c r="AK22" s="279"/>
      <c r="AL22" s="210" t="str" cm="1">
        <f t="array" ref="AL22">IF(OR(AJ22="",P22=""),"",_xlfn.IFS(ROUND(IFERROR(VALUE(TRIM(SUBSTITUTE(AJ22,CHAR(160),""))),0),2)&gt;ROUND(IFERROR(VALUE(TRIM(SUBSTITUTE(P22,CHAR(160),""))),0),2),"KO : Le montant retenu est supérieur au montant présenté. Merci de revoir la ligne de contributions ou plafonner son montant.",ROUND(IFERROR(VALUE(TRIM(SUBSTITUTE(P22,CHAR(160),""))),0),2)=0,"",ROUND(IFERROR(VALUE(TRIM(SUBSTITUTE(AJ22,CHAR(160),""))),0),2)=ROUND(IFERROR(VALUE(TRIM(SUBSTITUTE(P22,CHAR(160),""))),0),2),"OK",ROUND(IFERROR(VALUE(TRIM(SUBSTITUTE(AJ22,CHAR(160),""))),0),2)&lt;ROUND(IFERROR(VALUE(TRIM(SUBSTITUTE(P22,CHAR(160),""))),0),2),"Montant instruit inférieur au montant présenté.",TRUE,""))</f>
        <v/>
      </c>
      <c r="AM22" s="204" t="str">
        <f t="shared" si="22"/>
        <v/>
      </c>
    </row>
    <row r="23" spans="1:39" ht="15" customHeight="1">
      <c r="A23" s="473">
        <v>19</v>
      </c>
      <c r="B23" s="18"/>
      <c r="C23" s="11"/>
      <c r="D23" s="11"/>
      <c r="E23" s="19"/>
      <c r="F23" s="11"/>
      <c r="G23" s="20"/>
      <c r="H23" s="11"/>
      <c r="I23" s="14"/>
      <c r="J23" s="11"/>
      <c r="K23" s="21"/>
      <c r="L23" s="14"/>
      <c r="M23" s="11"/>
      <c r="N23" s="14"/>
      <c r="O23" s="22"/>
      <c r="P23" s="307" t="str">
        <f t="shared" si="5"/>
        <v/>
      </c>
      <c r="Q23" s="11"/>
      <c r="R23" s="472"/>
      <c r="S23" s="470" t="str">
        <f t="shared" si="6"/>
        <v/>
      </c>
      <c r="T23" s="308" t="str">
        <f t="shared" si="7"/>
        <v/>
      </c>
      <c r="U23" s="308" t="str">
        <f t="shared" si="8"/>
        <v/>
      </c>
      <c r="V23" s="308" t="str">
        <f t="shared" si="9"/>
        <v/>
      </c>
      <c r="W23" s="308" t="str">
        <f t="shared" si="10"/>
        <v/>
      </c>
      <c r="X23" s="199" t="str">
        <f t="shared" si="11"/>
        <v/>
      </c>
      <c r="Y23" s="308" t="str">
        <f t="shared" si="12"/>
        <v/>
      </c>
      <c r="Z23" s="201" t="str">
        <f t="shared" si="13"/>
        <v/>
      </c>
      <c r="AA23" s="308" t="str">
        <f t="shared" si="14"/>
        <v/>
      </c>
      <c r="AB23" s="308" t="str">
        <f t="shared" si="15"/>
        <v/>
      </c>
      <c r="AC23" s="201" t="str">
        <f t="shared" si="16"/>
        <v/>
      </c>
      <c r="AD23" s="308" t="str">
        <f t="shared" si="17"/>
        <v/>
      </c>
      <c r="AE23" s="201" t="str">
        <f t="shared" si="18"/>
        <v/>
      </c>
      <c r="AF23" s="204" t="str">
        <f t="shared" si="19"/>
        <v/>
      </c>
      <c r="AG23" s="204" t="str">
        <f t="shared" si="20"/>
        <v/>
      </c>
      <c r="AH23" s="308" t="str">
        <f t="shared" si="21"/>
        <v/>
      </c>
      <c r="AI23" s="191"/>
      <c r="AJ23" s="209" t="str">
        <f t="shared" si="4"/>
        <v/>
      </c>
      <c r="AK23" s="279"/>
      <c r="AL23" s="210" t="str" cm="1">
        <f t="array" ref="AL23">IF(OR(AJ23="",P23=""),"",_xlfn.IFS(ROUND(IFERROR(VALUE(TRIM(SUBSTITUTE(AJ23,CHAR(160),""))),0),2)&gt;ROUND(IFERROR(VALUE(TRIM(SUBSTITUTE(P23,CHAR(160),""))),0),2),"KO : Le montant retenu est supérieur au montant présenté. Merci de revoir la ligne de contributions ou plafonner son montant.",ROUND(IFERROR(VALUE(TRIM(SUBSTITUTE(P23,CHAR(160),""))),0),2)=0,"",ROUND(IFERROR(VALUE(TRIM(SUBSTITUTE(AJ23,CHAR(160),""))),0),2)=ROUND(IFERROR(VALUE(TRIM(SUBSTITUTE(P23,CHAR(160),""))),0),2),"OK",ROUND(IFERROR(VALUE(TRIM(SUBSTITUTE(AJ23,CHAR(160),""))),0),2)&lt;ROUND(IFERROR(VALUE(TRIM(SUBSTITUTE(P23,CHAR(160),""))),0),2),"Montant instruit inférieur au montant présenté.",TRUE,""))</f>
        <v/>
      </c>
      <c r="AM23" s="204" t="str">
        <f t="shared" si="22"/>
        <v/>
      </c>
    </row>
    <row r="24" spans="1:39" ht="15" customHeight="1">
      <c r="A24" s="473">
        <v>20</v>
      </c>
      <c r="B24" s="18"/>
      <c r="C24" s="11"/>
      <c r="D24" s="11"/>
      <c r="E24" s="19"/>
      <c r="F24" s="11"/>
      <c r="G24" s="20"/>
      <c r="H24" s="11"/>
      <c r="I24" s="14"/>
      <c r="J24" s="11"/>
      <c r="K24" s="21"/>
      <c r="L24" s="14"/>
      <c r="M24" s="11"/>
      <c r="N24" s="14"/>
      <c r="O24" s="22"/>
      <c r="P24" s="307" t="str">
        <f t="shared" si="5"/>
        <v/>
      </c>
      <c r="Q24" s="11"/>
      <c r="R24" s="472"/>
      <c r="S24" s="470" t="str">
        <f t="shared" si="6"/>
        <v/>
      </c>
      <c r="T24" s="308" t="str">
        <f t="shared" si="7"/>
        <v/>
      </c>
      <c r="U24" s="308" t="str">
        <f t="shared" si="8"/>
        <v/>
      </c>
      <c r="V24" s="308" t="str">
        <f t="shared" si="9"/>
        <v/>
      </c>
      <c r="W24" s="308" t="str">
        <f t="shared" si="10"/>
        <v/>
      </c>
      <c r="X24" s="199" t="str">
        <f t="shared" si="11"/>
        <v/>
      </c>
      <c r="Y24" s="308" t="str">
        <f t="shared" si="12"/>
        <v/>
      </c>
      <c r="Z24" s="201" t="str">
        <f t="shared" si="13"/>
        <v/>
      </c>
      <c r="AA24" s="308" t="str">
        <f t="shared" si="14"/>
        <v/>
      </c>
      <c r="AB24" s="308" t="str">
        <f t="shared" si="15"/>
        <v/>
      </c>
      <c r="AC24" s="201" t="str">
        <f t="shared" si="16"/>
        <v/>
      </c>
      <c r="AD24" s="308" t="str">
        <f t="shared" si="17"/>
        <v/>
      </c>
      <c r="AE24" s="201" t="str">
        <f t="shared" si="18"/>
        <v/>
      </c>
      <c r="AF24" s="204" t="str">
        <f t="shared" si="19"/>
        <v/>
      </c>
      <c r="AG24" s="204" t="str">
        <f t="shared" si="20"/>
        <v/>
      </c>
      <c r="AH24" s="308" t="str">
        <f t="shared" si="21"/>
        <v/>
      </c>
      <c r="AI24" s="191"/>
      <c r="AJ24" s="209" t="str">
        <f t="shared" si="4"/>
        <v/>
      </c>
      <c r="AK24" s="279"/>
      <c r="AL24" s="210" t="str" cm="1">
        <f t="array" ref="AL24">IF(OR(AJ24="",P24=""),"",_xlfn.IFS(ROUND(IFERROR(VALUE(TRIM(SUBSTITUTE(AJ24,CHAR(160),""))),0),2)&gt;ROUND(IFERROR(VALUE(TRIM(SUBSTITUTE(P24,CHAR(160),""))),0),2),"KO : Le montant retenu est supérieur au montant présenté. Merci de revoir la ligne de contributions ou plafonner son montant.",ROUND(IFERROR(VALUE(TRIM(SUBSTITUTE(P24,CHAR(160),""))),0),2)=0,"",ROUND(IFERROR(VALUE(TRIM(SUBSTITUTE(AJ24,CHAR(160),""))),0),2)=ROUND(IFERROR(VALUE(TRIM(SUBSTITUTE(P24,CHAR(160),""))),0),2),"OK",ROUND(IFERROR(VALUE(TRIM(SUBSTITUTE(AJ24,CHAR(160),""))),0),2)&lt;ROUND(IFERROR(VALUE(TRIM(SUBSTITUTE(P24,CHAR(160),""))),0),2),"Montant instruit inférieur au montant présenté.",TRUE,""))</f>
        <v/>
      </c>
      <c r="AM24" s="204" t="str">
        <f t="shared" si="22"/>
        <v/>
      </c>
    </row>
    <row r="25" spans="1:39" ht="15" customHeight="1">
      <c r="A25" s="473">
        <v>21</v>
      </c>
      <c r="B25" s="18"/>
      <c r="C25" s="11"/>
      <c r="D25" s="11"/>
      <c r="E25" s="19"/>
      <c r="F25" s="11"/>
      <c r="G25" s="20"/>
      <c r="H25" s="11"/>
      <c r="I25" s="14"/>
      <c r="J25" s="11"/>
      <c r="K25" s="21"/>
      <c r="L25" s="14"/>
      <c r="M25" s="11"/>
      <c r="N25" s="14"/>
      <c r="O25" s="22"/>
      <c r="P25" s="307" t="str">
        <f t="shared" si="5"/>
        <v/>
      </c>
      <c r="Q25" s="11"/>
      <c r="R25" s="472"/>
      <c r="S25" s="470" t="str">
        <f t="shared" si="6"/>
        <v/>
      </c>
      <c r="T25" s="308" t="str">
        <f t="shared" si="7"/>
        <v/>
      </c>
      <c r="U25" s="308" t="str">
        <f t="shared" si="8"/>
        <v/>
      </c>
      <c r="V25" s="308" t="str">
        <f t="shared" si="9"/>
        <v/>
      </c>
      <c r="W25" s="308" t="str">
        <f t="shared" si="10"/>
        <v/>
      </c>
      <c r="X25" s="199" t="str">
        <f t="shared" si="11"/>
        <v/>
      </c>
      <c r="Y25" s="308" t="str">
        <f t="shared" si="12"/>
        <v/>
      </c>
      <c r="Z25" s="201" t="str">
        <f t="shared" si="13"/>
        <v/>
      </c>
      <c r="AA25" s="308" t="str">
        <f t="shared" si="14"/>
        <v/>
      </c>
      <c r="AB25" s="308" t="str">
        <f t="shared" si="15"/>
        <v/>
      </c>
      <c r="AC25" s="201" t="str">
        <f t="shared" si="16"/>
        <v/>
      </c>
      <c r="AD25" s="308" t="str">
        <f t="shared" si="17"/>
        <v/>
      </c>
      <c r="AE25" s="201" t="str">
        <f t="shared" si="18"/>
        <v/>
      </c>
      <c r="AF25" s="204" t="str">
        <f t="shared" si="19"/>
        <v/>
      </c>
      <c r="AG25" s="204" t="str">
        <f t="shared" si="20"/>
        <v/>
      </c>
      <c r="AH25" s="308" t="str">
        <f t="shared" si="21"/>
        <v/>
      </c>
      <c r="AI25" s="191"/>
      <c r="AJ25" s="209" t="str">
        <f t="shared" si="4"/>
        <v/>
      </c>
      <c r="AK25" s="279"/>
      <c r="AL25" s="210" t="str" cm="1">
        <f t="array" ref="AL25">IF(OR(AJ25="",P25=""),"",_xlfn.IFS(ROUND(IFERROR(VALUE(TRIM(SUBSTITUTE(AJ25,CHAR(160),""))),0),2)&gt;ROUND(IFERROR(VALUE(TRIM(SUBSTITUTE(P25,CHAR(160),""))),0),2),"KO : Le montant retenu est supérieur au montant présenté. Merci de revoir la ligne de contributions ou plafonner son montant.",ROUND(IFERROR(VALUE(TRIM(SUBSTITUTE(P25,CHAR(160),""))),0),2)=0,"",ROUND(IFERROR(VALUE(TRIM(SUBSTITUTE(AJ25,CHAR(160),""))),0),2)=ROUND(IFERROR(VALUE(TRIM(SUBSTITUTE(P25,CHAR(160),""))),0),2),"OK",ROUND(IFERROR(VALUE(TRIM(SUBSTITUTE(AJ25,CHAR(160),""))),0),2)&lt;ROUND(IFERROR(VALUE(TRIM(SUBSTITUTE(P25,CHAR(160),""))),0),2),"Montant instruit inférieur au montant présenté.",TRUE,""))</f>
        <v/>
      </c>
      <c r="AM25" s="204" t="str">
        <f t="shared" si="22"/>
        <v/>
      </c>
    </row>
    <row r="26" spans="1:39" ht="15" customHeight="1">
      <c r="A26" s="473">
        <v>22</v>
      </c>
      <c r="B26" s="18"/>
      <c r="C26" s="11"/>
      <c r="D26" s="11"/>
      <c r="E26" s="19"/>
      <c r="F26" s="11"/>
      <c r="G26" s="20"/>
      <c r="H26" s="11"/>
      <c r="I26" s="14"/>
      <c r="J26" s="11"/>
      <c r="K26" s="21"/>
      <c r="L26" s="14"/>
      <c r="M26" s="11"/>
      <c r="N26" s="14"/>
      <c r="O26" s="22"/>
      <c r="P26" s="307" t="str">
        <f t="shared" si="5"/>
        <v/>
      </c>
      <c r="Q26" s="11"/>
      <c r="R26" s="472"/>
      <c r="S26" s="470" t="str">
        <f t="shared" si="6"/>
        <v/>
      </c>
      <c r="T26" s="308" t="str">
        <f t="shared" si="7"/>
        <v/>
      </c>
      <c r="U26" s="308" t="str">
        <f t="shared" si="8"/>
        <v/>
      </c>
      <c r="V26" s="308" t="str">
        <f t="shared" si="9"/>
        <v/>
      </c>
      <c r="W26" s="308" t="str">
        <f t="shared" si="10"/>
        <v/>
      </c>
      <c r="X26" s="199" t="str">
        <f t="shared" si="11"/>
        <v/>
      </c>
      <c r="Y26" s="308" t="str">
        <f t="shared" si="12"/>
        <v/>
      </c>
      <c r="Z26" s="201" t="str">
        <f t="shared" si="13"/>
        <v/>
      </c>
      <c r="AA26" s="308" t="str">
        <f t="shared" si="14"/>
        <v/>
      </c>
      <c r="AB26" s="308" t="str">
        <f t="shared" si="15"/>
        <v/>
      </c>
      <c r="AC26" s="201" t="str">
        <f t="shared" si="16"/>
        <v/>
      </c>
      <c r="AD26" s="308" t="str">
        <f t="shared" si="17"/>
        <v/>
      </c>
      <c r="AE26" s="201" t="str">
        <f t="shared" si="18"/>
        <v/>
      </c>
      <c r="AF26" s="204" t="str">
        <f t="shared" si="19"/>
        <v/>
      </c>
      <c r="AG26" s="204" t="str">
        <f t="shared" si="20"/>
        <v/>
      </c>
      <c r="AH26" s="308" t="str">
        <f t="shared" si="21"/>
        <v/>
      </c>
      <c r="AI26" s="191"/>
      <c r="AJ26" s="209" t="str">
        <f t="shared" si="4"/>
        <v/>
      </c>
      <c r="AK26" s="279"/>
      <c r="AL26" s="210" t="str" cm="1">
        <f t="array" ref="AL26">IF(OR(AJ26="",P26=""),"",_xlfn.IFS(ROUND(IFERROR(VALUE(TRIM(SUBSTITUTE(AJ26,CHAR(160),""))),0),2)&gt;ROUND(IFERROR(VALUE(TRIM(SUBSTITUTE(P26,CHAR(160),""))),0),2),"KO : Le montant retenu est supérieur au montant présenté. Merci de revoir la ligne de contributions ou plafonner son montant.",ROUND(IFERROR(VALUE(TRIM(SUBSTITUTE(P26,CHAR(160),""))),0),2)=0,"",ROUND(IFERROR(VALUE(TRIM(SUBSTITUTE(AJ26,CHAR(160),""))),0),2)=ROUND(IFERROR(VALUE(TRIM(SUBSTITUTE(P26,CHAR(160),""))),0),2),"OK",ROUND(IFERROR(VALUE(TRIM(SUBSTITUTE(AJ26,CHAR(160),""))),0),2)&lt;ROUND(IFERROR(VALUE(TRIM(SUBSTITUTE(P26,CHAR(160),""))),0),2),"Montant instruit inférieur au montant présenté.",TRUE,""))</f>
        <v/>
      </c>
      <c r="AM26" s="204" t="str">
        <f t="shared" si="22"/>
        <v/>
      </c>
    </row>
    <row r="27" spans="1:39" ht="15" customHeight="1">
      <c r="A27" s="473">
        <v>23</v>
      </c>
      <c r="B27" s="18"/>
      <c r="C27" s="11"/>
      <c r="D27" s="11"/>
      <c r="E27" s="19"/>
      <c r="F27" s="11"/>
      <c r="G27" s="20"/>
      <c r="H27" s="11"/>
      <c r="I27" s="14"/>
      <c r="J27" s="11"/>
      <c r="K27" s="21"/>
      <c r="L27" s="14"/>
      <c r="M27" s="11"/>
      <c r="N27" s="14"/>
      <c r="O27" s="22"/>
      <c r="P27" s="307" t="str">
        <f t="shared" si="5"/>
        <v/>
      </c>
      <c r="Q27" s="11"/>
      <c r="R27" s="472"/>
      <c r="S27" s="470" t="str">
        <f t="shared" si="6"/>
        <v/>
      </c>
      <c r="T27" s="308" t="str">
        <f t="shared" si="7"/>
        <v/>
      </c>
      <c r="U27" s="308" t="str">
        <f t="shared" si="8"/>
        <v/>
      </c>
      <c r="V27" s="308" t="str">
        <f t="shared" si="9"/>
        <v/>
      </c>
      <c r="W27" s="308" t="str">
        <f t="shared" si="10"/>
        <v/>
      </c>
      <c r="X27" s="199" t="str">
        <f t="shared" si="11"/>
        <v/>
      </c>
      <c r="Y27" s="308" t="str">
        <f t="shared" si="12"/>
        <v/>
      </c>
      <c r="Z27" s="201" t="str">
        <f t="shared" si="13"/>
        <v/>
      </c>
      <c r="AA27" s="308" t="str">
        <f t="shared" si="14"/>
        <v/>
      </c>
      <c r="AB27" s="308" t="str">
        <f t="shared" si="15"/>
        <v/>
      </c>
      <c r="AC27" s="201" t="str">
        <f t="shared" si="16"/>
        <v/>
      </c>
      <c r="AD27" s="308" t="str">
        <f t="shared" si="17"/>
        <v/>
      </c>
      <c r="AE27" s="201" t="str">
        <f t="shared" si="18"/>
        <v/>
      </c>
      <c r="AF27" s="204" t="str">
        <f t="shared" si="19"/>
        <v/>
      </c>
      <c r="AG27" s="204" t="str">
        <f t="shared" si="20"/>
        <v/>
      </c>
      <c r="AH27" s="308" t="str">
        <f t="shared" si="21"/>
        <v/>
      </c>
      <c r="AI27" s="191"/>
      <c r="AJ27" s="209" t="str">
        <f t="shared" si="4"/>
        <v/>
      </c>
      <c r="AK27" s="279"/>
      <c r="AL27" s="210" t="str" cm="1">
        <f t="array" ref="AL27">IF(OR(AJ27="",P27=""),"",_xlfn.IFS(ROUND(IFERROR(VALUE(TRIM(SUBSTITUTE(AJ27,CHAR(160),""))),0),2)&gt;ROUND(IFERROR(VALUE(TRIM(SUBSTITUTE(P27,CHAR(160),""))),0),2),"KO : Le montant retenu est supérieur au montant présenté. Merci de revoir la ligne de contributions ou plafonner son montant.",ROUND(IFERROR(VALUE(TRIM(SUBSTITUTE(P27,CHAR(160),""))),0),2)=0,"",ROUND(IFERROR(VALUE(TRIM(SUBSTITUTE(AJ27,CHAR(160),""))),0),2)=ROUND(IFERROR(VALUE(TRIM(SUBSTITUTE(P27,CHAR(160),""))),0),2),"OK",ROUND(IFERROR(VALUE(TRIM(SUBSTITUTE(AJ27,CHAR(160),""))),0),2)&lt;ROUND(IFERROR(VALUE(TRIM(SUBSTITUTE(P27,CHAR(160),""))),0),2),"Montant instruit inférieur au montant présenté.",TRUE,""))</f>
        <v/>
      </c>
      <c r="AM27" s="204" t="str">
        <f t="shared" si="22"/>
        <v/>
      </c>
    </row>
    <row r="28" spans="1:39" ht="15" customHeight="1">
      <c r="A28" s="473">
        <v>24</v>
      </c>
      <c r="B28" s="18"/>
      <c r="C28" s="11"/>
      <c r="D28" s="11"/>
      <c r="E28" s="19"/>
      <c r="F28" s="11"/>
      <c r="G28" s="20"/>
      <c r="H28" s="11"/>
      <c r="I28" s="14"/>
      <c r="J28" s="11"/>
      <c r="K28" s="21"/>
      <c r="L28" s="14"/>
      <c r="M28" s="11"/>
      <c r="N28" s="14"/>
      <c r="O28" s="22"/>
      <c r="P28" s="307" t="str">
        <f t="shared" si="5"/>
        <v/>
      </c>
      <c r="Q28" s="11"/>
      <c r="R28" s="472"/>
      <c r="S28" s="470" t="str">
        <f t="shared" si="6"/>
        <v/>
      </c>
      <c r="T28" s="308" t="str">
        <f t="shared" si="7"/>
        <v/>
      </c>
      <c r="U28" s="308" t="str">
        <f t="shared" si="8"/>
        <v/>
      </c>
      <c r="V28" s="308" t="str">
        <f t="shared" si="9"/>
        <v/>
      </c>
      <c r="W28" s="308" t="str">
        <f t="shared" si="10"/>
        <v/>
      </c>
      <c r="X28" s="199" t="str">
        <f t="shared" si="11"/>
        <v/>
      </c>
      <c r="Y28" s="308" t="str">
        <f t="shared" si="12"/>
        <v/>
      </c>
      <c r="Z28" s="201" t="str">
        <f t="shared" si="13"/>
        <v/>
      </c>
      <c r="AA28" s="308" t="str">
        <f t="shared" si="14"/>
        <v/>
      </c>
      <c r="AB28" s="308" t="str">
        <f t="shared" si="15"/>
        <v/>
      </c>
      <c r="AC28" s="201" t="str">
        <f t="shared" si="16"/>
        <v/>
      </c>
      <c r="AD28" s="308" t="str">
        <f t="shared" si="17"/>
        <v/>
      </c>
      <c r="AE28" s="201" t="str">
        <f t="shared" si="18"/>
        <v/>
      </c>
      <c r="AF28" s="204" t="str">
        <f t="shared" si="19"/>
        <v/>
      </c>
      <c r="AG28" s="204" t="str">
        <f t="shared" si="20"/>
        <v/>
      </c>
      <c r="AH28" s="308" t="str">
        <f t="shared" si="21"/>
        <v/>
      </c>
      <c r="AI28" s="191"/>
      <c r="AJ28" s="209" t="str">
        <f t="shared" si="4"/>
        <v/>
      </c>
      <c r="AK28" s="279"/>
      <c r="AL28" s="210" t="str" cm="1">
        <f t="array" ref="AL28">IF(OR(AJ28="",P28=""),"",_xlfn.IFS(ROUND(IFERROR(VALUE(TRIM(SUBSTITUTE(AJ28,CHAR(160),""))),0),2)&gt;ROUND(IFERROR(VALUE(TRIM(SUBSTITUTE(P28,CHAR(160),""))),0),2),"KO : Le montant retenu est supérieur au montant présenté. Merci de revoir la ligne de contributions ou plafonner son montant.",ROUND(IFERROR(VALUE(TRIM(SUBSTITUTE(P28,CHAR(160),""))),0),2)=0,"",ROUND(IFERROR(VALUE(TRIM(SUBSTITUTE(AJ28,CHAR(160),""))),0),2)=ROUND(IFERROR(VALUE(TRIM(SUBSTITUTE(P28,CHAR(160),""))),0),2),"OK",ROUND(IFERROR(VALUE(TRIM(SUBSTITUTE(AJ28,CHAR(160),""))),0),2)&lt;ROUND(IFERROR(VALUE(TRIM(SUBSTITUTE(P28,CHAR(160),""))),0),2),"Montant instruit inférieur au montant présenté.",TRUE,""))</f>
        <v/>
      </c>
      <c r="AM28" s="204" t="str">
        <f t="shared" si="22"/>
        <v/>
      </c>
    </row>
    <row r="29" spans="1:39" ht="15" customHeight="1">
      <c r="A29" s="473">
        <v>25</v>
      </c>
      <c r="B29" s="18"/>
      <c r="C29" s="11"/>
      <c r="D29" s="11"/>
      <c r="E29" s="19"/>
      <c r="F29" s="11"/>
      <c r="G29" s="20"/>
      <c r="H29" s="11"/>
      <c r="I29" s="14"/>
      <c r="J29" s="11"/>
      <c r="K29" s="21"/>
      <c r="L29" s="14"/>
      <c r="M29" s="11"/>
      <c r="N29" s="14"/>
      <c r="O29" s="22"/>
      <c r="P29" s="307" t="str">
        <f t="shared" si="5"/>
        <v/>
      </c>
      <c r="Q29" s="11"/>
      <c r="R29" s="472"/>
      <c r="S29" s="470" t="str">
        <f t="shared" si="6"/>
        <v/>
      </c>
      <c r="T29" s="308" t="str">
        <f t="shared" si="7"/>
        <v/>
      </c>
      <c r="U29" s="308" t="str">
        <f t="shared" si="8"/>
        <v/>
      </c>
      <c r="V29" s="308" t="str">
        <f t="shared" si="9"/>
        <v/>
      </c>
      <c r="W29" s="308" t="str">
        <f t="shared" si="10"/>
        <v/>
      </c>
      <c r="X29" s="199" t="str">
        <f t="shared" si="11"/>
        <v/>
      </c>
      <c r="Y29" s="308" t="str">
        <f t="shared" si="12"/>
        <v/>
      </c>
      <c r="Z29" s="201" t="str">
        <f t="shared" si="13"/>
        <v/>
      </c>
      <c r="AA29" s="308" t="str">
        <f t="shared" si="14"/>
        <v/>
      </c>
      <c r="AB29" s="308" t="str">
        <f t="shared" si="15"/>
        <v/>
      </c>
      <c r="AC29" s="201" t="str">
        <f t="shared" si="16"/>
        <v/>
      </c>
      <c r="AD29" s="308" t="str">
        <f t="shared" si="17"/>
        <v/>
      </c>
      <c r="AE29" s="201" t="str">
        <f t="shared" si="18"/>
        <v/>
      </c>
      <c r="AF29" s="204" t="str">
        <f t="shared" si="19"/>
        <v/>
      </c>
      <c r="AG29" s="204" t="str">
        <f t="shared" si="20"/>
        <v/>
      </c>
      <c r="AH29" s="308" t="str">
        <f t="shared" si="21"/>
        <v/>
      </c>
      <c r="AI29" s="191"/>
      <c r="AJ29" s="209" t="str">
        <f t="shared" si="4"/>
        <v/>
      </c>
      <c r="AK29" s="279"/>
      <c r="AL29" s="210" t="str" cm="1">
        <f t="array" ref="AL29">IF(OR(AJ29="",P29=""),"",_xlfn.IFS(ROUND(IFERROR(VALUE(TRIM(SUBSTITUTE(AJ29,CHAR(160),""))),0),2)&gt;ROUND(IFERROR(VALUE(TRIM(SUBSTITUTE(P29,CHAR(160),""))),0),2),"KO : Le montant retenu est supérieur au montant présenté. Merci de revoir la ligne de contributions ou plafonner son montant.",ROUND(IFERROR(VALUE(TRIM(SUBSTITUTE(P29,CHAR(160),""))),0),2)=0,"",ROUND(IFERROR(VALUE(TRIM(SUBSTITUTE(AJ29,CHAR(160),""))),0),2)=ROUND(IFERROR(VALUE(TRIM(SUBSTITUTE(P29,CHAR(160),""))),0),2),"OK",ROUND(IFERROR(VALUE(TRIM(SUBSTITUTE(AJ29,CHAR(160),""))),0),2)&lt;ROUND(IFERROR(VALUE(TRIM(SUBSTITUTE(P29,CHAR(160),""))),0),2),"Montant instruit inférieur au montant présenté.",TRUE,""))</f>
        <v/>
      </c>
      <c r="AM29" s="204" t="str">
        <f t="shared" si="22"/>
        <v/>
      </c>
    </row>
    <row r="30" spans="1:39" ht="15" customHeight="1">
      <c r="A30" s="473">
        <v>26</v>
      </c>
      <c r="B30" s="18"/>
      <c r="C30" s="11"/>
      <c r="D30" s="11"/>
      <c r="E30" s="19"/>
      <c r="F30" s="11"/>
      <c r="G30" s="20"/>
      <c r="H30" s="11"/>
      <c r="I30" s="14"/>
      <c r="J30" s="11"/>
      <c r="K30" s="21"/>
      <c r="L30" s="14"/>
      <c r="M30" s="11"/>
      <c r="N30" s="14"/>
      <c r="O30" s="22"/>
      <c r="P30" s="307" t="str">
        <f t="shared" si="5"/>
        <v/>
      </c>
      <c r="Q30" s="11"/>
      <c r="R30" s="472"/>
      <c r="S30" s="470" t="str">
        <f t="shared" si="6"/>
        <v/>
      </c>
      <c r="T30" s="308" t="str">
        <f t="shared" si="7"/>
        <v/>
      </c>
      <c r="U30" s="308" t="str">
        <f t="shared" si="8"/>
        <v/>
      </c>
      <c r="V30" s="308" t="str">
        <f t="shared" si="9"/>
        <v/>
      </c>
      <c r="W30" s="308" t="str">
        <f t="shared" si="10"/>
        <v/>
      </c>
      <c r="X30" s="199" t="str">
        <f t="shared" si="11"/>
        <v/>
      </c>
      <c r="Y30" s="308" t="str">
        <f t="shared" si="12"/>
        <v/>
      </c>
      <c r="Z30" s="201" t="str">
        <f t="shared" si="13"/>
        <v/>
      </c>
      <c r="AA30" s="308" t="str">
        <f t="shared" si="14"/>
        <v/>
      </c>
      <c r="AB30" s="308" t="str">
        <f t="shared" si="15"/>
        <v/>
      </c>
      <c r="AC30" s="201" t="str">
        <f t="shared" si="16"/>
        <v/>
      </c>
      <c r="AD30" s="308" t="str">
        <f t="shared" si="17"/>
        <v/>
      </c>
      <c r="AE30" s="201" t="str">
        <f t="shared" si="18"/>
        <v/>
      </c>
      <c r="AF30" s="204" t="str">
        <f t="shared" si="19"/>
        <v/>
      </c>
      <c r="AG30" s="204" t="str">
        <f t="shared" si="20"/>
        <v/>
      </c>
      <c r="AH30" s="308" t="str">
        <f t="shared" si="21"/>
        <v/>
      </c>
      <c r="AI30" s="191"/>
      <c r="AJ30" s="209" t="str">
        <f t="shared" si="4"/>
        <v/>
      </c>
      <c r="AK30" s="279"/>
      <c r="AL30" s="210" t="str" cm="1">
        <f t="array" ref="AL30">IF(OR(AJ30="",P30=""),"",_xlfn.IFS(ROUND(IFERROR(VALUE(TRIM(SUBSTITUTE(AJ30,CHAR(160),""))),0),2)&gt;ROUND(IFERROR(VALUE(TRIM(SUBSTITUTE(P30,CHAR(160),""))),0),2),"KO : Le montant retenu est supérieur au montant présenté. Merci de revoir la ligne de contributions ou plafonner son montant.",ROUND(IFERROR(VALUE(TRIM(SUBSTITUTE(P30,CHAR(160),""))),0),2)=0,"",ROUND(IFERROR(VALUE(TRIM(SUBSTITUTE(AJ30,CHAR(160),""))),0),2)=ROUND(IFERROR(VALUE(TRIM(SUBSTITUTE(P30,CHAR(160),""))),0),2),"OK",ROUND(IFERROR(VALUE(TRIM(SUBSTITUTE(AJ30,CHAR(160),""))),0),2)&lt;ROUND(IFERROR(VALUE(TRIM(SUBSTITUTE(P30,CHAR(160),""))),0),2),"Montant instruit inférieur au montant présenté.",TRUE,""))</f>
        <v/>
      </c>
      <c r="AM30" s="204" t="str">
        <f t="shared" si="22"/>
        <v/>
      </c>
    </row>
    <row r="31" spans="1:39" ht="15" customHeight="1">
      <c r="A31" s="473">
        <v>27</v>
      </c>
      <c r="B31" s="18"/>
      <c r="C31" s="11"/>
      <c r="D31" s="11"/>
      <c r="E31" s="19"/>
      <c r="F31" s="11"/>
      <c r="G31" s="20"/>
      <c r="H31" s="11"/>
      <c r="I31" s="14"/>
      <c r="J31" s="11"/>
      <c r="K31" s="21"/>
      <c r="L31" s="14"/>
      <c r="M31" s="11"/>
      <c r="N31" s="14"/>
      <c r="O31" s="22"/>
      <c r="P31" s="307" t="str">
        <f t="shared" si="5"/>
        <v/>
      </c>
      <c r="Q31" s="11"/>
      <c r="R31" s="472"/>
      <c r="S31" s="470" t="str">
        <f t="shared" si="6"/>
        <v/>
      </c>
      <c r="T31" s="308" t="str">
        <f t="shared" si="7"/>
        <v/>
      </c>
      <c r="U31" s="308" t="str">
        <f t="shared" si="8"/>
        <v/>
      </c>
      <c r="V31" s="308" t="str">
        <f t="shared" si="9"/>
        <v/>
      </c>
      <c r="W31" s="308" t="str">
        <f t="shared" si="10"/>
        <v/>
      </c>
      <c r="X31" s="199" t="str">
        <f t="shared" si="11"/>
        <v/>
      </c>
      <c r="Y31" s="308" t="str">
        <f t="shared" si="12"/>
        <v/>
      </c>
      <c r="Z31" s="201" t="str">
        <f t="shared" si="13"/>
        <v/>
      </c>
      <c r="AA31" s="308" t="str">
        <f t="shared" si="14"/>
        <v/>
      </c>
      <c r="AB31" s="308" t="str">
        <f t="shared" si="15"/>
        <v/>
      </c>
      <c r="AC31" s="201" t="str">
        <f t="shared" si="16"/>
        <v/>
      </c>
      <c r="AD31" s="308" t="str">
        <f t="shared" si="17"/>
        <v/>
      </c>
      <c r="AE31" s="201" t="str">
        <f t="shared" si="18"/>
        <v/>
      </c>
      <c r="AF31" s="204" t="str">
        <f t="shared" si="19"/>
        <v/>
      </c>
      <c r="AG31" s="204" t="str">
        <f t="shared" si="20"/>
        <v/>
      </c>
      <c r="AH31" s="308" t="str">
        <f t="shared" si="21"/>
        <v/>
      </c>
      <c r="AI31" s="191"/>
      <c r="AJ31" s="209" t="str">
        <f t="shared" si="4"/>
        <v/>
      </c>
      <c r="AK31" s="279"/>
      <c r="AL31" s="210" t="str" cm="1">
        <f t="array" ref="AL31">IF(OR(AJ31="",P31=""),"",_xlfn.IFS(ROUND(IFERROR(VALUE(TRIM(SUBSTITUTE(AJ31,CHAR(160),""))),0),2)&gt;ROUND(IFERROR(VALUE(TRIM(SUBSTITUTE(P31,CHAR(160),""))),0),2),"KO : Le montant retenu est supérieur au montant présenté. Merci de revoir la ligne de contributions ou plafonner son montant.",ROUND(IFERROR(VALUE(TRIM(SUBSTITUTE(P31,CHAR(160),""))),0),2)=0,"",ROUND(IFERROR(VALUE(TRIM(SUBSTITUTE(AJ31,CHAR(160),""))),0),2)=ROUND(IFERROR(VALUE(TRIM(SUBSTITUTE(P31,CHAR(160),""))),0),2),"OK",ROUND(IFERROR(VALUE(TRIM(SUBSTITUTE(AJ31,CHAR(160),""))),0),2)&lt;ROUND(IFERROR(VALUE(TRIM(SUBSTITUTE(P31,CHAR(160),""))),0),2),"Montant instruit inférieur au montant présenté.",TRUE,""))</f>
        <v/>
      </c>
      <c r="AM31" s="204" t="str">
        <f t="shared" si="22"/>
        <v/>
      </c>
    </row>
    <row r="32" spans="1:39" ht="15" customHeight="1">
      <c r="A32" s="473">
        <v>28</v>
      </c>
      <c r="B32" s="18"/>
      <c r="C32" s="11"/>
      <c r="D32" s="11"/>
      <c r="E32" s="19"/>
      <c r="F32" s="11"/>
      <c r="G32" s="20"/>
      <c r="H32" s="11"/>
      <c r="I32" s="14"/>
      <c r="J32" s="11"/>
      <c r="K32" s="21"/>
      <c r="L32" s="14"/>
      <c r="M32" s="11"/>
      <c r="N32" s="14"/>
      <c r="O32" s="22"/>
      <c r="P32" s="307" t="str">
        <f t="shared" si="5"/>
        <v/>
      </c>
      <c r="Q32" s="11"/>
      <c r="R32" s="472"/>
      <c r="S32" s="470" t="str">
        <f t="shared" si="6"/>
        <v/>
      </c>
      <c r="T32" s="308" t="str">
        <f t="shared" si="7"/>
        <v/>
      </c>
      <c r="U32" s="308" t="str">
        <f t="shared" si="8"/>
        <v/>
      </c>
      <c r="V32" s="308" t="str">
        <f t="shared" si="9"/>
        <v/>
      </c>
      <c r="W32" s="308" t="str">
        <f t="shared" si="10"/>
        <v/>
      </c>
      <c r="X32" s="199" t="str">
        <f t="shared" si="11"/>
        <v/>
      </c>
      <c r="Y32" s="308" t="str">
        <f t="shared" si="12"/>
        <v/>
      </c>
      <c r="Z32" s="201" t="str">
        <f t="shared" si="13"/>
        <v/>
      </c>
      <c r="AA32" s="308" t="str">
        <f t="shared" si="14"/>
        <v/>
      </c>
      <c r="AB32" s="308" t="str">
        <f t="shared" si="15"/>
        <v/>
      </c>
      <c r="AC32" s="201" t="str">
        <f t="shared" si="16"/>
        <v/>
      </c>
      <c r="AD32" s="308" t="str">
        <f t="shared" si="17"/>
        <v/>
      </c>
      <c r="AE32" s="201" t="str">
        <f t="shared" si="18"/>
        <v/>
      </c>
      <c r="AF32" s="204" t="str">
        <f t="shared" si="19"/>
        <v/>
      </c>
      <c r="AG32" s="204" t="str">
        <f t="shared" si="20"/>
        <v/>
      </c>
      <c r="AH32" s="308" t="str">
        <f t="shared" si="21"/>
        <v/>
      </c>
      <c r="AI32" s="191"/>
      <c r="AJ32" s="209" t="str">
        <f t="shared" si="4"/>
        <v/>
      </c>
      <c r="AK32" s="279"/>
      <c r="AL32" s="210" t="str" cm="1">
        <f t="array" ref="AL32">IF(OR(AJ32="",P32=""),"",_xlfn.IFS(ROUND(IFERROR(VALUE(TRIM(SUBSTITUTE(AJ32,CHAR(160),""))),0),2)&gt;ROUND(IFERROR(VALUE(TRIM(SUBSTITUTE(P32,CHAR(160),""))),0),2),"KO : Le montant retenu est supérieur au montant présenté. Merci de revoir la ligne de contributions ou plafonner son montant.",ROUND(IFERROR(VALUE(TRIM(SUBSTITUTE(P32,CHAR(160),""))),0),2)=0,"",ROUND(IFERROR(VALUE(TRIM(SUBSTITUTE(AJ32,CHAR(160),""))),0),2)=ROUND(IFERROR(VALUE(TRIM(SUBSTITUTE(P32,CHAR(160),""))),0),2),"OK",ROUND(IFERROR(VALUE(TRIM(SUBSTITUTE(AJ32,CHAR(160),""))),0),2)&lt;ROUND(IFERROR(VALUE(TRIM(SUBSTITUTE(P32,CHAR(160),""))),0),2),"Montant instruit inférieur au montant présenté.",TRUE,""))</f>
        <v/>
      </c>
      <c r="AM32" s="204" t="str">
        <f t="shared" si="22"/>
        <v/>
      </c>
    </row>
    <row r="33" spans="1:39" ht="15" customHeight="1">
      <c r="A33" s="473">
        <v>29</v>
      </c>
      <c r="B33" s="18"/>
      <c r="C33" s="11"/>
      <c r="D33" s="11"/>
      <c r="E33" s="19"/>
      <c r="F33" s="11"/>
      <c r="G33" s="20"/>
      <c r="H33" s="11"/>
      <c r="I33" s="14"/>
      <c r="J33" s="11"/>
      <c r="K33" s="21"/>
      <c r="L33" s="14"/>
      <c r="M33" s="11"/>
      <c r="N33" s="14"/>
      <c r="O33" s="22"/>
      <c r="P33" s="307" t="str">
        <f t="shared" si="5"/>
        <v/>
      </c>
      <c r="Q33" s="11"/>
      <c r="R33" s="472"/>
      <c r="S33" s="470" t="str">
        <f t="shared" si="6"/>
        <v/>
      </c>
      <c r="T33" s="308" t="str">
        <f t="shared" si="7"/>
        <v/>
      </c>
      <c r="U33" s="308" t="str">
        <f t="shared" si="8"/>
        <v/>
      </c>
      <c r="V33" s="308" t="str">
        <f t="shared" si="9"/>
        <v/>
      </c>
      <c r="W33" s="308" t="str">
        <f t="shared" si="10"/>
        <v/>
      </c>
      <c r="X33" s="199" t="str">
        <f t="shared" si="11"/>
        <v/>
      </c>
      <c r="Y33" s="308" t="str">
        <f t="shared" si="12"/>
        <v/>
      </c>
      <c r="Z33" s="201" t="str">
        <f t="shared" si="13"/>
        <v/>
      </c>
      <c r="AA33" s="308" t="str">
        <f t="shared" si="14"/>
        <v/>
      </c>
      <c r="AB33" s="308" t="str">
        <f t="shared" si="15"/>
        <v/>
      </c>
      <c r="AC33" s="201" t="str">
        <f t="shared" si="16"/>
        <v/>
      </c>
      <c r="AD33" s="308" t="str">
        <f t="shared" si="17"/>
        <v/>
      </c>
      <c r="AE33" s="201" t="str">
        <f t="shared" si="18"/>
        <v/>
      </c>
      <c r="AF33" s="204" t="str">
        <f t="shared" si="19"/>
        <v/>
      </c>
      <c r="AG33" s="204" t="str">
        <f t="shared" si="20"/>
        <v/>
      </c>
      <c r="AH33" s="308" t="str">
        <f t="shared" si="21"/>
        <v/>
      </c>
      <c r="AI33" s="191"/>
      <c r="AJ33" s="209" t="str">
        <f t="shared" si="4"/>
        <v/>
      </c>
      <c r="AK33" s="279"/>
      <c r="AL33" s="210" t="str" cm="1">
        <f t="array" ref="AL33">IF(OR(AJ33="",P33=""),"",_xlfn.IFS(ROUND(IFERROR(VALUE(TRIM(SUBSTITUTE(AJ33,CHAR(160),""))),0),2)&gt;ROUND(IFERROR(VALUE(TRIM(SUBSTITUTE(P33,CHAR(160),""))),0),2),"KO : Le montant retenu est supérieur au montant présenté. Merci de revoir la ligne de contributions ou plafonner son montant.",ROUND(IFERROR(VALUE(TRIM(SUBSTITUTE(P33,CHAR(160),""))),0),2)=0,"",ROUND(IFERROR(VALUE(TRIM(SUBSTITUTE(AJ33,CHAR(160),""))),0),2)=ROUND(IFERROR(VALUE(TRIM(SUBSTITUTE(P33,CHAR(160),""))),0),2),"OK",ROUND(IFERROR(VALUE(TRIM(SUBSTITUTE(AJ33,CHAR(160),""))),0),2)&lt;ROUND(IFERROR(VALUE(TRIM(SUBSTITUTE(P33,CHAR(160),""))),0),2),"Montant instruit inférieur au montant présenté.",TRUE,""))</f>
        <v/>
      </c>
      <c r="AM33" s="204" t="str">
        <f t="shared" si="22"/>
        <v/>
      </c>
    </row>
    <row r="34" spans="1:39" ht="15" customHeight="1">
      <c r="A34" s="473">
        <v>30</v>
      </c>
      <c r="B34" s="18"/>
      <c r="C34" s="11"/>
      <c r="D34" s="11"/>
      <c r="E34" s="19"/>
      <c r="F34" s="11"/>
      <c r="G34" s="20"/>
      <c r="H34" s="11"/>
      <c r="I34" s="14"/>
      <c r="J34" s="11"/>
      <c r="K34" s="21"/>
      <c r="L34" s="14"/>
      <c r="M34" s="11"/>
      <c r="N34" s="14"/>
      <c r="O34" s="22"/>
      <c r="P34" s="307" t="str">
        <f t="shared" si="5"/>
        <v/>
      </c>
      <c r="Q34" s="11"/>
      <c r="R34" s="472"/>
      <c r="S34" s="470" t="str">
        <f t="shared" si="6"/>
        <v/>
      </c>
      <c r="T34" s="308" t="str">
        <f t="shared" si="7"/>
        <v/>
      </c>
      <c r="U34" s="308" t="str">
        <f t="shared" si="8"/>
        <v/>
      </c>
      <c r="V34" s="308" t="str">
        <f t="shared" si="9"/>
        <v/>
      </c>
      <c r="W34" s="308" t="str">
        <f t="shared" si="10"/>
        <v/>
      </c>
      <c r="X34" s="199" t="str">
        <f t="shared" si="11"/>
        <v/>
      </c>
      <c r="Y34" s="308" t="str">
        <f t="shared" si="12"/>
        <v/>
      </c>
      <c r="Z34" s="201" t="str">
        <f t="shared" si="13"/>
        <v/>
      </c>
      <c r="AA34" s="308" t="str">
        <f t="shared" si="14"/>
        <v/>
      </c>
      <c r="AB34" s="308" t="str">
        <f t="shared" si="15"/>
        <v/>
      </c>
      <c r="AC34" s="201" t="str">
        <f t="shared" si="16"/>
        <v/>
      </c>
      <c r="AD34" s="308" t="str">
        <f t="shared" si="17"/>
        <v/>
      </c>
      <c r="AE34" s="201" t="str">
        <f t="shared" si="18"/>
        <v/>
      </c>
      <c r="AF34" s="204" t="str">
        <f t="shared" si="19"/>
        <v/>
      </c>
      <c r="AG34" s="204" t="str">
        <f t="shared" si="20"/>
        <v/>
      </c>
      <c r="AH34" s="308" t="str">
        <f t="shared" si="21"/>
        <v/>
      </c>
      <c r="AI34" s="191"/>
      <c r="AJ34" s="209" t="str">
        <f t="shared" si="4"/>
        <v/>
      </c>
      <c r="AK34" s="279"/>
      <c r="AL34" s="210" t="str" cm="1">
        <f t="array" ref="AL34">IF(OR(AJ34="",P34=""),"",_xlfn.IFS(ROUND(IFERROR(VALUE(TRIM(SUBSTITUTE(AJ34,CHAR(160),""))),0),2)&gt;ROUND(IFERROR(VALUE(TRIM(SUBSTITUTE(P34,CHAR(160),""))),0),2),"KO : Le montant retenu est supérieur au montant présenté. Merci de revoir la ligne de contributions ou plafonner son montant.",ROUND(IFERROR(VALUE(TRIM(SUBSTITUTE(P34,CHAR(160),""))),0),2)=0,"",ROUND(IFERROR(VALUE(TRIM(SUBSTITUTE(AJ34,CHAR(160),""))),0),2)=ROUND(IFERROR(VALUE(TRIM(SUBSTITUTE(P34,CHAR(160),""))),0),2),"OK",ROUND(IFERROR(VALUE(TRIM(SUBSTITUTE(AJ34,CHAR(160),""))),0),2)&lt;ROUND(IFERROR(VALUE(TRIM(SUBSTITUTE(P34,CHAR(160),""))),0),2),"Montant instruit inférieur au montant présenté.",TRUE,""))</f>
        <v/>
      </c>
      <c r="AM34" s="204" t="str">
        <f t="shared" si="22"/>
        <v/>
      </c>
    </row>
    <row r="35" spans="1:39" ht="15" customHeight="1">
      <c r="A35" s="473">
        <v>31</v>
      </c>
      <c r="B35" s="18"/>
      <c r="C35" s="11"/>
      <c r="D35" s="11"/>
      <c r="E35" s="19"/>
      <c r="F35" s="11"/>
      <c r="G35" s="20"/>
      <c r="H35" s="11"/>
      <c r="I35" s="14"/>
      <c r="J35" s="11"/>
      <c r="K35" s="21"/>
      <c r="L35" s="14"/>
      <c r="M35" s="11"/>
      <c r="N35" s="14"/>
      <c r="O35" s="22"/>
      <c r="P35" s="307" t="str">
        <f t="shared" si="5"/>
        <v/>
      </c>
      <c r="Q35" s="11"/>
      <c r="R35" s="472"/>
      <c r="S35" s="470" t="str">
        <f t="shared" si="6"/>
        <v/>
      </c>
      <c r="T35" s="308" t="str">
        <f t="shared" si="7"/>
        <v/>
      </c>
      <c r="U35" s="308" t="str">
        <f t="shared" si="8"/>
        <v/>
      </c>
      <c r="V35" s="308" t="str">
        <f t="shared" si="9"/>
        <v/>
      </c>
      <c r="W35" s="308" t="str">
        <f t="shared" si="10"/>
        <v/>
      </c>
      <c r="X35" s="199" t="str">
        <f t="shared" si="11"/>
        <v/>
      </c>
      <c r="Y35" s="308" t="str">
        <f t="shared" si="12"/>
        <v/>
      </c>
      <c r="Z35" s="201" t="str">
        <f t="shared" si="13"/>
        <v/>
      </c>
      <c r="AA35" s="308" t="str">
        <f t="shared" si="14"/>
        <v/>
      </c>
      <c r="AB35" s="308" t="str">
        <f t="shared" si="15"/>
        <v/>
      </c>
      <c r="AC35" s="201" t="str">
        <f t="shared" si="16"/>
        <v/>
      </c>
      <c r="AD35" s="308" t="str">
        <f t="shared" si="17"/>
        <v/>
      </c>
      <c r="AE35" s="201" t="str">
        <f t="shared" si="18"/>
        <v/>
      </c>
      <c r="AF35" s="204" t="str">
        <f t="shared" si="19"/>
        <v/>
      </c>
      <c r="AG35" s="204" t="str">
        <f t="shared" si="20"/>
        <v/>
      </c>
      <c r="AH35" s="308" t="str">
        <f t="shared" si="21"/>
        <v/>
      </c>
      <c r="AI35" s="191"/>
      <c r="AJ35" s="209" t="str">
        <f t="shared" si="4"/>
        <v/>
      </c>
      <c r="AK35" s="279"/>
      <c r="AL35" s="210" t="str" cm="1">
        <f t="array" ref="AL35">IF(OR(AJ35="",P35=""),"",_xlfn.IFS(ROUND(IFERROR(VALUE(TRIM(SUBSTITUTE(AJ35,CHAR(160),""))),0),2)&gt;ROUND(IFERROR(VALUE(TRIM(SUBSTITUTE(P35,CHAR(160),""))),0),2),"KO : Le montant retenu est supérieur au montant présenté. Merci de revoir la ligne de contributions ou plafonner son montant.",ROUND(IFERROR(VALUE(TRIM(SUBSTITUTE(P35,CHAR(160),""))),0),2)=0,"",ROUND(IFERROR(VALUE(TRIM(SUBSTITUTE(AJ35,CHAR(160),""))),0),2)=ROUND(IFERROR(VALUE(TRIM(SUBSTITUTE(P35,CHAR(160),""))),0),2),"OK",ROUND(IFERROR(VALUE(TRIM(SUBSTITUTE(AJ35,CHAR(160),""))),0),2)&lt;ROUND(IFERROR(VALUE(TRIM(SUBSTITUTE(P35,CHAR(160),""))),0),2),"Montant instruit inférieur au montant présenté.",TRUE,""))</f>
        <v/>
      </c>
      <c r="AM35" s="204" t="str">
        <f t="shared" si="22"/>
        <v/>
      </c>
    </row>
    <row r="36" spans="1:39" ht="15" customHeight="1">
      <c r="A36" s="473">
        <v>32</v>
      </c>
      <c r="B36" s="18"/>
      <c r="C36" s="11"/>
      <c r="D36" s="11"/>
      <c r="E36" s="19"/>
      <c r="F36" s="11"/>
      <c r="G36" s="20"/>
      <c r="H36" s="11"/>
      <c r="I36" s="14"/>
      <c r="J36" s="11"/>
      <c r="K36" s="21"/>
      <c r="L36" s="14"/>
      <c r="M36" s="11"/>
      <c r="N36" s="14"/>
      <c r="O36" s="22"/>
      <c r="P36" s="307" t="str">
        <f t="shared" si="5"/>
        <v/>
      </c>
      <c r="Q36" s="11"/>
      <c r="R36" s="472"/>
      <c r="S36" s="470" t="str">
        <f t="shared" si="6"/>
        <v/>
      </c>
      <c r="T36" s="308" t="str">
        <f t="shared" si="7"/>
        <v/>
      </c>
      <c r="U36" s="308" t="str">
        <f t="shared" si="8"/>
        <v/>
      </c>
      <c r="V36" s="308" t="str">
        <f t="shared" si="9"/>
        <v/>
      </c>
      <c r="W36" s="308" t="str">
        <f t="shared" si="10"/>
        <v/>
      </c>
      <c r="X36" s="199" t="str">
        <f t="shared" si="11"/>
        <v/>
      </c>
      <c r="Y36" s="308" t="str">
        <f t="shared" si="12"/>
        <v/>
      </c>
      <c r="Z36" s="201" t="str">
        <f t="shared" si="13"/>
        <v/>
      </c>
      <c r="AA36" s="308" t="str">
        <f t="shared" si="14"/>
        <v/>
      </c>
      <c r="AB36" s="308" t="str">
        <f t="shared" si="15"/>
        <v/>
      </c>
      <c r="AC36" s="201" t="str">
        <f t="shared" si="16"/>
        <v/>
      </c>
      <c r="AD36" s="308" t="str">
        <f t="shared" si="17"/>
        <v/>
      </c>
      <c r="AE36" s="201" t="str">
        <f t="shared" si="18"/>
        <v/>
      </c>
      <c r="AF36" s="204" t="str">
        <f t="shared" si="19"/>
        <v/>
      </c>
      <c r="AG36" s="204" t="str">
        <f t="shared" si="20"/>
        <v/>
      </c>
      <c r="AH36" s="308" t="str">
        <f t="shared" si="21"/>
        <v/>
      </c>
      <c r="AI36" s="191"/>
      <c r="AJ36" s="209" t="str">
        <f t="shared" si="4"/>
        <v/>
      </c>
      <c r="AK36" s="279"/>
      <c r="AL36" s="210" t="str" cm="1">
        <f t="array" ref="AL36">IF(OR(AJ36="",P36=""),"",_xlfn.IFS(ROUND(IFERROR(VALUE(TRIM(SUBSTITUTE(AJ36,CHAR(160),""))),0),2)&gt;ROUND(IFERROR(VALUE(TRIM(SUBSTITUTE(P36,CHAR(160),""))),0),2),"KO : Le montant retenu est supérieur au montant présenté. Merci de revoir la ligne de contributions ou plafonner son montant.",ROUND(IFERROR(VALUE(TRIM(SUBSTITUTE(P36,CHAR(160),""))),0),2)=0,"",ROUND(IFERROR(VALUE(TRIM(SUBSTITUTE(AJ36,CHAR(160),""))),0),2)=ROUND(IFERROR(VALUE(TRIM(SUBSTITUTE(P36,CHAR(160),""))),0),2),"OK",ROUND(IFERROR(VALUE(TRIM(SUBSTITUTE(AJ36,CHAR(160),""))),0),2)&lt;ROUND(IFERROR(VALUE(TRIM(SUBSTITUTE(P36,CHAR(160),""))),0),2),"Montant instruit inférieur au montant présenté.",TRUE,""))</f>
        <v/>
      </c>
      <c r="AM36" s="204" t="str">
        <f t="shared" si="22"/>
        <v/>
      </c>
    </row>
    <row r="37" spans="1:39" ht="15" customHeight="1">
      <c r="A37" s="473">
        <v>33</v>
      </c>
      <c r="B37" s="18"/>
      <c r="C37" s="11"/>
      <c r="D37" s="11"/>
      <c r="E37" s="19"/>
      <c r="F37" s="11"/>
      <c r="G37" s="20"/>
      <c r="H37" s="11"/>
      <c r="I37" s="14"/>
      <c r="J37" s="11"/>
      <c r="K37" s="21"/>
      <c r="L37" s="14"/>
      <c r="M37" s="11"/>
      <c r="N37" s="14"/>
      <c r="O37" s="22"/>
      <c r="P37" s="307" t="str">
        <f t="shared" si="5"/>
        <v/>
      </c>
      <c r="Q37" s="11"/>
      <c r="R37" s="472"/>
      <c r="S37" s="470" t="str">
        <f t="shared" si="6"/>
        <v/>
      </c>
      <c r="T37" s="308" t="str">
        <f t="shared" si="7"/>
        <v/>
      </c>
      <c r="U37" s="308" t="str">
        <f t="shared" si="8"/>
        <v/>
      </c>
      <c r="V37" s="308" t="str">
        <f t="shared" si="9"/>
        <v/>
      </c>
      <c r="W37" s="308" t="str">
        <f t="shared" si="10"/>
        <v/>
      </c>
      <c r="X37" s="199" t="str">
        <f t="shared" si="11"/>
        <v/>
      </c>
      <c r="Y37" s="308" t="str">
        <f t="shared" si="12"/>
        <v/>
      </c>
      <c r="Z37" s="201" t="str">
        <f t="shared" si="13"/>
        <v/>
      </c>
      <c r="AA37" s="308" t="str">
        <f t="shared" si="14"/>
        <v/>
      </c>
      <c r="AB37" s="308" t="str">
        <f t="shared" si="15"/>
        <v/>
      </c>
      <c r="AC37" s="201" t="str">
        <f t="shared" si="16"/>
        <v/>
      </c>
      <c r="AD37" s="308" t="str">
        <f t="shared" si="17"/>
        <v/>
      </c>
      <c r="AE37" s="201" t="str">
        <f t="shared" si="18"/>
        <v/>
      </c>
      <c r="AF37" s="204" t="str">
        <f t="shared" si="19"/>
        <v/>
      </c>
      <c r="AG37" s="204" t="str">
        <f t="shared" si="20"/>
        <v/>
      </c>
      <c r="AH37" s="308" t="str">
        <f t="shared" si="21"/>
        <v/>
      </c>
      <c r="AI37" s="191"/>
      <c r="AJ37" s="209" t="str">
        <f t="shared" si="4"/>
        <v/>
      </c>
      <c r="AK37" s="279"/>
      <c r="AL37" s="210" t="str" cm="1">
        <f t="array" ref="AL37">IF(OR(AJ37="",P37=""),"",_xlfn.IFS(ROUND(IFERROR(VALUE(TRIM(SUBSTITUTE(AJ37,CHAR(160),""))),0),2)&gt;ROUND(IFERROR(VALUE(TRIM(SUBSTITUTE(P37,CHAR(160),""))),0),2),"KO : Le montant retenu est supérieur au montant présenté. Merci de revoir la ligne de contributions ou plafonner son montant.",ROUND(IFERROR(VALUE(TRIM(SUBSTITUTE(P37,CHAR(160),""))),0),2)=0,"",ROUND(IFERROR(VALUE(TRIM(SUBSTITUTE(AJ37,CHAR(160),""))),0),2)=ROUND(IFERROR(VALUE(TRIM(SUBSTITUTE(P37,CHAR(160),""))),0),2),"OK",ROUND(IFERROR(VALUE(TRIM(SUBSTITUTE(AJ37,CHAR(160),""))),0),2)&lt;ROUND(IFERROR(VALUE(TRIM(SUBSTITUTE(P37,CHAR(160),""))),0),2),"Montant instruit inférieur au montant présenté.",TRUE,""))</f>
        <v/>
      </c>
      <c r="AM37" s="204" t="str">
        <f t="shared" si="22"/>
        <v/>
      </c>
    </row>
    <row r="38" spans="1:39" ht="15" customHeight="1">
      <c r="A38" s="473">
        <v>34</v>
      </c>
      <c r="B38" s="18"/>
      <c r="C38" s="11"/>
      <c r="D38" s="11"/>
      <c r="E38" s="19"/>
      <c r="F38" s="11"/>
      <c r="G38" s="20"/>
      <c r="H38" s="11"/>
      <c r="I38" s="14"/>
      <c r="J38" s="11"/>
      <c r="K38" s="21"/>
      <c r="L38" s="14"/>
      <c r="M38" s="11"/>
      <c r="N38" s="14"/>
      <c r="O38" s="22"/>
      <c r="P38" s="307" t="str">
        <f t="shared" si="5"/>
        <v/>
      </c>
      <c r="Q38" s="11"/>
      <c r="R38" s="472"/>
      <c r="S38" s="470" t="str">
        <f t="shared" si="6"/>
        <v/>
      </c>
      <c r="T38" s="308" t="str">
        <f t="shared" si="7"/>
        <v/>
      </c>
      <c r="U38" s="308" t="str">
        <f t="shared" si="8"/>
        <v/>
      </c>
      <c r="V38" s="308" t="str">
        <f t="shared" si="9"/>
        <v/>
      </c>
      <c r="W38" s="308" t="str">
        <f t="shared" si="10"/>
        <v/>
      </c>
      <c r="X38" s="199" t="str">
        <f t="shared" si="11"/>
        <v/>
      </c>
      <c r="Y38" s="308" t="str">
        <f t="shared" si="12"/>
        <v/>
      </c>
      <c r="Z38" s="201" t="str">
        <f t="shared" si="13"/>
        <v/>
      </c>
      <c r="AA38" s="308" t="str">
        <f t="shared" si="14"/>
        <v/>
      </c>
      <c r="AB38" s="308" t="str">
        <f t="shared" si="15"/>
        <v/>
      </c>
      <c r="AC38" s="201" t="str">
        <f t="shared" si="16"/>
        <v/>
      </c>
      <c r="AD38" s="308" t="str">
        <f t="shared" si="17"/>
        <v/>
      </c>
      <c r="AE38" s="201" t="str">
        <f t="shared" si="18"/>
        <v/>
      </c>
      <c r="AF38" s="204" t="str">
        <f t="shared" si="19"/>
        <v/>
      </c>
      <c r="AG38" s="204" t="str">
        <f t="shared" si="20"/>
        <v/>
      </c>
      <c r="AH38" s="308" t="str">
        <f t="shared" si="21"/>
        <v/>
      </c>
      <c r="AI38" s="191"/>
      <c r="AJ38" s="209" t="str">
        <f t="shared" si="4"/>
        <v/>
      </c>
      <c r="AK38" s="279"/>
      <c r="AL38" s="210" t="str" cm="1">
        <f t="array" ref="AL38">IF(OR(AJ38="",P38=""),"",_xlfn.IFS(ROUND(IFERROR(VALUE(TRIM(SUBSTITUTE(AJ38,CHAR(160),""))),0),2)&gt;ROUND(IFERROR(VALUE(TRIM(SUBSTITUTE(P38,CHAR(160),""))),0),2),"KO : Le montant retenu est supérieur au montant présenté. Merci de revoir la ligne de contributions ou plafonner son montant.",ROUND(IFERROR(VALUE(TRIM(SUBSTITUTE(P38,CHAR(160),""))),0),2)=0,"",ROUND(IFERROR(VALUE(TRIM(SUBSTITUTE(AJ38,CHAR(160),""))),0),2)=ROUND(IFERROR(VALUE(TRIM(SUBSTITUTE(P38,CHAR(160),""))),0),2),"OK",ROUND(IFERROR(VALUE(TRIM(SUBSTITUTE(AJ38,CHAR(160),""))),0),2)&lt;ROUND(IFERROR(VALUE(TRIM(SUBSTITUTE(P38,CHAR(160),""))),0),2),"Montant instruit inférieur au montant présenté.",TRUE,""))</f>
        <v/>
      </c>
      <c r="AM38" s="204" t="str">
        <f t="shared" si="22"/>
        <v/>
      </c>
    </row>
    <row r="39" spans="1:39" ht="15" customHeight="1">
      <c r="A39" s="473">
        <v>35</v>
      </c>
      <c r="B39" s="18"/>
      <c r="C39" s="11"/>
      <c r="D39" s="11"/>
      <c r="E39" s="19"/>
      <c r="F39" s="11"/>
      <c r="G39" s="20"/>
      <c r="H39" s="11"/>
      <c r="I39" s="14"/>
      <c r="J39" s="11"/>
      <c r="K39" s="21"/>
      <c r="L39" s="14"/>
      <c r="M39" s="11"/>
      <c r="N39" s="14"/>
      <c r="O39" s="22"/>
      <c r="P39" s="307" t="str">
        <f t="shared" si="5"/>
        <v/>
      </c>
      <c r="Q39" s="11"/>
      <c r="R39" s="472"/>
      <c r="S39" s="470" t="str">
        <f t="shared" si="6"/>
        <v/>
      </c>
      <c r="T39" s="308" t="str">
        <f t="shared" si="7"/>
        <v/>
      </c>
      <c r="U39" s="308" t="str">
        <f t="shared" si="8"/>
        <v/>
      </c>
      <c r="V39" s="308" t="str">
        <f t="shared" si="9"/>
        <v/>
      </c>
      <c r="W39" s="308" t="str">
        <f t="shared" si="10"/>
        <v/>
      </c>
      <c r="X39" s="199" t="str">
        <f t="shared" si="11"/>
        <v/>
      </c>
      <c r="Y39" s="308" t="str">
        <f t="shared" si="12"/>
        <v/>
      </c>
      <c r="Z39" s="201" t="str">
        <f t="shared" si="13"/>
        <v/>
      </c>
      <c r="AA39" s="308" t="str">
        <f t="shared" si="14"/>
        <v/>
      </c>
      <c r="AB39" s="308" t="str">
        <f t="shared" si="15"/>
        <v/>
      </c>
      <c r="AC39" s="201" t="str">
        <f t="shared" si="16"/>
        <v/>
      </c>
      <c r="AD39" s="308" t="str">
        <f t="shared" si="17"/>
        <v/>
      </c>
      <c r="AE39" s="201" t="str">
        <f t="shared" si="18"/>
        <v/>
      </c>
      <c r="AF39" s="204" t="str">
        <f t="shared" si="19"/>
        <v/>
      </c>
      <c r="AG39" s="204" t="str">
        <f t="shared" si="20"/>
        <v/>
      </c>
      <c r="AH39" s="308" t="str">
        <f t="shared" si="21"/>
        <v/>
      </c>
      <c r="AI39" s="191"/>
      <c r="AJ39" s="209" t="str">
        <f t="shared" si="4"/>
        <v/>
      </c>
      <c r="AK39" s="279"/>
      <c r="AL39" s="210" t="str" cm="1">
        <f t="array" ref="AL39">IF(OR(AJ39="",P39=""),"",_xlfn.IFS(ROUND(IFERROR(VALUE(TRIM(SUBSTITUTE(AJ39,CHAR(160),""))),0),2)&gt;ROUND(IFERROR(VALUE(TRIM(SUBSTITUTE(P39,CHAR(160),""))),0),2),"KO : Le montant retenu est supérieur au montant présenté. Merci de revoir la ligne de contributions ou plafonner son montant.",ROUND(IFERROR(VALUE(TRIM(SUBSTITUTE(P39,CHAR(160),""))),0),2)=0,"",ROUND(IFERROR(VALUE(TRIM(SUBSTITUTE(AJ39,CHAR(160),""))),0),2)=ROUND(IFERROR(VALUE(TRIM(SUBSTITUTE(P39,CHAR(160),""))),0),2),"OK",ROUND(IFERROR(VALUE(TRIM(SUBSTITUTE(AJ39,CHAR(160),""))),0),2)&lt;ROUND(IFERROR(VALUE(TRIM(SUBSTITUTE(P39,CHAR(160),""))),0),2),"Montant instruit inférieur au montant présenté.",TRUE,""))</f>
        <v/>
      </c>
      <c r="AM39" s="204" t="str">
        <f t="shared" si="22"/>
        <v/>
      </c>
    </row>
    <row r="40" spans="1:39" ht="15" customHeight="1">
      <c r="A40" s="473">
        <v>36</v>
      </c>
      <c r="B40" s="18"/>
      <c r="C40" s="11"/>
      <c r="D40" s="11"/>
      <c r="E40" s="19"/>
      <c r="F40" s="11"/>
      <c r="G40" s="20"/>
      <c r="H40" s="11"/>
      <c r="I40" s="14"/>
      <c r="J40" s="11"/>
      <c r="K40" s="21"/>
      <c r="L40" s="14"/>
      <c r="M40" s="11"/>
      <c r="N40" s="14"/>
      <c r="O40" s="22"/>
      <c r="P40" s="307" t="str">
        <f t="shared" si="5"/>
        <v/>
      </c>
      <c r="Q40" s="11"/>
      <c r="R40" s="472"/>
      <c r="S40" s="470" t="str">
        <f t="shared" si="6"/>
        <v/>
      </c>
      <c r="T40" s="308" t="str">
        <f t="shared" si="7"/>
        <v/>
      </c>
      <c r="U40" s="308" t="str">
        <f t="shared" si="8"/>
        <v/>
      </c>
      <c r="V40" s="308" t="str">
        <f t="shared" si="9"/>
        <v/>
      </c>
      <c r="W40" s="308" t="str">
        <f t="shared" si="10"/>
        <v/>
      </c>
      <c r="X40" s="199" t="str">
        <f t="shared" si="11"/>
        <v/>
      </c>
      <c r="Y40" s="308" t="str">
        <f t="shared" si="12"/>
        <v/>
      </c>
      <c r="Z40" s="201" t="str">
        <f t="shared" si="13"/>
        <v/>
      </c>
      <c r="AA40" s="308" t="str">
        <f t="shared" si="14"/>
        <v/>
      </c>
      <c r="AB40" s="308" t="str">
        <f t="shared" si="15"/>
        <v/>
      </c>
      <c r="AC40" s="201" t="str">
        <f t="shared" si="16"/>
        <v/>
      </c>
      <c r="AD40" s="308" t="str">
        <f t="shared" si="17"/>
        <v/>
      </c>
      <c r="AE40" s="201" t="str">
        <f t="shared" si="18"/>
        <v/>
      </c>
      <c r="AF40" s="204" t="str">
        <f t="shared" si="19"/>
        <v/>
      </c>
      <c r="AG40" s="204" t="str">
        <f t="shared" si="20"/>
        <v/>
      </c>
      <c r="AH40" s="308" t="str">
        <f t="shared" si="21"/>
        <v/>
      </c>
      <c r="AI40" s="191"/>
      <c r="AJ40" s="209" t="str">
        <f t="shared" si="4"/>
        <v/>
      </c>
      <c r="AK40" s="279"/>
      <c r="AL40" s="210" t="str" cm="1">
        <f t="array" ref="AL40">IF(OR(AJ40="",P40=""),"",_xlfn.IFS(ROUND(IFERROR(VALUE(TRIM(SUBSTITUTE(AJ40,CHAR(160),""))),0),2)&gt;ROUND(IFERROR(VALUE(TRIM(SUBSTITUTE(P40,CHAR(160),""))),0),2),"KO : Le montant retenu est supérieur au montant présenté. Merci de revoir la ligne de contributions ou plafonner son montant.",ROUND(IFERROR(VALUE(TRIM(SUBSTITUTE(P40,CHAR(160),""))),0),2)=0,"",ROUND(IFERROR(VALUE(TRIM(SUBSTITUTE(AJ40,CHAR(160),""))),0),2)=ROUND(IFERROR(VALUE(TRIM(SUBSTITUTE(P40,CHAR(160),""))),0),2),"OK",ROUND(IFERROR(VALUE(TRIM(SUBSTITUTE(AJ40,CHAR(160),""))),0),2)&lt;ROUND(IFERROR(VALUE(TRIM(SUBSTITUTE(P40,CHAR(160),""))),0),2),"Montant instruit inférieur au montant présenté.",TRUE,""))</f>
        <v/>
      </c>
      <c r="AM40" s="204" t="str">
        <f t="shared" si="22"/>
        <v/>
      </c>
    </row>
    <row r="41" spans="1:39" ht="15" customHeight="1">
      <c r="A41" s="473">
        <v>37</v>
      </c>
      <c r="B41" s="18"/>
      <c r="C41" s="11"/>
      <c r="D41" s="11"/>
      <c r="E41" s="19"/>
      <c r="F41" s="11"/>
      <c r="G41" s="20"/>
      <c r="H41" s="11"/>
      <c r="I41" s="14"/>
      <c r="J41" s="11"/>
      <c r="K41" s="21"/>
      <c r="L41" s="14"/>
      <c r="M41" s="11"/>
      <c r="N41" s="14"/>
      <c r="O41" s="22"/>
      <c r="P41" s="307" t="str">
        <f t="shared" si="5"/>
        <v/>
      </c>
      <c r="Q41" s="11"/>
      <c r="R41" s="472"/>
      <c r="S41" s="470" t="str">
        <f t="shared" si="6"/>
        <v/>
      </c>
      <c r="T41" s="308" t="str">
        <f t="shared" si="7"/>
        <v/>
      </c>
      <c r="U41" s="308" t="str">
        <f t="shared" si="8"/>
        <v/>
      </c>
      <c r="V41" s="308" t="str">
        <f t="shared" si="9"/>
        <v/>
      </c>
      <c r="W41" s="308" t="str">
        <f t="shared" si="10"/>
        <v/>
      </c>
      <c r="X41" s="199" t="str">
        <f t="shared" si="11"/>
        <v/>
      </c>
      <c r="Y41" s="308" t="str">
        <f t="shared" si="12"/>
        <v/>
      </c>
      <c r="Z41" s="201" t="str">
        <f t="shared" si="13"/>
        <v/>
      </c>
      <c r="AA41" s="308" t="str">
        <f t="shared" si="14"/>
        <v/>
      </c>
      <c r="AB41" s="308" t="str">
        <f t="shared" si="15"/>
        <v/>
      </c>
      <c r="AC41" s="201" t="str">
        <f t="shared" si="16"/>
        <v/>
      </c>
      <c r="AD41" s="308" t="str">
        <f t="shared" si="17"/>
        <v/>
      </c>
      <c r="AE41" s="201" t="str">
        <f t="shared" si="18"/>
        <v/>
      </c>
      <c r="AF41" s="204" t="str">
        <f t="shared" si="19"/>
        <v/>
      </c>
      <c r="AG41" s="204" t="str">
        <f t="shared" si="20"/>
        <v/>
      </c>
      <c r="AH41" s="308" t="str">
        <f t="shared" si="21"/>
        <v/>
      </c>
      <c r="AI41" s="191"/>
      <c r="AJ41" s="209" t="str">
        <f t="shared" si="4"/>
        <v/>
      </c>
      <c r="AK41" s="279"/>
      <c r="AL41" s="210" t="str" cm="1">
        <f t="array" ref="AL41">IF(OR(AJ41="",P41=""),"",_xlfn.IFS(ROUND(IFERROR(VALUE(TRIM(SUBSTITUTE(AJ41,CHAR(160),""))),0),2)&gt;ROUND(IFERROR(VALUE(TRIM(SUBSTITUTE(P41,CHAR(160),""))),0),2),"KO : Le montant retenu est supérieur au montant présenté. Merci de revoir la ligne de contributions ou plafonner son montant.",ROUND(IFERROR(VALUE(TRIM(SUBSTITUTE(P41,CHAR(160),""))),0),2)=0,"",ROUND(IFERROR(VALUE(TRIM(SUBSTITUTE(AJ41,CHAR(160),""))),0),2)=ROUND(IFERROR(VALUE(TRIM(SUBSTITUTE(P41,CHAR(160),""))),0),2),"OK",ROUND(IFERROR(VALUE(TRIM(SUBSTITUTE(AJ41,CHAR(160),""))),0),2)&lt;ROUND(IFERROR(VALUE(TRIM(SUBSTITUTE(P41,CHAR(160),""))),0),2),"Montant instruit inférieur au montant présenté.",TRUE,""))</f>
        <v/>
      </c>
      <c r="AM41" s="204" t="str">
        <f t="shared" si="22"/>
        <v/>
      </c>
    </row>
    <row r="42" spans="1:39" ht="15" customHeight="1">
      <c r="A42" s="473">
        <v>38</v>
      </c>
      <c r="B42" s="18"/>
      <c r="C42" s="11"/>
      <c r="D42" s="11"/>
      <c r="E42" s="19"/>
      <c r="F42" s="11"/>
      <c r="G42" s="20"/>
      <c r="H42" s="11"/>
      <c r="I42" s="14"/>
      <c r="J42" s="11"/>
      <c r="K42" s="21"/>
      <c r="L42" s="14"/>
      <c r="M42" s="11"/>
      <c r="N42" s="14"/>
      <c r="O42" s="22"/>
      <c r="P42" s="307" t="str">
        <f t="shared" si="5"/>
        <v/>
      </c>
      <c r="Q42" s="11"/>
      <c r="R42" s="472"/>
      <c r="S42" s="470" t="str">
        <f t="shared" si="6"/>
        <v/>
      </c>
      <c r="T42" s="308" t="str">
        <f t="shared" si="7"/>
        <v/>
      </c>
      <c r="U42" s="308" t="str">
        <f t="shared" si="8"/>
        <v/>
      </c>
      <c r="V42" s="308" t="str">
        <f t="shared" si="9"/>
        <v/>
      </c>
      <c r="W42" s="308" t="str">
        <f t="shared" si="10"/>
        <v/>
      </c>
      <c r="X42" s="199" t="str">
        <f t="shared" si="11"/>
        <v/>
      </c>
      <c r="Y42" s="308" t="str">
        <f t="shared" si="12"/>
        <v/>
      </c>
      <c r="Z42" s="201" t="str">
        <f t="shared" si="13"/>
        <v/>
      </c>
      <c r="AA42" s="308" t="str">
        <f t="shared" si="14"/>
        <v/>
      </c>
      <c r="AB42" s="308" t="str">
        <f t="shared" si="15"/>
        <v/>
      </c>
      <c r="AC42" s="201" t="str">
        <f t="shared" si="16"/>
        <v/>
      </c>
      <c r="AD42" s="308" t="str">
        <f t="shared" si="17"/>
        <v/>
      </c>
      <c r="AE42" s="201" t="str">
        <f t="shared" si="18"/>
        <v/>
      </c>
      <c r="AF42" s="204" t="str">
        <f t="shared" si="19"/>
        <v/>
      </c>
      <c r="AG42" s="204" t="str">
        <f t="shared" si="20"/>
        <v/>
      </c>
      <c r="AH42" s="308" t="str">
        <f t="shared" si="21"/>
        <v/>
      </c>
      <c r="AI42" s="191"/>
      <c r="AJ42" s="209" t="str">
        <f t="shared" si="4"/>
        <v/>
      </c>
      <c r="AK42" s="279"/>
      <c r="AL42" s="210" t="str" cm="1">
        <f t="array" ref="AL42">IF(OR(AJ42="",P42=""),"",_xlfn.IFS(ROUND(IFERROR(VALUE(TRIM(SUBSTITUTE(AJ42,CHAR(160),""))),0),2)&gt;ROUND(IFERROR(VALUE(TRIM(SUBSTITUTE(P42,CHAR(160),""))),0),2),"KO : Le montant retenu est supérieur au montant présenté. Merci de revoir la ligne de contributions ou plafonner son montant.",ROUND(IFERROR(VALUE(TRIM(SUBSTITUTE(P42,CHAR(160),""))),0),2)=0,"",ROUND(IFERROR(VALUE(TRIM(SUBSTITUTE(AJ42,CHAR(160),""))),0),2)=ROUND(IFERROR(VALUE(TRIM(SUBSTITUTE(P42,CHAR(160),""))),0),2),"OK",ROUND(IFERROR(VALUE(TRIM(SUBSTITUTE(AJ42,CHAR(160),""))),0),2)&lt;ROUND(IFERROR(VALUE(TRIM(SUBSTITUTE(P42,CHAR(160),""))),0),2),"Montant instruit inférieur au montant présenté.",TRUE,""))</f>
        <v/>
      </c>
      <c r="AM42" s="204" t="str">
        <f t="shared" si="22"/>
        <v/>
      </c>
    </row>
    <row r="43" spans="1:39" ht="15" customHeight="1">
      <c r="A43" s="473">
        <v>39</v>
      </c>
      <c r="B43" s="18"/>
      <c r="C43" s="11"/>
      <c r="D43" s="11"/>
      <c r="E43" s="19"/>
      <c r="F43" s="11"/>
      <c r="G43" s="20"/>
      <c r="H43" s="11"/>
      <c r="I43" s="14"/>
      <c r="J43" s="11"/>
      <c r="K43" s="21"/>
      <c r="L43" s="14"/>
      <c r="M43" s="11"/>
      <c r="N43" s="14"/>
      <c r="O43" s="22"/>
      <c r="P43" s="307" t="str">
        <f t="shared" si="5"/>
        <v/>
      </c>
      <c r="Q43" s="11"/>
      <c r="R43" s="472"/>
      <c r="S43" s="470" t="str">
        <f t="shared" si="6"/>
        <v/>
      </c>
      <c r="T43" s="308" t="str">
        <f t="shared" si="7"/>
        <v/>
      </c>
      <c r="U43" s="308" t="str">
        <f t="shared" si="8"/>
        <v/>
      </c>
      <c r="V43" s="308" t="str">
        <f t="shared" si="9"/>
        <v/>
      </c>
      <c r="W43" s="308" t="str">
        <f t="shared" si="10"/>
        <v/>
      </c>
      <c r="X43" s="199" t="str">
        <f t="shared" si="11"/>
        <v/>
      </c>
      <c r="Y43" s="308" t="str">
        <f t="shared" si="12"/>
        <v/>
      </c>
      <c r="Z43" s="201" t="str">
        <f t="shared" si="13"/>
        <v/>
      </c>
      <c r="AA43" s="308" t="str">
        <f t="shared" si="14"/>
        <v/>
      </c>
      <c r="AB43" s="308" t="str">
        <f t="shared" si="15"/>
        <v/>
      </c>
      <c r="AC43" s="201" t="str">
        <f t="shared" si="16"/>
        <v/>
      </c>
      <c r="AD43" s="308" t="str">
        <f t="shared" si="17"/>
        <v/>
      </c>
      <c r="AE43" s="201" t="str">
        <f t="shared" si="18"/>
        <v/>
      </c>
      <c r="AF43" s="204" t="str">
        <f t="shared" si="19"/>
        <v/>
      </c>
      <c r="AG43" s="204" t="str">
        <f t="shared" si="20"/>
        <v/>
      </c>
      <c r="AH43" s="308" t="str">
        <f t="shared" si="21"/>
        <v/>
      </c>
      <c r="AI43" s="191"/>
      <c r="AJ43" s="209" t="str">
        <f t="shared" si="4"/>
        <v/>
      </c>
      <c r="AK43" s="279"/>
      <c r="AL43" s="210" t="str" cm="1">
        <f t="array" ref="AL43">IF(OR(AJ43="",P43=""),"",_xlfn.IFS(ROUND(IFERROR(VALUE(TRIM(SUBSTITUTE(AJ43,CHAR(160),""))),0),2)&gt;ROUND(IFERROR(VALUE(TRIM(SUBSTITUTE(P43,CHAR(160),""))),0),2),"KO : Le montant retenu est supérieur au montant présenté. Merci de revoir la ligne de contributions ou plafonner son montant.",ROUND(IFERROR(VALUE(TRIM(SUBSTITUTE(P43,CHAR(160),""))),0),2)=0,"",ROUND(IFERROR(VALUE(TRIM(SUBSTITUTE(AJ43,CHAR(160),""))),0),2)=ROUND(IFERROR(VALUE(TRIM(SUBSTITUTE(P43,CHAR(160),""))),0),2),"OK",ROUND(IFERROR(VALUE(TRIM(SUBSTITUTE(AJ43,CHAR(160),""))),0),2)&lt;ROUND(IFERROR(VALUE(TRIM(SUBSTITUTE(P43,CHAR(160),""))),0),2),"Montant instruit inférieur au montant présenté.",TRUE,""))</f>
        <v/>
      </c>
      <c r="AM43" s="204" t="str">
        <f t="shared" si="22"/>
        <v/>
      </c>
    </row>
    <row r="44" spans="1:39" ht="15" customHeight="1">
      <c r="A44" s="473">
        <v>40</v>
      </c>
      <c r="B44" s="18"/>
      <c r="C44" s="11"/>
      <c r="D44" s="11"/>
      <c r="E44" s="19"/>
      <c r="F44" s="11"/>
      <c r="G44" s="20"/>
      <c r="H44" s="11"/>
      <c r="I44" s="14"/>
      <c r="J44" s="11"/>
      <c r="K44" s="21"/>
      <c r="L44" s="14"/>
      <c r="M44" s="11"/>
      <c r="N44" s="14"/>
      <c r="O44" s="22"/>
      <c r="P44" s="307" t="str">
        <f t="shared" si="5"/>
        <v/>
      </c>
      <c r="Q44" s="11"/>
      <c r="R44" s="472"/>
      <c r="S44" s="470" t="str">
        <f t="shared" si="6"/>
        <v/>
      </c>
      <c r="T44" s="308" t="str">
        <f t="shared" si="7"/>
        <v/>
      </c>
      <c r="U44" s="308" t="str">
        <f t="shared" si="8"/>
        <v/>
      </c>
      <c r="V44" s="308" t="str">
        <f t="shared" si="9"/>
        <v/>
      </c>
      <c r="W44" s="308" t="str">
        <f t="shared" si="10"/>
        <v/>
      </c>
      <c r="X44" s="199" t="str">
        <f t="shared" si="11"/>
        <v/>
      </c>
      <c r="Y44" s="308" t="str">
        <f t="shared" si="12"/>
        <v/>
      </c>
      <c r="Z44" s="201" t="str">
        <f t="shared" si="13"/>
        <v/>
      </c>
      <c r="AA44" s="308" t="str">
        <f t="shared" si="14"/>
        <v/>
      </c>
      <c r="AB44" s="308" t="str">
        <f t="shared" si="15"/>
        <v/>
      </c>
      <c r="AC44" s="201" t="str">
        <f t="shared" si="16"/>
        <v/>
      </c>
      <c r="AD44" s="308" t="str">
        <f t="shared" si="17"/>
        <v/>
      </c>
      <c r="AE44" s="201" t="str">
        <f t="shared" si="18"/>
        <v/>
      </c>
      <c r="AF44" s="204" t="str">
        <f t="shared" si="19"/>
        <v/>
      </c>
      <c r="AG44" s="204" t="str">
        <f t="shared" si="20"/>
        <v/>
      </c>
      <c r="AH44" s="308" t="str">
        <f t="shared" si="21"/>
        <v/>
      </c>
      <c r="AI44" s="191"/>
      <c r="AJ44" s="209" t="str">
        <f t="shared" si="4"/>
        <v/>
      </c>
      <c r="AK44" s="279"/>
      <c r="AL44" s="210" t="str" cm="1">
        <f t="array" ref="AL44">IF(OR(AJ44="",P44=""),"",_xlfn.IFS(ROUND(IFERROR(VALUE(TRIM(SUBSTITUTE(AJ44,CHAR(160),""))),0),2)&gt;ROUND(IFERROR(VALUE(TRIM(SUBSTITUTE(P44,CHAR(160),""))),0),2),"KO : Le montant retenu est supérieur au montant présenté. Merci de revoir la ligne de contributions ou plafonner son montant.",ROUND(IFERROR(VALUE(TRIM(SUBSTITUTE(P44,CHAR(160),""))),0),2)=0,"",ROUND(IFERROR(VALUE(TRIM(SUBSTITUTE(AJ44,CHAR(160),""))),0),2)=ROUND(IFERROR(VALUE(TRIM(SUBSTITUTE(P44,CHAR(160),""))),0),2),"OK",ROUND(IFERROR(VALUE(TRIM(SUBSTITUTE(AJ44,CHAR(160),""))),0),2)&lt;ROUND(IFERROR(VALUE(TRIM(SUBSTITUTE(P44,CHAR(160),""))),0),2),"Montant instruit inférieur au montant présenté.",TRUE,""))</f>
        <v/>
      </c>
      <c r="AM44" s="204" t="str">
        <f t="shared" si="22"/>
        <v/>
      </c>
    </row>
    <row r="45" spans="1:39" ht="15" customHeight="1">
      <c r="A45" s="473">
        <v>41</v>
      </c>
      <c r="B45" s="18"/>
      <c r="C45" s="11"/>
      <c r="D45" s="11"/>
      <c r="E45" s="19"/>
      <c r="F45" s="11"/>
      <c r="G45" s="20"/>
      <c r="H45" s="11"/>
      <c r="I45" s="14"/>
      <c r="J45" s="11"/>
      <c r="K45" s="21"/>
      <c r="L45" s="14"/>
      <c r="M45" s="11"/>
      <c r="N45" s="14"/>
      <c r="O45" s="22"/>
      <c r="P45" s="307" t="str">
        <f t="shared" si="5"/>
        <v/>
      </c>
      <c r="Q45" s="11"/>
      <c r="R45" s="472"/>
      <c r="S45" s="470" t="str">
        <f t="shared" si="6"/>
        <v/>
      </c>
      <c r="T45" s="308" t="str">
        <f t="shared" si="7"/>
        <v/>
      </c>
      <c r="U45" s="308" t="str">
        <f t="shared" si="8"/>
        <v/>
      </c>
      <c r="V45" s="308" t="str">
        <f t="shared" si="9"/>
        <v/>
      </c>
      <c r="W45" s="308" t="str">
        <f t="shared" si="10"/>
        <v/>
      </c>
      <c r="X45" s="199" t="str">
        <f t="shared" si="11"/>
        <v/>
      </c>
      <c r="Y45" s="308" t="str">
        <f t="shared" si="12"/>
        <v/>
      </c>
      <c r="Z45" s="201" t="str">
        <f t="shared" si="13"/>
        <v/>
      </c>
      <c r="AA45" s="308" t="str">
        <f t="shared" si="14"/>
        <v/>
      </c>
      <c r="AB45" s="308" t="str">
        <f t="shared" si="15"/>
        <v/>
      </c>
      <c r="AC45" s="201" t="str">
        <f t="shared" si="16"/>
        <v/>
      </c>
      <c r="AD45" s="308" t="str">
        <f t="shared" si="17"/>
        <v/>
      </c>
      <c r="AE45" s="201" t="str">
        <f t="shared" si="18"/>
        <v/>
      </c>
      <c r="AF45" s="204" t="str">
        <f t="shared" si="19"/>
        <v/>
      </c>
      <c r="AG45" s="204" t="str">
        <f t="shared" si="20"/>
        <v/>
      </c>
      <c r="AH45" s="308" t="str">
        <f t="shared" si="21"/>
        <v/>
      </c>
      <c r="AI45" s="191"/>
      <c r="AJ45" s="209" t="str">
        <f t="shared" si="4"/>
        <v/>
      </c>
      <c r="AK45" s="279"/>
      <c r="AL45" s="210" t="str" cm="1">
        <f t="array" ref="AL45">IF(OR(AJ45="",P45=""),"",_xlfn.IFS(ROUND(IFERROR(VALUE(TRIM(SUBSTITUTE(AJ45,CHAR(160),""))),0),2)&gt;ROUND(IFERROR(VALUE(TRIM(SUBSTITUTE(P45,CHAR(160),""))),0),2),"KO : Le montant retenu est supérieur au montant présenté. Merci de revoir la ligne de contributions ou plafonner son montant.",ROUND(IFERROR(VALUE(TRIM(SUBSTITUTE(P45,CHAR(160),""))),0),2)=0,"",ROUND(IFERROR(VALUE(TRIM(SUBSTITUTE(AJ45,CHAR(160),""))),0),2)=ROUND(IFERROR(VALUE(TRIM(SUBSTITUTE(P45,CHAR(160),""))),0),2),"OK",ROUND(IFERROR(VALUE(TRIM(SUBSTITUTE(AJ45,CHAR(160),""))),0),2)&lt;ROUND(IFERROR(VALUE(TRIM(SUBSTITUTE(P45,CHAR(160),""))),0),2),"Montant instruit inférieur au montant présenté.",TRUE,""))</f>
        <v/>
      </c>
      <c r="AM45" s="204" t="str">
        <f t="shared" si="22"/>
        <v/>
      </c>
    </row>
    <row r="46" spans="1:39" ht="15" customHeight="1">
      <c r="A46" s="473">
        <v>42</v>
      </c>
      <c r="B46" s="18"/>
      <c r="C46" s="11"/>
      <c r="D46" s="11"/>
      <c r="E46" s="19"/>
      <c r="F46" s="11"/>
      <c r="G46" s="20"/>
      <c r="H46" s="11"/>
      <c r="I46" s="14"/>
      <c r="J46" s="11"/>
      <c r="K46" s="21"/>
      <c r="L46" s="14"/>
      <c r="M46" s="11"/>
      <c r="N46" s="14"/>
      <c r="O46" s="22"/>
      <c r="P46" s="307" t="str">
        <f t="shared" si="5"/>
        <v/>
      </c>
      <c r="Q46" s="11"/>
      <c r="R46" s="472"/>
      <c r="S46" s="470" t="str">
        <f t="shared" si="6"/>
        <v/>
      </c>
      <c r="T46" s="308" t="str">
        <f t="shared" si="7"/>
        <v/>
      </c>
      <c r="U46" s="308" t="str">
        <f t="shared" si="8"/>
        <v/>
      </c>
      <c r="V46" s="308" t="str">
        <f t="shared" si="9"/>
        <v/>
      </c>
      <c r="W46" s="308" t="str">
        <f t="shared" si="10"/>
        <v/>
      </c>
      <c r="X46" s="199" t="str">
        <f t="shared" si="11"/>
        <v/>
      </c>
      <c r="Y46" s="308" t="str">
        <f t="shared" si="12"/>
        <v/>
      </c>
      <c r="Z46" s="201" t="str">
        <f t="shared" si="13"/>
        <v/>
      </c>
      <c r="AA46" s="308" t="str">
        <f t="shared" si="14"/>
        <v/>
      </c>
      <c r="AB46" s="308" t="str">
        <f t="shared" si="15"/>
        <v/>
      </c>
      <c r="AC46" s="201" t="str">
        <f t="shared" si="16"/>
        <v/>
      </c>
      <c r="AD46" s="308" t="str">
        <f t="shared" si="17"/>
        <v/>
      </c>
      <c r="AE46" s="201" t="str">
        <f t="shared" si="18"/>
        <v/>
      </c>
      <c r="AF46" s="204" t="str">
        <f t="shared" si="19"/>
        <v/>
      </c>
      <c r="AG46" s="204" t="str">
        <f t="shared" si="20"/>
        <v/>
      </c>
      <c r="AH46" s="308" t="str">
        <f t="shared" si="21"/>
        <v/>
      </c>
      <c r="AI46" s="191"/>
      <c r="AJ46" s="209" t="str">
        <f t="shared" si="4"/>
        <v/>
      </c>
      <c r="AK46" s="279"/>
      <c r="AL46" s="210" t="str" cm="1">
        <f t="array" ref="AL46">IF(OR(AJ46="",P46=""),"",_xlfn.IFS(ROUND(IFERROR(VALUE(TRIM(SUBSTITUTE(AJ46,CHAR(160),""))),0),2)&gt;ROUND(IFERROR(VALUE(TRIM(SUBSTITUTE(P46,CHAR(160),""))),0),2),"KO : Le montant retenu est supérieur au montant présenté. Merci de revoir la ligne de contributions ou plafonner son montant.",ROUND(IFERROR(VALUE(TRIM(SUBSTITUTE(P46,CHAR(160),""))),0),2)=0,"",ROUND(IFERROR(VALUE(TRIM(SUBSTITUTE(AJ46,CHAR(160),""))),0),2)=ROUND(IFERROR(VALUE(TRIM(SUBSTITUTE(P46,CHAR(160),""))),0),2),"OK",ROUND(IFERROR(VALUE(TRIM(SUBSTITUTE(AJ46,CHAR(160),""))),0),2)&lt;ROUND(IFERROR(VALUE(TRIM(SUBSTITUTE(P46,CHAR(160),""))),0),2),"Montant instruit inférieur au montant présenté.",TRUE,""))</f>
        <v/>
      </c>
      <c r="AM46" s="204" t="str">
        <f t="shared" si="22"/>
        <v/>
      </c>
    </row>
    <row r="47" spans="1:39" ht="15" customHeight="1">
      <c r="A47" s="473">
        <v>43</v>
      </c>
      <c r="B47" s="18"/>
      <c r="C47" s="11"/>
      <c r="D47" s="11"/>
      <c r="E47" s="19"/>
      <c r="F47" s="11"/>
      <c r="G47" s="20"/>
      <c r="H47" s="11"/>
      <c r="I47" s="14"/>
      <c r="J47" s="11"/>
      <c r="K47" s="21"/>
      <c r="L47" s="14"/>
      <c r="M47" s="11"/>
      <c r="N47" s="14"/>
      <c r="O47" s="22"/>
      <c r="P47" s="307" t="str">
        <f t="shared" si="5"/>
        <v/>
      </c>
      <c r="Q47" s="11"/>
      <c r="R47" s="472"/>
      <c r="S47" s="470" t="str">
        <f t="shared" si="6"/>
        <v/>
      </c>
      <c r="T47" s="308" t="str">
        <f t="shared" si="7"/>
        <v/>
      </c>
      <c r="U47" s="308" t="str">
        <f t="shared" si="8"/>
        <v/>
      </c>
      <c r="V47" s="308" t="str">
        <f t="shared" si="9"/>
        <v/>
      </c>
      <c r="W47" s="308" t="str">
        <f t="shared" si="10"/>
        <v/>
      </c>
      <c r="X47" s="199" t="str">
        <f t="shared" si="11"/>
        <v/>
      </c>
      <c r="Y47" s="308" t="str">
        <f t="shared" si="12"/>
        <v/>
      </c>
      <c r="Z47" s="201" t="str">
        <f t="shared" si="13"/>
        <v/>
      </c>
      <c r="AA47" s="308" t="str">
        <f t="shared" si="14"/>
        <v/>
      </c>
      <c r="AB47" s="308" t="str">
        <f t="shared" si="15"/>
        <v/>
      </c>
      <c r="AC47" s="201" t="str">
        <f t="shared" si="16"/>
        <v/>
      </c>
      <c r="AD47" s="308" t="str">
        <f t="shared" si="17"/>
        <v/>
      </c>
      <c r="AE47" s="201" t="str">
        <f t="shared" si="18"/>
        <v/>
      </c>
      <c r="AF47" s="204" t="str">
        <f t="shared" si="19"/>
        <v/>
      </c>
      <c r="AG47" s="204" t="str">
        <f t="shared" si="20"/>
        <v/>
      </c>
      <c r="AH47" s="308" t="str">
        <f t="shared" si="21"/>
        <v/>
      </c>
      <c r="AI47" s="191"/>
      <c r="AJ47" s="209" t="str">
        <f t="shared" si="4"/>
        <v/>
      </c>
      <c r="AK47" s="279"/>
      <c r="AL47" s="210" t="str" cm="1">
        <f t="array" ref="AL47">IF(OR(AJ47="",P47=""),"",_xlfn.IFS(ROUND(IFERROR(VALUE(TRIM(SUBSTITUTE(AJ47,CHAR(160),""))),0),2)&gt;ROUND(IFERROR(VALUE(TRIM(SUBSTITUTE(P47,CHAR(160),""))),0),2),"KO : Le montant retenu est supérieur au montant présenté. Merci de revoir la ligne de contributions ou plafonner son montant.",ROUND(IFERROR(VALUE(TRIM(SUBSTITUTE(P47,CHAR(160),""))),0),2)=0,"",ROUND(IFERROR(VALUE(TRIM(SUBSTITUTE(AJ47,CHAR(160),""))),0),2)=ROUND(IFERROR(VALUE(TRIM(SUBSTITUTE(P47,CHAR(160),""))),0),2),"OK",ROUND(IFERROR(VALUE(TRIM(SUBSTITUTE(AJ47,CHAR(160),""))),0),2)&lt;ROUND(IFERROR(VALUE(TRIM(SUBSTITUTE(P47,CHAR(160),""))),0),2),"Montant instruit inférieur au montant présenté.",TRUE,""))</f>
        <v/>
      </c>
      <c r="AM47" s="204" t="str">
        <f t="shared" si="22"/>
        <v/>
      </c>
    </row>
    <row r="48" spans="1:39" ht="15" customHeight="1">
      <c r="A48" s="473">
        <v>44</v>
      </c>
      <c r="B48" s="18"/>
      <c r="C48" s="11"/>
      <c r="D48" s="11"/>
      <c r="E48" s="19"/>
      <c r="F48" s="11"/>
      <c r="G48" s="20"/>
      <c r="H48" s="11"/>
      <c r="I48" s="14"/>
      <c r="J48" s="11"/>
      <c r="K48" s="21"/>
      <c r="L48" s="14"/>
      <c r="M48" s="11"/>
      <c r="N48" s="14"/>
      <c r="O48" s="22"/>
      <c r="P48" s="307" t="str">
        <f t="shared" si="5"/>
        <v/>
      </c>
      <c r="Q48" s="11"/>
      <c r="R48" s="472"/>
      <c r="S48" s="470" t="str">
        <f t="shared" si="6"/>
        <v/>
      </c>
      <c r="T48" s="308" t="str">
        <f t="shared" si="7"/>
        <v/>
      </c>
      <c r="U48" s="308" t="str">
        <f t="shared" si="8"/>
        <v/>
      </c>
      <c r="V48" s="308" t="str">
        <f t="shared" si="9"/>
        <v/>
      </c>
      <c r="W48" s="308" t="str">
        <f t="shared" si="10"/>
        <v/>
      </c>
      <c r="X48" s="199" t="str">
        <f t="shared" si="11"/>
        <v/>
      </c>
      <c r="Y48" s="308" t="str">
        <f t="shared" si="12"/>
        <v/>
      </c>
      <c r="Z48" s="201" t="str">
        <f t="shared" si="13"/>
        <v/>
      </c>
      <c r="AA48" s="308" t="str">
        <f t="shared" si="14"/>
        <v/>
      </c>
      <c r="AB48" s="308" t="str">
        <f t="shared" si="15"/>
        <v/>
      </c>
      <c r="AC48" s="201" t="str">
        <f t="shared" si="16"/>
        <v/>
      </c>
      <c r="AD48" s="308" t="str">
        <f t="shared" si="17"/>
        <v/>
      </c>
      <c r="AE48" s="201" t="str">
        <f t="shared" si="18"/>
        <v/>
      </c>
      <c r="AF48" s="204" t="str">
        <f t="shared" si="19"/>
        <v/>
      </c>
      <c r="AG48" s="204" t="str">
        <f t="shared" si="20"/>
        <v/>
      </c>
      <c r="AH48" s="308" t="str">
        <f t="shared" si="21"/>
        <v/>
      </c>
      <c r="AI48" s="191"/>
      <c r="AJ48" s="209" t="str">
        <f t="shared" si="4"/>
        <v/>
      </c>
      <c r="AK48" s="279"/>
      <c r="AL48" s="210" t="str" cm="1">
        <f t="array" ref="AL48">IF(OR(AJ48="",P48=""),"",_xlfn.IFS(ROUND(IFERROR(VALUE(TRIM(SUBSTITUTE(AJ48,CHAR(160),""))),0),2)&gt;ROUND(IFERROR(VALUE(TRIM(SUBSTITUTE(P48,CHAR(160),""))),0),2),"KO : Le montant retenu est supérieur au montant présenté. Merci de revoir la ligne de contributions ou plafonner son montant.",ROUND(IFERROR(VALUE(TRIM(SUBSTITUTE(P48,CHAR(160),""))),0),2)=0,"",ROUND(IFERROR(VALUE(TRIM(SUBSTITUTE(AJ48,CHAR(160),""))),0),2)=ROUND(IFERROR(VALUE(TRIM(SUBSTITUTE(P48,CHAR(160),""))),0),2),"OK",ROUND(IFERROR(VALUE(TRIM(SUBSTITUTE(AJ48,CHAR(160),""))),0),2)&lt;ROUND(IFERROR(VALUE(TRIM(SUBSTITUTE(P48,CHAR(160),""))),0),2),"Montant instruit inférieur au montant présenté.",TRUE,""))</f>
        <v/>
      </c>
      <c r="AM48" s="204" t="str">
        <f t="shared" si="22"/>
        <v/>
      </c>
    </row>
    <row r="49" spans="1:39" ht="15" customHeight="1">
      <c r="A49" s="473">
        <v>45</v>
      </c>
      <c r="B49" s="18"/>
      <c r="C49" s="11"/>
      <c r="D49" s="11"/>
      <c r="E49" s="19"/>
      <c r="F49" s="11"/>
      <c r="G49" s="20"/>
      <c r="H49" s="11"/>
      <c r="I49" s="14"/>
      <c r="J49" s="11"/>
      <c r="K49" s="21"/>
      <c r="L49" s="14"/>
      <c r="M49" s="11"/>
      <c r="N49" s="14"/>
      <c r="O49" s="22"/>
      <c r="P49" s="307" t="str">
        <f t="shared" si="5"/>
        <v/>
      </c>
      <c r="Q49" s="11"/>
      <c r="R49" s="472"/>
      <c r="S49" s="470" t="str">
        <f t="shared" si="6"/>
        <v/>
      </c>
      <c r="T49" s="308" t="str">
        <f t="shared" si="7"/>
        <v/>
      </c>
      <c r="U49" s="308" t="str">
        <f t="shared" si="8"/>
        <v/>
      </c>
      <c r="V49" s="308" t="str">
        <f t="shared" si="9"/>
        <v/>
      </c>
      <c r="W49" s="308" t="str">
        <f t="shared" si="10"/>
        <v/>
      </c>
      <c r="X49" s="199" t="str">
        <f t="shared" si="11"/>
        <v/>
      </c>
      <c r="Y49" s="308" t="str">
        <f t="shared" si="12"/>
        <v/>
      </c>
      <c r="Z49" s="201" t="str">
        <f t="shared" si="13"/>
        <v/>
      </c>
      <c r="AA49" s="308" t="str">
        <f t="shared" si="14"/>
        <v/>
      </c>
      <c r="AB49" s="308" t="str">
        <f t="shared" si="15"/>
        <v/>
      </c>
      <c r="AC49" s="201" t="str">
        <f t="shared" si="16"/>
        <v/>
      </c>
      <c r="AD49" s="308" t="str">
        <f t="shared" si="17"/>
        <v/>
      </c>
      <c r="AE49" s="201" t="str">
        <f t="shared" si="18"/>
        <v/>
      </c>
      <c r="AF49" s="204" t="str">
        <f t="shared" si="19"/>
        <v/>
      </c>
      <c r="AG49" s="204" t="str">
        <f t="shared" si="20"/>
        <v/>
      </c>
      <c r="AH49" s="308" t="str">
        <f t="shared" si="21"/>
        <v/>
      </c>
      <c r="AI49" s="191"/>
      <c r="AJ49" s="209" t="str">
        <f t="shared" si="4"/>
        <v/>
      </c>
      <c r="AK49" s="279"/>
      <c r="AL49" s="210" t="str" cm="1">
        <f t="array" ref="AL49">IF(OR(AJ49="",P49=""),"",_xlfn.IFS(ROUND(IFERROR(VALUE(TRIM(SUBSTITUTE(AJ49,CHAR(160),""))),0),2)&gt;ROUND(IFERROR(VALUE(TRIM(SUBSTITUTE(P49,CHAR(160),""))),0),2),"KO : Le montant retenu est supérieur au montant présenté. Merci de revoir la ligne de contributions ou plafonner son montant.",ROUND(IFERROR(VALUE(TRIM(SUBSTITUTE(P49,CHAR(160),""))),0),2)=0,"",ROUND(IFERROR(VALUE(TRIM(SUBSTITUTE(AJ49,CHAR(160),""))),0),2)=ROUND(IFERROR(VALUE(TRIM(SUBSTITUTE(P49,CHAR(160),""))),0),2),"OK",ROUND(IFERROR(VALUE(TRIM(SUBSTITUTE(AJ49,CHAR(160),""))),0),2)&lt;ROUND(IFERROR(VALUE(TRIM(SUBSTITUTE(P49,CHAR(160),""))),0),2),"Montant instruit inférieur au montant présenté.",TRUE,""))</f>
        <v/>
      </c>
      <c r="AM49" s="204" t="str">
        <f t="shared" si="22"/>
        <v/>
      </c>
    </row>
    <row r="50" spans="1:39" ht="15" customHeight="1">
      <c r="A50" s="473">
        <v>46</v>
      </c>
      <c r="B50" s="18"/>
      <c r="C50" s="11"/>
      <c r="D50" s="11"/>
      <c r="E50" s="19"/>
      <c r="F50" s="11"/>
      <c r="G50" s="20"/>
      <c r="H50" s="11"/>
      <c r="I50" s="14"/>
      <c r="J50" s="11"/>
      <c r="K50" s="21"/>
      <c r="L50" s="14"/>
      <c r="M50" s="11"/>
      <c r="N50" s="14"/>
      <c r="O50" s="22"/>
      <c r="P50" s="307" t="str">
        <f t="shared" si="5"/>
        <v/>
      </c>
      <c r="Q50" s="11"/>
      <c r="R50" s="472"/>
      <c r="S50" s="470" t="str">
        <f t="shared" si="6"/>
        <v/>
      </c>
      <c r="T50" s="308" t="str">
        <f t="shared" si="7"/>
        <v/>
      </c>
      <c r="U50" s="308" t="str">
        <f t="shared" si="8"/>
        <v/>
      </c>
      <c r="V50" s="308" t="str">
        <f t="shared" si="9"/>
        <v/>
      </c>
      <c r="W50" s="308" t="str">
        <f t="shared" si="10"/>
        <v/>
      </c>
      <c r="X50" s="199" t="str">
        <f t="shared" si="11"/>
        <v/>
      </c>
      <c r="Y50" s="308" t="str">
        <f t="shared" si="12"/>
        <v/>
      </c>
      <c r="Z50" s="201" t="str">
        <f t="shared" si="13"/>
        <v/>
      </c>
      <c r="AA50" s="308" t="str">
        <f t="shared" si="14"/>
        <v/>
      </c>
      <c r="AB50" s="308" t="str">
        <f t="shared" si="15"/>
        <v/>
      </c>
      <c r="AC50" s="201" t="str">
        <f t="shared" si="16"/>
        <v/>
      </c>
      <c r="AD50" s="308" t="str">
        <f t="shared" si="17"/>
        <v/>
      </c>
      <c r="AE50" s="201" t="str">
        <f t="shared" si="18"/>
        <v/>
      </c>
      <c r="AF50" s="204" t="str">
        <f t="shared" si="19"/>
        <v/>
      </c>
      <c r="AG50" s="204" t="str">
        <f t="shared" si="20"/>
        <v/>
      </c>
      <c r="AH50" s="308" t="str">
        <f t="shared" si="21"/>
        <v/>
      </c>
      <c r="AI50" s="191"/>
      <c r="AJ50" s="209" t="str">
        <f t="shared" si="4"/>
        <v/>
      </c>
      <c r="AK50" s="279"/>
      <c r="AL50" s="210" t="str" cm="1">
        <f t="array" ref="AL50">IF(OR(AJ50="",P50=""),"",_xlfn.IFS(ROUND(IFERROR(VALUE(TRIM(SUBSTITUTE(AJ50,CHAR(160),""))),0),2)&gt;ROUND(IFERROR(VALUE(TRIM(SUBSTITUTE(P50,CHAR(160),""))),0),2),"KO : Le montant retenu est supérieur au montant présenté. Merci de revoir la ligne de contributions ou plafonner son montant.",ROUND(IFERROR(VALUE(TRIM(SUBSTITUTE(P50,CHAR(160),""))),0),2)=0,"",ROUND(IFERROR(VALUE(TRIM(SUBSTITUTE(AJ50,CHAR(160),""))),0),2)=ROUND(IFERROR(VALUE(TRIM(SUBSTITUTE(P50,CHAR(160),""))),0),2),"OK",ROUND(IFERROR(VALUE(TRIM(SUBSTITUTE(AJ50,CHAR(160),""))),0),2)&lt;ROUND(IFERROR(VALUE(TRIM(SUBSTITUTE(P50,CHAR(160),""))),0),2),"Montant instruit inférieur au montant présenté.",TRUE,""))</f>
        <v/>
      </c>
      <c r="AM50" s="204" t="str">
        <f t="shared" si="22"/>
        <v/>
      </c>
    </row>
    <row r="51" spans="1:39" ht="15" customHeight="1">
      <c r="A51" s="473">
        <v>47</v>
      </c>
      <c r="B51" s="18"/>
      <c r="C51" s="11"/>
      <c r="D51" s="11"/>
      <c r="E51" s="19"/>
      <c r="F51" s="11"/>
      <c r="G51" s="20"/>
      <c r="H51" s="11"/>
      <c r="I51" s="14"/>
      <c r="J51" s="11"/>
      <c r="K51" s="21"/>
      <c r="L51" s="14"/>
      <c r="M51" s="11"/>
      <c r="N51" s="14"/>
      <c r="O51" s="22"/>
      <c r="P51" s="307" t="str">
        <f t="shared" si="5"/>
        <v/>
      </c>
      <c r="Q51" s="11"/>
      <c r="R51" s="472"/>
      <c r="S51" s="470" t="str">
        <f t="shared" si="6"/>
        <v/>
      </c>
      <c r="T51" s="308" t="str">
        <f t="shared" si="7"/>
        <v/>
      </c>
      <c r="U51" s="308" t="str">
        <f t="shared" si="8"/>
        <v/>
      </c>
      <c r="V51" s="308" t="str">
        <f t="shared" si="9"/>
        <v/>
      </c>
      <c r="W51" s="308" t="str">
        <f t="shared" si="10"/>
        <v/>
      </c>
      <c r="X51" s="199" t="str">
        <f t="shared" si="11"/>
        <v/>
      </c>
      <c r="Y51" s="308" t="str">
        <f t="shared" si="12"/>
        <v/>
      </c>
      <c r="Z51" s="201" t="str">
        <f t="shared" si="13"/>
        <v/>
      </c>
      <c r="AA51" s="308" t="str">
        <f t="shared" si="14"/>
        <v/>
      </c>
      <c r="AB51" s="308" t="str">
        <f t="shared" si="15"/>
        <v/>
      </c>
      <c r="AC51" s="201" t="str">
        <f t="shared" si="16"/>
        <v/>
      </c>
      <c r="AD51" s="308" t="str">
        <f t="shared" si="17"/>
        <v/>
      </c>
      <c r="AE51" s="201" t="str">
        <f t="shared" si="18"/>
        <v/>
      </c>
      <c r="AF51" s="204" t="str">
        <f t="shared" si="19"/>
        <v/>
      </c>
      <c r="AG51" s="204" t="str">
        <f t="shared" si="20"/>
        <v/>
      </c>
      <c r="AH51" s="308" t="str">
        <f t="shared" si="21"/>
        <v/>
      </c>
      <c r="AI51" s="191"/>
      <c r="AJ51" s="209" t="str">
        <f t="shared" si="4"/>
        <v/>
      </c>
      <c r="AK51" s="279"/>
      <c r="AL51" s="210" t="str" cm="1">
        <f t="array" ref="AL51">IF(OR(AJ51="",P51=""),"",_xlfn.IFS(ROUND(IFERROR(VALUE(TRIM(SUBSTITUTE(AJ51,CHAR(160),""))),0),2)&gt;ROUND(IFERROR(VALUE(TRIM(SUBSTITUTE(P51,CHAR(160),""))),0),2),"KO : Le montant retenu est supérieur au montant présenté. Merci de revoir la ligne de contributions ou plafonner son montant.",ROUND(IFERROR(VALUE(TRIM(SUBSTITUTE(P51,CHAR(160),""))),0),2)=0,"",ROUND(IFERROR(VALUE(TRIM(SUBSTITUTE(AJ51,CHAR(160),""))),0),2)=ROUND(IFERROR(VALUE(TRIM(SUBSTITUTE(P51,CHAR(160),""))),0),2),"OK",ROUND(IFERROR(VALUE(TRIM(SUBSTITUTE(AJ51,CHAR(160),""))),0),2)&lt;ROUND(IFERROR(VALUE(TRIM(SUBSTITUTE(P51,CHAR(160),""))),0),2),"Montant instruit inférieur au montant présenté.",TRUE,""))</f>
        <v/>
      </c>
      <c r="AM51" s="204" t="str">
        <f t="shared" si="22"/>
        <v/>
      </c>
    </row>
    <row r="52" spans="1:39" ht="15" customHeight="1">
      <c r="A52" s="473">
        <v>48</v>
      </c>
      <c r="B52" s="18"/>
      <c r="C52" s="11"/>
      <c r="D52" s="11"/>
      <c r="E52" s="19"/>
      <c r="F52" s="11"/>
      <c r="G52" s="20"/>
      <c r="H52" s="11"/>
      <c r="I52" s="14"/>
      <c r="J52" s="11"/>
      <c r="K52" s="21"/>
      <c r="L52" s="14"/>
      <c r="M52" s="11"/>
      <c r="N52" s="14"/>
      <c r="O52" s="22"/>
      <c r="P52" s="307" t="str">
        <f t="shared" si="5"/>
        <v/>
      </c>
      <c r="Q52" s="11"/>
      <c r="R52" s="472"/>
      <c r="S52" s="470" t="str">
        <f t="shared" si="6"/>
        <v/>
      </c>
      <c r="T52" s="308" t="str">
        <f t="shared" si="7"/>
        <v/>
      </c>
      <c r="U52" s="308" t="str">
        <f t="shared" si="8"/>
        <v/>
      </c>
      <c r="V52" s="308" t="str">
        <f t="shared" si="9"/>
        <v/>
      </c>
      <c r="W52" s="308" t="str">
        <f t="shared" si="10"/>
        <v/>
      </c>
      <c r="X52" s="199" t="str">
        <f t="shared" si="11"/>
        <v/>
      </c>
      <c r="Y52" s="308" t="str">
        <f t="shared" si="12"/>
        <v/>
      </c>
      <c r="Z52" s="201" t="str">
        <f t="shared" si="13"/>
        <v/>
      </c>
      <c r="AA52" s="308" t="str">
        <f t="shared" si="14"/>
        <v/>
      </c>
      <c r="AB52" s="308" t="str">
        <f t="shared" si="15"/>
        <v/>
      </c>
      <c r="AC52" s="201" t="str">
        <f t="shared" si="16"/>
        <v/>
      </c>
      <c r="AD52" s="308" t="str">
        <f t="shared" si="17"/>
        <v/>
      </c>
      <c r="AE52" s="201" t="str">
        <f t="shared" si="18"/>
        <v/>
      </c>
      <c r="AF52" s="204" t="str">
        <f t="shared" si="19"/>
        <v/>
      </c>
      <c r="AG52" s="204" t="str">
        <f t="shared" si="20"/>
        <v/>
      </c>
      <c r="AH52" s="308" t="str">
        <f t="shared" si="21"/>
        <v/>
      </c>
      <c r="AI52" s="191"/>
      <c r="AJ52" s="209" t="str">
        <f t="shared" si="4"/>
        <v/>
      </c>
      <c r="AK52" s="279"/>
      <c r="AL52" s="210" t="str" cm="1">
        <f t="array" ref="AL52">IF(OR(AJ52="",P52=""),"",_xlfn.IFS(ROUND(IFERROR(VALUE(TRIM(SUBSTITUTE(AJ52,CHAR(160),""))),0),2)&gt;ROUND(IFERROR(VALUE(TRIM(SUBSTITUTE(P52,CHAR(160),""))),0),2),"KO : Le montant retenu est supérieur au montant présenté. Merci de revoir la ligne de contributions ou plafonner son montant.",ROUND(IFERROR(VALUE(TRIM(SUBSTITUTE(P52,CHAR(160),""))),0),2)=0,"",ROUND(IFERROR(VALUE(TRIM(SUBSTITUTE(AJ52,CHAR(160),""))),0),2)=ROUND(IFERROR(VALUE(TRIM(SUBSTITUTE(P52,CHAR(160),""))),0),2),"OK",ROUND(IFERROR(VALUE(TRIM(SUBSTITUTE(AJ52,CHAR(160),""))),0),2)&lt;ROUND(IFERROR(VALUE(TRIM(SUBSTITUTE(P52,CHAR(160),""))),0),2),"Montant instruit inférieur au montant présenté.",TRUE,""))</f>
        <v/>
      </c>
      <c r="AM52" s="204" t="str">
        <f t="shared" si="22"/>
        <v/>
      </c>
    </row>
    <row r="53" spans="1:39" ht="15" customHeight="1">
      <c r="A53" s="473">
        <v>49</v>
      </c>
      <c r="B53" s="18"/>
      <c r="C53" s="11"/>
      <c r="D53" s="11"/>
      <c r="E53" s="19"/>
      <c r="F53" s="11"/>
      <c r="G53" s="20"/>
      <c r="H53" s="11"/>
      <c r="I53" s="14"/>
      <c r="J53" s="11"/>
      <c r="K53" s="21"/>
      <c r="L53" s="14"/>
      <c r="M53" s="11"/>
      <c r="N53" s="14"/>
      <c r="O53" s="22"/>
      <c r="P53" s="307" t="str">
        <f t="shared" si="5"/>
        <v/>
      </c>
      <c r="Q53" s="11"/>
      <c r="R53" s="472"/>
      <c r="S53" s="470" t="str">
        <f t="shared" si="6"/>
        <v/>
      </c>
      <c r="T53" s="308" t="str">
        <f t="shared" si="7"/>
        <v/>
      </c>
      <c r="U53" s="308" t="str">
        <f t="shared" si="8"/>
        <v/>
      </c>
      <c r="V53" s="308" t="str">
        <f t="shared" si="9"/>
        <v/>
      </c>
      <c r="W53" s="308" t="str">
        <f t="shared" si="10"/>
        <v/>
      </c>
      <c r="X53" s="199" t="str">
        <f t="shared" si="11"/>
        <v/>
      </c>
      <c r="Y53" s="308" t="str">
        <f t="shared" si="12"/>
        <v/>
      </c>
      <c r="Z53" s="201" t="str">
        <f t="shared" si="13"/>
        <v/>
      </c>
      <c r="AA53" s="308" t="str">
        <f t="shared" si="14"/>
        <v/>
      </c>
      <c r="AB53" s="308" t="str">
        <f t="shared" si="15"/>
        <v/>
      </c>
      <c r="AC53" s="201" t="str">
        <f t="shared" si="16"/>
        <v/>
      </c>
      <c r="AD53" s="308" t="str">
        <f t="shared" si="17"/>
        <v/>
      </c>
      <c r="AE53" s="201" t="str">
        <f t="shared" si="18"/>
        <v/>
      </c>
      <c r="AF53" s="204" t="str">
        <f t="shared" si="19"/>
        <v/>
      </c>
      <c r="AG53" s="204" t="str">
        <f t="shared" si="20"/>
        <v/>
      </c>
      <c r="AH53" s="308" t="str">
        <f t="shared" si="21"/>
        <v/>
      </c>
      <c r="AI53" s="191"/>
      <c r="AJ53" s="209" t="str">
        <f t="shared" si="4"/>
        <v/>
      </c>
      <c r="AK53" s="279"/>
      <c r="AL53" s="210" t="str" cm="1">
        <f t="array" ref="AL53">IF(OR(AJ53="",P53=""),"",_xlfn.IFS(ROUND(IFERROR(VALUE(TRIM(SUBSTITUTE(AJ53,CHAR(160),""))),0),2)&gt;ROUND(IFERROR(VALUE(TRIM(SUBSTITUTE(P53,CHAR(160),""))),0),2),"KO : Le montant retenu est supérieur au montant présenté. Merci de revoir la ligne de contributions ou plafonner son montant.",ROUND(IFERROR(VALUE(TRIM(SUBSTITUTE(P53,CHAR(160),""))),0),2)=0,"",ROUND(IFERROR(VALUE(TRIM(SUBSTITUTE(AJ53,CHAR(160),""))),0),2)=ROUND(IFERROR(VALUE(TRIM(SUBSTITUTE(P53,CHAR(160),""))),0),2),"OK",ROUND(IFERROR(VALUE(TRIM(SUBSTITUTE(AJ53,CHAR(160),""))),0),2)&lt;ROUND(IFERROR(VALUE(TRIM(SUBSTITUTE(P53,CHAR(160),""))),0),2),"Montant instruit inférieur au montant présenté.",TRUE,""))</f>
        <v/>
      </c>
      <c r="AM53" s="204" t="str">
        <f t="shared" si="22"/>
        <v/>
      </c>
    </row>
    <row r="54" spans="1:39" ht="15" customHeight="1">
      <c r="A54" s="473">
        <v>50</v>
      </c>
      <c r="B54" s="18"/>
      <c r="C54" s="11"/>
      <c r="D54" s="11"/>
      <c r="E54" s="19"/>
      <c r="F54" s="11"/>
      <c r="G54" s="20"/>
      <c r="H54" s="11"/>
      <c r="I54" s="14"/>
      <c r="J54" s="11"/>
      <c r="K54" s="21"/>
      <c r="L54" s="14"/>
      <c r="M54" s="11"/>
      <c r="N54" s="14"/>
      <c r="O54" s="22"/>
      <c r="P54" s="307" t="str">
        <f t="shared" si="5"/>
        <v/>
      </c>
      <c r="Q54" s="11"/>
      <c r="R54" s="472"/>
      <c r="S54" s="470" t="str">
        <f t="shared" si="6"/>
        <v/>
      </c>
      <c r="T54" s="308" t="str">
        <f t="shared" si="7"/>
        <v/>
      </c>
      <c r="U54" s="308" t="str">
        <f t="shared" si="8"/>
        <v/>
      </c>
      <c r="V54" s="308" t="str">
        <f t="shared" si="9"/>
        <v/>
      </c>
      <c r="W54" s="308" t="str">
        <f t="shared" si="10"/>
        <v/>
      </c>
      <c r="X54" s="199" t="str">
        <f t="shared" si="11"/>
        <v/>
      </c>
      <c r="Y54" s="308" t="str">
        <f t="shared" si="12"/>
        <v/>
      </c>
      <c r="Z54" s="201" t="str">
        <f t="shared" si="13"/>
        <v/>
      </c>
      <c r="AA54" s="308" t="str">
        <f t="shared" si="14"/>
        <v/>
      </c>
      <c r="AB54" s="308" t="str">
        <f t="shared" si="15"/>
        <v/>
      </c>
      <c r="AC54" s="201" t="str">
        <f t="shared" si="16"/>
        <v/>
      </c>
      <c r="AD54" s="308" t="str">
        <f t="shared" si="17"/>
        <v/>
      </c>
      <c r="AE54" s="201" t="str">
        <f t="shared" si="18"/>
        <v/>
      </c>
      <c r="AF54" s="204" t="str">
        <f t="shared" si="19"/>
        <v/>
      </c>
      <c r="AG54" s="204" t="str">
        <f t="shared" si="20"/>
        <v/>
      </c>
      <c r="AH54" s="308" t="str">
        <f t="shared" si="21"/>
        <v/>
      </c>
      <c r="AI54" s="191"/>
      <c r="AJ54" s="209" t="str">
        <f t="shared" si="4"/>
        <v/>
      </c>
      <c r="AK54" s="279"/>
      <c r="AL54" s="210" t="str" cm="1">
        <f t="array" ref="AL54">IF(OR(AJ54="",P54=""),"",_xlfn.IFS(ROUND(IFERROR(VALUE(TRIM(SUBSTITUTE(AJ54,CHAR(160),""))),0),2)&gt;ROUND(IFERROR(VALUE(TRIM(SUBSTITUTE(P54,CHAR(160),""))),0),2),"KO : Le montant retenu est supérieur au montant présenté. Merci de revoir la ligne de contributions ou plafonner son montant.",ROUND(IFERROR(VALUE(TRIM(SUBSTITUTE(P54,CHAR(160),""))),0),2)=0,"",ROUND(IFERROR(VALUE(TRIM(SUBSTITUTE(AJ54,CHAR(160),""))),0),2)=ROUND(IFERROR(VALUE(TRIM(SUBSTITUTE(P54,CHAR(160),""))),0),2),"OK",ROUND(IFERROR(VALUE(TRIM(SUBSTITUTE(AJ54,CHAR(160),""))),0),2)&lt;ROUND(IFERROR(VALUE(TRIM(SUBSTITUTE(P54,CHAR(160),""))),0),2),"Montant instruit inférieur au montant présenté.",TRUE,""))</f>
        <v/>
      </c>
      <c r="AM54" s="204" t="str">
        <f t="shared" si="22"/>
        <v/>
      </c>
    </row>
    <row r="55" spans="1:39" ht="15" customHeight="1">
      <c r="A55" s="473">
        <v>51</v>
      </c>
      <c r="B55" s="18"/>
      <c r="C55" s="11"/>
      <c r="D55" s="11"/>
      <c r="E55" s="19"/>
      <c r="F55" s="11"/>
      <c r="G55" s="20"/>
      <c r="H55" s="11"/>
      <c r="I55" s="14"/>
      <c r="J55" s="11"/>
      <c r="K55" s="21"/>
      <c r="L55" s="14"/>
      <c r="M55" s="11"/>
      <c r="N55" s="14"/>
      <c r="O55" s="22"/>
      <c r="P55" s="307" t="str">
        <f t="shared" si="5"/>
        <v/>
      </c>
      <c r="Q55" s="11"/>
      <c r="R55" s="472"/>
      <c r="S55" s="470" t="str">
        <f t="shared" si="6"/>
        <v/>
      </c>
      <c r="T55" s="308" t="str">
        <f t="shared" si="7"/>
        <v/>
      </c>
      <c r="U55" s="308" t="str">
        <f t="shared" si="8"/>
        <v/>
      </c>
      <c r="V55" s="308" t="str">
        <f t="shared" si="9"/>
        <v/>
      </c>
      <c r="W55" s="308" t="str">
        <f t="shared" si="10"/>
        <v/>
      </c>
      <c r="X55" s="199" t="str">
        <f t="shared" si="11"/>
        <v/>
      </c>
      <c r="Y55" s="308" t="str">
        <f t="shared" si="12"/>
        <v/>
      </c>
      <c r="Z55" s="201" t="str">
        <f t="shared" si="13"/>
        <v/>
      </c>
      <c r="AA55" s="308" t="str">
        <f t="shared" si="14"/>
        <v/>
      </c>
      <c r="AB55" s="308" t="str">
        <f t="shared" si="15"/>
        <v/>
      </c>
      <c r="AC55" s="201" t="str">
        <f t="shared" si="16"/>
        <v/>
      </c>
      <c r="AD55" s="308" t="str">
        <f t="shared" si="17"/>
        <v/>
      </c>
      <c r="AE55" s="201" t="str">
        <f t="shared" si="18"/>
        <v/>
      </c>
      <c r="AF55" s="204" t="str">
        <f t="shared" si="19"/>
        <v/>
      </c>
      <c r="AG55" s="204" t="str">
        <f t="shared" si="20"/>
        <v/>
      </c>
      <c r="AH55" s="308" t="str">
        <f t="shared" si="21"/>
        <v/>
      </c>
      <c r="AI55" s="191"/>
      <c r="AJ55" s="209" t="str">
        <f t="shared" si="4"/>
        <v/>
      </c>
      <c r="AK55" s="279"/>
      <c r="AL55" s="210" t="str" cm="1">
        <f t="array" ref="AL55">IF(OR(AJ55="",P55=""),"",_xlfn.IFS(ROUND(IFERROR(VALUE(TRIM(SUBSTITUTE(AJ55,CHAR(160),""))),0),2)&gt;ROUND(IFERROR(VALUE(TRIM(SUBSTITUTE(P55,CHAR(160),""))),0),2),"KO : Le montant retenu est supérieur au montant présenté. Merci de revoir la ligne de contributions ou plafonner son montant.",ROUND(IFERROR(VALUE(TRIM(SUBSTITUTE(P55,CHAR(160),""))),0),2)=0,"",ROUND(IFERROR(VALUE(TRIM(SUBSTITUTE(AJ55,CHAR(160),""))),0),2)=ROUND(IFERROR(VALUE(TRIM(SUBSTITUTE(P55,CHAR(160),""))),0),2),"OK",ROUND(IFERROR(VALUE(TRIM(SUBSTITUTE(AJ55,CHAR(160),""))),0),2)&lt;ROUND(IFERROR(VALUE(TRIM(SUBSTITUTE(P55,CHAR(160),""))),0),2),"Montant instruit inférieur au montant présenté.",TRUE,""))</f>
        <v/>
      </c>
      <c r="AM55" s="204" t="str">
        <f t="shared" si="22"/>
        <v/>
      </c>
    </row>
    <row r="56" spans="1:39" ht="15" customHeight="1">
      <c r="A56" s="473">
        <v>52</v>
      </c>
      <c r="B56" s="18"/>
      <c r="C56" s="11"/>
      <c r="D56" s="11"/>
      <c r="E56" s="19"/>
      <c r="F56" s="11"/>
      <c r="G56" s="20"/>
      <c r="H56" s="11"/>
      <c r="I56" s="14"/>
      <c r="J56" s="11"/>
      <c r="K56" s="21"/>
      <c r="L56" s="14"/>
      <c r="M56" s="11"/>
      <c r="N56" s="14"/>
      <c r="O56" s="22"/>
      <c r="P56" s="307" t="str">
        <f t="shared" si="5"/>
        <v/>
      </c>
      <c r="Q56" s="11"/>
      <c r="R56" s="472"/>
      <c r="S56" s="470" t="str">
        <f t="shared" si="6"/>
        <v/>
      </c>
      <c r="T56" s="308" t="str">
        <f t="shared" si="7"/>
        <v/>
      </c>
      <c r="U56" s="308" t="str">
        <f t="shared" si="8"/>
        <v/>
      </c>
      <c r="V56" s="308" t="str">
        <f t="shared" si="9"/>
        <v/>
      </c>
      <c r="W56" s="308" t="str">
        <f t="shared" si="10"/>
        <v/>
      </c>
      <c r="X56" s="199" t="str">
        <f t="shared" si="11"/>
        <v/>
      </c>
      <c r="Y56" s="308" t="str">
        <f t="shared" si="12"/>
        <v/>
      </c>
      <c r="Z56" s="201" t="str">
        <f t="shared" si="13"/>
        <v/>
      </c>
      <c r="AA56" s="308" t="str">
        <f t="shared" si="14"/>
        <v/>
      </c>
      <c r="AB56" s="308" t="str">
        <f t="shared" si="15"/>
        <v/>
      </c>
      <c r="AC56" s="201" t="str">
        <f t="shared" si="16"/>
        <v/>
      </c>
      <c r="AD56" s="308" t="str">
        <f t="shared" si="17"/>
        <v/>
      </c>
      <c r="AE56" s="201" t="str">
        <f t="shared" si="18"/>
        <v/>
      </c>
      <c r="AF56" s="204" t="str">
        <f t="shared" si="19"/>
        <v/>
      </c>
      <c r="AG56" s="204" t="str">
        <f t="shared" si="20"/>
        <v/>
      </c>
      <c r="AH56" s="308" t="str">
        <f t="shared" si="21"/>
        <v/>
      </c>
      <c r="AI56" s="191"/>
      <c r="AJ56" s="209" t="str">
        <f t="shared" si="4"/>
        <v/>
      </c>
      <c r="AK56" s="279"/>
      <c r="AL56" s="210" t="str" cm="1">
        <f t="array" ref="AL56">IF(OR(AJ56="",P56=""),"",_xlfn.IFS(ROUND(IFERROR(VALUE(TRIM(SUBSTITUTE(AJ56,CHAR(160),""))),0),2)&gt;ROUND(IFERROR(VALUE(TRIM(SUBSTITUTE(P56,CHAR(160),""))),0),2),"KO : Le montant retenu est supérieur au montant présenté. Merci de revoir la ligne de contributions ou plafonner son montant.",ROUND(IFERROR(VALUE(TRIM(SUBSTITUTE(P56,CHAR(160),""))),0),2)=0,"",ROUND(IFERROR(VALUE(TRIM(SUBSTITUTE(AJ56,CHAR(160),""))),0),2)=ROUND(IFERROR(VALUE(TRIM(SUBSTITUTE(P56,CHAR(160),""))),0),2),"OK",ROUND(IFERROR(VALUE(TRIM(SUBSTITUTE(AJ56,CHAR(160),""))),0),2)&lt;ROUND(IFERROR(VALUE(TRIM(SUBSTITUTE(P56,CHAR(160),""))),0),2),"Montant instruit inférieur au montant présenté.",TRUE,""))</f>
        <v/>
      </c>
      <c r="AM56" s="204" t="str">
        <f t="shared" si="22"/>
        <v/>
      </c>
    </row>
    <row r="57" spans="1:39" ht="15" customHeight="1">
      <c r="A57" s="473">
        <v>53</v>
      </c>
      <c r="B57" s="18"/>
      <c r="C57" s="11"/>
      <c r="D57" s="11"/>
      <c r="E57" s="19"/>
      <c r="F57" s="11"/>
      <c r="G57" s="20"/>
      <c r="H57" s="11"/>
      <c r="I57" s="14"/>
      <c r="J57" s="11"/>
      <c r="K57" s="21"/>
      <c r="L57" s="14"/>
      <c r="M57" s="11"/>
      <c r="N57" s="14"/>
      <c r="O57" s="22"/>
      <c r="P57" s="307" t="str">
        <f t="shared" si="5"/>
        <v/>
      </c>
      <c r="Q57" s="11"/>
      <c r="R57" s="472"/>
      <c r="S57" s="470" t="str">
        <f t="shared" si="6"/>
        <v/>
      </c>
      <c r="T57" s="308" t="str">
        <f t="shared" si="7"/>
        <v/>
      </c>
      <c r="U57" s="308" t="str">
        <f t="shared" si="8"/>
        <v/>
      </c>
      <c r="V57" s="308" t="str">
        <f t="shared" si="9"/>
        <v/>
      </c>
      <c r="W57" s="308" t="str">
        <f t="shared" si="10"/>
        <v/>
      </c>
      <c r="X57" s="199" t="str">
        <f t="shared" si="11"/>
        <v/>
      </c>
      <c r="Y57" s="308" t="str">
        <f t="shared" si="12"/>
        <v/>
      </c>
      <c r="Z57" s="201" t="str">
        <f t="shared" si="13"/>
        <v/>
      </c>
      <c r="AA57" s="308" t="str">
        <f t="shared" si="14"/>
        <v/>
      </c>
      <c r="AB57" s="308" t="str">
        <f t="shared" si="15"/>
        <v/>
      </c>
      <c r="AC57" s="201" t="str">
        <f t="shared" si="16"/>
        <v/>
      </c>
      <c r="AD57" s="308" t="str">
        <f t="shared" si="17"/>
        <v/>
      </c>
      <c r="AE57" s="201" t="str">
        <f t="shared" si="18"/>
        <v/>
      </c>
      <c r="AF57" s="204" t="str">
        <f t="shared" si="19"/>
        <v/>
      </c>
      <c r="AG57" s="204" t="str">
        <f t="shared" si="20"/>
        <v/>
      </c>
      <c r="AH57" s="308" t="str">
        <f t="shared" si="21"/>
        <v/>
      </c>
      <c r="AI57" s="191"/>
      <c r="AJ57" s="209" t="str">
        <f t="shared" si="4"/>
        <v/>
      </c>
      <c r="AK57" s="279"/>
      <c r="AL57" s="210" t="str" cm="1">
        <f t="array" ref="AL57">IF(OR(AJ57="",P57=""),"",_xlfn.IFS(ROUND(IFERROR(VALUE(TRIM(SUBSTITUTE(AJ57,CHAR(160),""))),0),2)&gt;ROUND(IFERROR(VALUE(TRIM(SUBSTITUTE(P57,CHAR(160),""))),0),2),"KO : Le montant retenu est supérieur au montant présenté. Merci de revoir la ligne de contributions ou plafonner son montant.",ROUND(IFERROR(VALUE(TRIM(SUBSTITUTE(P57,CHAR(160),""))),0),2)=0,"",ROUND(IFERROR(VALUE(TRIM(SUBSTITUTE(AJ57,CHAR(160),""))),0),2)=ROUND(IFERROR(VALUE(TRIM(SUBSTITUTE(P57,CHAR(160),""))),0),2),"OK",ROUND(IFERROR(VALUE(TRIM(SUBSTITUTE(AJ57,CHAR(160),""))),0),2)&lt;ROUND(IFERROR(VALUE(TRIM(SUBSTITUTE(P57,CHAR(160),""))),0),2),"Montant instruit inférieur au montant présenté.",TRUE,""))</f>
        <v/>
      </c>
      <c r="AM57" s="204" t="str">
        <f t="shared" si="22"/>
        <v/>
      </c>
    </row>
    <row r="58" spans="1:39" ht="15" customHeight="1">
      <c r="A58" s="473">
        <v>54</v>
      </c>
      <c r="B58" s="18"/>
      <c r="C58" s="11"/>
      <c r="D58" s="11"/>
      <c r="E58" s="19"/>
      <c r="F58" s="11"/>
      <c r="G58" s="20"/>
      <c r="H58" s="11"/>
      <c r="I58" s="14"/>
      <c r="J58" s="11"/>
      <c r="K58" s="21"/>
      <c r="L58" s="14"/>
      <c r="M58" s="11"/>
      <c r="N58" s="14"/>
      <c r="O58" s="22"/>
      <c r="P58" s="307" t="str">
        <f t="shared" si="5"/>
        <v/>
      </c>
      <c r="Q58" s="11"/>
      <c r="R58" s="472"/>
      <c r="S58" s="470" t="str">
        <f t="shared" si="6"/>
        <v/>
      </c>
      <c r="T58" s="308" t="str">
        <f t="shared" si="7"/>
        <v/>
      </c>
      <c r="U58" s="308" t="str">
        <f t="shared" si="8"/>
        <v/>
      </c>
      <c r="V58" s="308" t="str">
        <f t="shared" si="9"/>
        <v/>
      </c>
      <c r="W58" s="308" t="str">
        <f t="shared" si="10"/>
        <v/>
      </c>
      <c r="X58" s="199" t="str">
        <f t="shared" si="11"/>
        <v/>
      </c>
      <c r="Y58" s="308" t="str">
        <f t="shared" si="12"/>
        <v/>
      </c>
      <c r="Z58" s="201" t="str">
        <f t="shared" si="13"/>
        <v/>
      </c>
      <c r="AA58" s="308" t="str">
        <f t="shared" si="14"/>
        <v/>
      </c>
      <c r="AB58" s="308" t="str">
        <f t="shared" si="15"/>
        <v/>
      </c>
      <c r="AC58" s="201" t="str">
        <f t="shared" si="16"/>
        <v/>
      </c>
      <c r="AD58" s="308" t="str">
        <f t="shared" si="17"/>
        <v/>
      </c>
      <c r="AE58" s="201" t="str">
        <f t="shared" si="18"/>
        <v/>
      </c>
      <c r="AF58" s="204" t="str">
        <f t="shared" si="19"/>
        <v/>
      </c>
      <c r="AG58" s="204" t="str">
        <f t="shared" si="20"/>
        <v/>
      </c>
      <c r="AH58" s="308" t="str">
        <f t="shared" si="21"/>
        <v/>
      </c>
      <c r="AI58" s="191"/>
      <c r="AJ58" s="209" t="str">
        <f t="shared" si="4"/>
        <v/>
      </c>
      <c r="AK58" s="279"/>
      <c r="AL58" s="210" t="str" cm="1">
        <f t="array" ref="AL58">IF(OR(AJ58="",P58=""),"",_xlfn.IFS(ROUND(IFERROR(VALUE(TRIM(SUBSTITUTE(AJ58,CHAR(160),""))),0),2)&gt;ROUND(IFERROR(VALUE(TRIM(SUBSTITUTE(P58,CHAR(160),""))),0),2),"KO : Le montant retenu est supérieur au montant présenté. Merci de revoir la ligne de contributions ou plafonner son montant.",ROUND(IFERROR(VALUE(TRIM(SUBSTITUTE(P58,CHAR(160),""))),0),2)=0,"",ROUND(IFERROR(VALUE(TRIM(SUBSTITUTE(AJ58,CHAR(160),""))),0),2)=ROUND(IFERROR(VALUE(TRIM(SUBSTITUTE(P58,CHAR(160),""))),0),2),"OK",ROUND(IFERROR(VALUE(TRIM(SUBSTITUTE(AJ58,CHAR(160),""))),0),2)&lt;ROUND(IFERROR(VALUE(TRIM(SUBSTITUTE(P58,CHAR(160),""))),0),2),"Montant instruit inférieur au montant présenté.",TRUE,""))</f>
        <v/>
      </c>
      <c r="AM58" s="204" t="str">
        <f t="shared" si="22"/>
        <v/>
      </c>
    </row>
    <row r="59" spans="1:39" ht="15" customHeight="1">
      <c r="A59" s="473">
        <v>55</v>
      </c>
      <c r="B59" s="18"/>
      <c r="C59" s="11"/>
      <c r="D59" s="11"/>
      <c r="E59" s="19"/>
      <c r="F59" s="11"/>
      <c r="G59" s="20"/>
      <c r="H59" s="11"/>
      <c r="I59" s="14"/>
      <c r="J59" s="11"/>
      <c r="K59" s="21"/>
      <c r="L59" s="14"/>
      <c r="M59" s="11"/>
      <c r="N59" s="14"/>
      <c r="O59" s="22"/>
      <c r="P59" s="307" t="str">
        <f t="shared" si="5"/>
        <v/>
      </c>
      <c r="Q59" s="11"/>
      <c r="R59" s="472"/>
      <c r="S59" s="470" t="str">
        <f t="shared" si="6"/>
        <v/>
      </c>
      <c r="T59" s="308" t="str">
        <f t="shared" si="7"/>
        <v/>
      </c>
      <c r="U59" s="308" t="str">
        <f t="shared" si="8"/>
        <v/>
      </c>
      <c r="V59" s="308" t="str">
        <f t="shared" si="9"/>
        <v/>
      </c>
      <c r="W59" s="308" t="str">
        <f t="shared" si="10"/>
        <v/>
      </c>
      <c r="X59" s="199" t="str">
        <f t="shared" si="11"/>
        <v/>
      </c>
      <c r="Y59" s="308" t="str">
        <f t="shared" si="12"/>
        <v/>
      </c>
      <c r="Z59" s="201" t="str">
        <f t="shared" si="13"/>
        <v/>
      </c>
      <c r="AA59" s="308" t="str">
        <f t="shared" si="14"/>
        <v/>
      </c>
      <c r="AB59" s="308" t="str">
        <f t="shared" si="15"/>
        <v/>
      </c>
      <c r="AC59" s="201" t="str">
        <f t="shared" si="16"/>
        <v/>
      </c>
      <c r="AD59" s="308" t="str">
        <f t="shared" si="17"/>
        <v/>
      </c>
      <c r="AE59" s="201" t="str">
        <f t="shared" si="18"/>
        <v/>
      </c>
      <c r="AF59" s="204" t="str">
        <f t="shared" si="19"/>
        <v/>
      </c>
      <c r="AG59" s="204" t="str">
        <f t="shared" si="20"/>
        <v/>
      </c>
      <c r="AH59" s="308" t="str">
        <f t="shared" si="21"/>
        <v/>
      </c>
      <c r="AI59" s="191"/>
      <c r="AJ59" s="209" t="str">
        <f t="shared" si="4"/>
        <v/>
      </c>
      <c r="AK59" s="279"/>
      <c r="AL59" s="210" t="str" cm="1">
        <f t="array" ref="AL59">IF(OR(AJ59="",P59=""),"",_xlfn.IFS(ROUND(IFERROR(VALUE(TRIM(SUBSTITUTE(AJ59,CHAR(160),""))),0),2)&gt;ROUND(IFERROR(VALUE(TRIM(SUBSTITUTE(P59,CHAR(160),""))),0),2),"KO : Le montant retenu est supérieur au montant présenté. Merci de revoir la ligne de contributions ou plafonner son montant.",ROUND(IFERROR(VALUE(TRIM(SUBSTITUTE(P59,CHAR(160),""))),0),2)=0,"",ROUND(IFERROR(VALUE(TRIM(SUBSTITUTE(AJ59,CHAR(160),""))),0),2)=ROUND(IFERROR(VALUE(TRIM(SUBSTITUTE(P59,CHAR(160),""))),0),2),"OK",ROUND(IFERROR(VALUE(TRIM(SUBSTITUTE(AJ59,CHAR(160),""))),0),2)&lt;ROUND(IFERROR(VALUE(TRIM(SUBSTITUTE(P59,CHAR(160),""))),0),2),"Montant instruit inférieur au montant présenté.",TRUE,""))</f>
        <v/>
      </c>
      <c r="AM59" s="204" t="str">
        <f t="shared" si="22"/>
        <v/>
      </c>
    </row>
    <row r="60" spans="1:39" ht="15" customHeight="1">
      <c r="A60" s="473">
        <v>56</v>
      </c>
      <c r="B60" s="18"/>
      <c r="C60" s="11"/>
      <c r="D60" s="11"/>
      <c r="E60" s="19"/>
      <c r="F60" s="11"/>
      <c r="G60" s="20"/>
      <c r="H60" s="11"/>
      <c r="I60" s="14"/>
      <c r="J60" s="11"/>
      <c r="K60" s="21"/>
      <c r="L60" s="14"/>
      <c r="M60" s="11"/>
      <c r="N60" s="14"/>
      <c r="O60" s="22"/>
      <c r="P60" s="307" t="str">
        <f t="shared" si="5"/>
        <v/>
      </c>
      <c r="Q60" s="11"/>
      <c r="R60" s="472"/>
      <c r="S60" s="470" t="str">
        <f t="shared" si="6"/>
        <v/>
      </c>
      <c r="T60" s="308" t="str">
        <f t="shared" si="7"/>
        <v/>
      </c>
      <c r="U60" s="308" t="str">
        <f t="shared" si="8"/>
        <v/>
      </c>
      <c r="V60" s="308" t="str">
        <f t="shared" si="9"/>
        <v/>
      </c>
      <c r="W60" s="308" t="str">
        <f t="shared" si="10"/>
        <v/>
      </c>
      <c r="X60" s="199" t="str">
        <f t="shared" si="11"/>
        <v/>
      </c>
      <c r="Y60" s="308" t="str">
        <f t="shared" si="12"/>
        <v/>
      </c>
      <c r="Z60" s="201" t="str">
        <f t="shared" si="13"/>
        <v/>
      </c>
      <c r="AA60" s="308" t="str">
        <f t="shared" si="14"/>
        <v/>
      </c>
      <c r="AB60" s="308" t="str">
        <f t="shared" si="15"/>
        <v/>
      </c>
      <c r="AC60" s="201" t="str">
        <f t="shared" si="16"/>
        <v/>
      </c>
      <c r="AD60" s="308" t="str">
        <f t="shared" si="17"/>
        <v/>
      </c>
      <c r="AE60" s="201" t="str">
        <f t="shared" si="18"/>
        <v/>
      </c>
      <c r="AF60" s="204" t="str">
        <f t="shared" si="19"/>
        <v/>
      </c>
      <c r="AG60" s="204" t="str">
        <f t="shared" si="20"/>
        <v/>
      </c>
      <c r="AH60" s="308" t="str">
        <f t="shared" si="21"/>
        <v/>
      </c>
      <c r="AI60" s="191"/>
      <c r="AJ60" s="209" t="str">
        <f t="shared" si="4"/>
        <v/>
      </c>
      <c r="AK60" s="279"/>
      <c r="AL60" s="210" t="str" cm="1">
        <f t="array" ref="AL60">IF(OR(AJ60="",P60=""),"",_xlfn.IFS(ROUND(IFERROR(VALUE(TRIM(SUBSTITUTE(AJ60,CHAR(160),""))),0),2)&gt;ROUND(IFERROR(VALUE(TRIM(SUBSTITUTE(P60,CHAR(160),""))),0),2),"KO : Le montant retenu est supérieur au montant présenté. Merci de revoir la ligne de contributions ou plafonner son montant.",ROUND(IFERROR(VALUE(TRIM(SUBSTITUTE(P60,CHAR(160),""))),0),2)=0,"",ROUND(IFERROR(VALUE(TRIM(SUBSTITUTE(AJ60,CHAR(160),""))),0),2)=ROUND(IFERROR(VALUE(TRIM(SUBSTITUTE(P60,CHAR(160),""))),0),2),"OK",ROUND(IFERROR(VALUE(TRIM(SUBSTITUTE(AJ60,CHAR(160),""))),0),2)&lt;ROUND(IFERROR(VALUE(TRIM(SUBSTITUTE(P60,CHAR(160),""))),0),2),"Montant instruit inférieur au montant présenté.",TRUE,""))</f>
        <v/>
      </c>
      <c r="AM60" s="204" t="str">
        <f t="shared" si="22"/>
        <v/>
      </c>
    </row>
    <row r="61" spans="1:39" ht="15" customHeight="1">
      <c r="A61" s="473">
        <v>57</v>
      </c>
      <c r="B61" s="18"/>
      <c r="C61" s="11"/>
      <c r="D61" s="11"/>
      <c r="E61" s="19"/>
      <c r="F61" s="11"/>
      <c r="G61" s="20"/>
      <c r="H61" s="11"/>
      <c r="I61" s="14"/>
      <c r="J61" s="11"/>
      <c r="K61" s="21"/>
      <c r="L61" s="14"/>
      <c r="M61" s="11"/>
      <c r="N61" s="14"/>
      <c r="O61" s="22"/>
      <c r="P61" s="307" t="str">
        <f t="shared" si="5"/>
        <v/>
      </c>
      <c r="Q61" s="11"/>
      <c r="R61" s="472"/>
      <c r="S61" s="470" t="str">
        <f t="shared" si="6"/>
        <v/>
      </c>
      <c r="T61" s="308" t="str">
        <f t="shared" si="7"/>
        <v/>
      </c>
      <c r="U61" s="308" t="str">
        <f t="shared" si="8"/>
        <v/>
      </c>
      <c r="V61" s="308" t="str">
        <f t="shared" si="9"/>
        <v/>
      </c>
      <c r="W61" s="308" t="str">
        <f t="shared" si="10"/>
        <v/>
      </c>
      <c r="X61" s="199" t="str">
        <f t="shared" si="11"/>
        <v/>
      </c>
      <c r="Y61" s="308" t="str">
        <f t="shared" si="12"/>
        <v/>
      </c>
      <c r="Z61" s="201" t="str">
        <f t="shared" si="13"/>
        <v/>
      </c>
      <c r="AA61" s="308" t="str">
        <f t="shared" si="14"/>
        <v/>
      </c>
      <c r="AB61" s="308" t="str">
        <f t="shared" si="15"/>
        <v/>
      </c>
      <c r="AC61" s="201" t="str">
        <f t="shared" si="16"/>
        <v/>
      </c>
      <c r="AD61" s="308" t="str">
        <f t="shared" si="17"/>
        <v/>
      </c>
      <c r="AE61" s="201" t="str">
        <f t="shared" si="18"/>
        <v/>
      </c>
      <c r="AF61" s="204" t="str">
        <f t="shared" si="19"/>
        <v/>
      </c>
      <c r="AG61" s="204" t="str">
        <f t="shared" si="20"/>
        <v/>
      </c>
      <c r="AH61" s="308" t="str">
        <f t="shared" si="21"/>
        <v/>
      </c>
      <c r="AI61" s="191"/>
      <c r="AJ61" s="209" t="str">
        <f t="shared" si="4"/>
        <v/>
      </c>
      <c r="AK61" s="279"/>
      <c r="AL61" s="210" t="str" cm="1">
        <f t="array" ref="AL61">IF(OR(AJ61="",P61=""),"",_xlfn.IFS(ROUND(IFERROR(VALUE(TRIM(SUBSTITUTE(AJ61,CHAR(160),""))),0),2)&gt;ROUND(IFERROR(VALUE(TRIM(SUBSTITUTE(P61,CHAR(160),""))),0),2),"KO : Le montant retenu est supérieur au montant présenté. Merci de revoir la ligne de contributions ou plafonner son montant.",ROUND(IFERROR(VALUE(TRIM(SUBSTITUTE(P61,CHAR(160),""))),0),2)=0,"",ROUND(IFERROR(VALUE(TRIM(SUBSTITUTE(AJ61,CHAR(160),""))),0),2)=ROUND(IFERROR(VALUE(TRIM(SUBSTITUTE(P61,CHAR(160),""))),0),2),"OK",ROUND(IFERROR(VALUE(TRIM(SUBSTITUTE(AJ61,CHAR(160),""))),0),2)&lt;ROUND(IFERROR(VALUE(TRIM(SUBSTITUTE(P61,CHAR(160),""))),0),2),"Montant instruit inférieur au montant présenté.",TRUE,""))</f>
        <v/>
      </c>
      <c r="AM61" s="204" t="str">
        <f t="shared" si="22"/>
        <v/>
      </c>
    </row>
    <row r="62" spans="1:39" ht="15" customHeight="1">
      <c r="A62" s="473">
        <v>58</v>
      </c>
      <c r="B62" s="18"/>
      <c r="C62" s="11"/>
      <c r="D62" s="11"/>
      <c r="E62" s="19"/>
      <c r="F62" s="11"/>
      <c r="G62" s="20"/>
      <c r="H62" s="11"/>
      <c r="I62" s="14"/>
      <c r="J62" s="11"/>
      <c r="K62" s="21"/>
      <c r="L62" s="14"/>
      <c r="M62" s="11"/>
      <c r="N62" s="14"/>
      <c r="O62" s="22"/>
      <c r="P62" s="307" t="str">
        <f t="shared" si="5"/>
        <v/>
      </c>
      <c r="Q62" s="11"/>
      <c r="R62" s="472"/>
      <c r="S62" s="470" t="str">
        <f t="shared" si="6"/>
        <v/>
      </c>
      <c r="T62" s="308" t="str">
        <f t="shared" si="7"/>
        <v/>
      </c>
      <c r="U62" s="308" t="str">
        <f t="shared" si="8"/>
        <v/>
      </c>
      <c r="V62" s="308" t="str">
        <f t="shared" si="9"/>
        <v/>
      </c>
      <c r="W62" s="308" t="str">
        <f t="shared" si="10"/>
        <v/>
      </c>
      <c r="X62" s="199" t="str">
        <f t="shared" si="11"/>
        <v/>
      </c>
      <c r="Y62" s="308" t="str">
        <f t="shared" si="12"/>
        <v/>
      </c>
      <c r="Z62" s="201" t="str">
        <f t="shared" si="13"/>
        <v/>
      </c>
      <c r="AA62" s="308" t="str">
        <f t="shared" si="14"/>
        <v/>
      </c>
      <c r="AB62" s="308" t="str">
        <f t="shared" si="15"/>
        <v/>
      </c>
      <c r="AC62" s="201" t="str">
        <f t="shared" si="16"/>
        <v/>
      </c>
      <c r="AD62" s="308" t="str">
        <f t="shared" si="17"/>
        <v/>
      </c>
      <c r="AE62" s="201" t="str">
        <f t="shared" si="18"/>
        <v/>
      </c>
      <c r="AF62" s="204" t="str">
        <f t="shared" si="19"/>
        <v/>
      </c>
      <c r="AG62" s="204" t="str">
        <f t="shared" si="20"/>
        <v/>
      </c>
      <c r="AH62" s="308" t="str">
        <f t="shared" si="21"/>
        <v/>
      </c>
      <c r="AI62" s="191"/>
      <c r="AJ62" s="209" t="str">
        <f t="shared" si="4"/>
        <v/>
      </c>
      <c r="AK62" s="279"/>
      <c r="AL62" s="210" t="str" cm="1">
        <f t="array" ref="AL62">IF(OR(AJ62="",P62=""),"",_xlfn.IFS(ROUND(IFERROR(VALUE(TRIM(SUBSTITUTE(AJ62,CHAR(160),""))),0),2)&gt;ROUND(IFERROR(VALUE(TRIM(SUBSTITUTE(P62,CHAR(160),""))),0),2),"KO : Le montant retenu est supérieur au montant présenté. Merci de revoir la ligne de contributions ou plafonner son montant.",ROUND(IFERROR(VALUE(TRIM(SUBSTITUTE(P62,CHAR(160),""))),0),2)=0,"",ROUND(IFERROR(VALUE(TRIM(SUBSTITUTE(AJ62,CHAR(160),""))),0),2)=ROUND(IFERROR(VALUE(TRIM(SUBSTITUTE(P62,CHAR(160),""))),0),2),"OK",ROUND(IFERROR(VALUE(TRIM(SUBSTITUTE(AJ62,CHAR(160),""))),0),2)&lt;ROUND(IFERROR(VALUE(TRIM(SUBSTITUTE(P62,CHAR(160),""))),0),2),"Montant instruit inférieur au montant présenté.",TRUE,""))</f>
        <v/>
      </c>
      <c r="AM62" s="204" t="str">
        <f t="shared" si="22"/>
        <v/>
      </c>
    </row>
    <row r="63" spans="1:39" ht="15" customHeight="1">
      <c r="A63" s="473">
        <v>59</v>
      </c>
      <c r="B63" s="18"/>
      <c r="C63" s="11"/>
      <c r="D63" s="11"/>
      <c r="E63" s="19"/>
      <c r="F63" s="11"/>
      <c r="G63" s="20"/>
      <c r="H63" s="11"/>
      <c r="I63" s="14"/>
      <c r="J63" s="11"/>
      <c r="K63" s="21"/>
      <c r="L63" s="14"/>
      <c r="M63" s="11"/>
      <c r="N63" s="14"/>
      <c r="O63" s="22"/>
      <c r="P63" s="307" t="str">
        <f t="shared" si="5"/>
        <v/>
      </c>
      <c r="Q63" s="11"/>
      <c r="R63" s="472"/>
      <c r="S63" s="470" t="str">
        <f t="shared" si="6"/>
        <v/>
      </c>
      <c r="T63" s="308" t="str">
        <f t="shared" si="7"/>
        <v/>
      </c>
      <c r="U63" s="308" t="str">
        <f t="shared" si="8"/>
        <v/>
      </c>
      <c r="V63" s="308" t="str">
        <f t="shared" si="9"/>
        <v/>
      </c>
      <c r="W63" s="308" t="str">
        <f t="shared" si="10"/>
        <v/>
      </c>
      <c r="X63" s="199" t="str">
        <f t="shared" si="11"/>
        <v/>
      </c>
      <c r="Y63" s="308" t="str">
        <f t="shared" si="12"/>
        <v/>
      </c>
      <c r="Z63" s="201" t="str">
        <f t="shared" si="13"/>
        <v/>
      </c>
      <c r="AA63" s="308" t="str">
        <f t="shared" si="14"/>
        <v/>
      </c>
      <c r="AB63" s="308" t="str">
        <f t="shared" si="15"/>
        <v/>
      </c>
      <c r="AC63" s="201" t="str">
        <f t="shared" si="16"/>
        <v/>
      </c>
      <c r="AD63" s="308" t="str">
        <f t="shared" si="17"/>
        <v/>
      </c>
      <c r="AE63" s="201" t="str">
        <f t="shared" si="18"/>
        <v/>
      </c>
      <c r="AF63" s="204" t="str">
        <f t="shared" si="19"/>
        <v/>
      </c>
      <c r="AG63" s="204" t="str">
        <f t="shared" si="20"/>
        <v/>
      </c>
      <c r="AH63" s="308" t="str">
        <f t="shared" si="21"/>
        <v/>
      </c>
      <c r="AI63" s="191"/>
      <c r="AJ63" s="209" t="str">
        <f t="shared" si="4"/>
        <v/>
      </c>
      <c r="AK63" s="279"/>
      <c r="AL63" s="210" t="str" cm="1">
        <f t="array" ref="AL63">IF(OR(AJ63="",P63=""),"",_xlfn.IFS(ROUND(IFERROR(VALUE(TRIM(SUBSTITUTE(AJ63,CHAR(160),""))),0),2)&gt;ROUND(IFERROR(VALUE(TRIM(SUBSTITUTE(P63,CHAR(160),""))),0),2),"KO : Le montant retenu est supérieur au montant présenté. Merci de revoir la ligne de contributions ou plafonner son montant.",ROUND(IFERROR(VALUE(TRIM(SUBSTITUTE(P63,CHAR(160),""))),0),2)=0,"",ROUND(IFERROR(VALUE(TRIM(SUBSTITUTE(AJ63,CHAR(160),""))),0),2)=ROUND(IFERROR(VALUE(TRIM(SUBSTITUTE(P63,CHAR(160),""))),0),2),"OK",ROUND(IFERROR(VALUE(TRIM(SUBSTITUTE(AJ63,CHAR(160),""))),0),2)&lt;ROUND(IFERROR(VALUE(TRIM(SUBSTITUTE(P63,CHAR(160),""))),0),2),"Montant instruit inférieur au montant présenté.",TRUE,""))</f>
        <v/>
      </c>
      <c r="AM63" s="204" t="str">
        <f t="shared" si="22"/>
        <v/>
      </c>
    </row>
    <row r="64" spans="1:39" ht="15" customHeight="1">
      <c r="A64" s="473">
        <v>60</v>
      </c>
      <c r="B64" s="18"/>
      <c r="C64" s="11"/>
      <c r="D64" s="11"/>
      <c r="E64" s="19"/>
      <c r="F64" s="11"/>
      <c r="G64" s="20"/>
      <c r="H64" s="11"/>
      <c r="I64" s="14"/>
      <c r="J64" s="11"/>
      <c r="K64" s="21"/>
      <c r="L64" s="14"/>
      <c r="M64" s="11"/>
      <c r="N64" s="14"/>
      <c r="O64" s="22"/>
      <c r="P64" s="307" t="str">
        <f t="shared" si="5"/>
        <v/>
      </c>
      <c r="Q64" s="11"/>
      <c r="R64" s="472"/>
      <c r="S64" s="470" t="str">
        <f t="shared" si="6"/>
        <v/>
      </c>
      <c r="T64" s="308" t="str">
        <f t="shared" si="7"/>
        <v/>
      </c>
      <c r="U64" s="308" t="str">
        <f t="shared" si="8"/>
        <v/>
      </c>
      <c r="V64" s="308" t="str">
        <f t="shared" si="9"/>
        <v/>
      </c>
      <c r="W64" s="308" t="str">
        <f t="shared" si="10"/>
        <v/>
      </c>
      <c r="X64" s="199" t="str">
        <f t="shared" si="11"/>
        <v/>
      </c>
      <c r="Y64" s="308" t="str">
        <f t="shared" si="12"/>
        <v/>
      </c>
      <c r="Z64" s="201" t="str">
        <f t="shared" si="13"/>
        <v/>
      </c>
      <c r="AA64" s="308" t="str">
        <f t="shared" si="14"/>
        <v/>
      </c>
      <c r="AB64" s="308" t="str">
        <f t="shared" si="15"/>
        <v/>
      </c>
      <c r="AC64" s="201" t="str">
        <f t="shared" si="16"/>
        <v/>
      </c>
      <c r="AD64" s="308" t="str">
        <f t="shared" si="17"/>
        <v/>
      </c>
      <c r="AE64" s="201" t="str">
        <f t="shared" si="18"/>
        <v/>
      </c>
      <c r="AF64" s="204" t="str">
        <f t="shared" si="19"/>
        <v/>
      </c>
      <c r="AG64" s="204" t="str">
        <f t="shared" si="20"/>
        <v/>
      </c>
      <c r="AH64" s="308" t="str">
        <f t="shared" si="21"/>
        <v/>
      </c>
      <c r="AI64" s="191"/>
      <c r="AJ64" s="209" t="str">
        <f t="shared" si="4"/>
        <v/>
      </c>
      <c r="AK64" s="279"/>
      <c r="AL64" s="210" t="str" cm="1">
        <f t="array" ref="AL64">IF(OR(AJ64="",P64=""),"",_xlfn.IFS(ROUND(IFERROR(VALUE(TRIM(SUBSTITUTE(AJ64,CHAR(160),""))),0),2)&gt;ROUND(IFERROR(VALUE(TRIM(SUBSTITUTE(P64,CHAR(160),""))),0),2),"KO : Le montant retenu est supérieur au montant présenté. Merci de revoir la ligne de contributions ou plafonner son montant.",ROUND(IFERROR(VALUE(TRIM(SUBSTITUTE(P64,CHAR(160),""))),0),2)=0,"",ROUND(IFERROR(VALUE(TRIM(SUBSTITUTE(AJ64,CHAR(160),""))),0),2)=ROUND(IFERROR(VALUE(TRIM(SUBSTITUTE(P64,CHAR(160),""))),0),2),"OK",ROUND(IFERROR(VALUE(TRIM(SUBSTITUTE(AJ64,CHAR(160),""))),0),2)&lt;ROUND(IFERROR(VALUE(TRIM(SUBSTITUTE(P64,CHAR(160),""))),0),2),"Montant instruit inférieur au montant présenté.",TRUE,""))</f>
        <v/>
      </c>
      <c r="AM64" s="204" t="str">
        <f t="shared" si="22"/>
        <v/>
      </c>
    </row>
    <row r="65" spans="1:39" ht="15" customHeight="1">
      <c r="A65" s="473">
        <v>61</v>
      </c>
      <c r="B65" s="18"/>
      <c r="C65" s="11"/>
      <c r="D65" s="11"/>
      <c r="E65" s="19"/>
      <c r="F65" s="11"/>
      <c r="G65" s="20"/>
      <c r="H65" s="11"/>
      <c r="I65" s="14"/>
      <c r="J65" s="11"/>
      <c r="K65" s="21"/>
      <c r="L65" s="14"/>
      <c r="M65" s="11"/>
      <c r="N65" s="14"/>
      <c r="O65" s="22"/>
      <c r="P65" s="307" t="str">
        <f t="shared" si="5"/>
        <v/>
      </c>
      <c r="Q65" s="11"/>
      <c r="R65" s="472"/>
      <c r="S65" s="470" t="str">
        <f t="shared" si="6"/>
        <v/>
      </c>
      <c r="T65" s="308" t="str">
        <f t="shared" si="7"/>
        <v/>
      </c>
      <c r="U65" s="308" t="str">
        <f t="shared" si="8"/>
        <v/>
      </c>
      <c r="V65" s="308" t="str">
        <f t="shared" si="9"/>
        <v/>
      </c>
      <c r="W65" s="308" t="str">
        <f t="shared" si="10"/>
        <v/>
      </c>
      <c r="X65" s="199" t="str">
        <f t="shared" si="11"/>
        <v/>
      </c>
      <c r="Y65" s="308" t="str">
        <f t="shared" si="12"/>
        <v/>
      </c>
      <c r="Z65" s="201" t="str">
        <f t="shared" si="13"/>
        <v/>
      </c>
      <c r="AA65" s="308" t="str">
        <f t="shared" si="14"/>
        <v/>
      </c>
      <c r="AB65" s="308" t="str">
        <f t="shared" si="15"/>
        <v/>
      </c>
      <c r="AC65" s="201" t="str">
        <f t="shared" si="16"/>
        <v/>
      </c>
      <c r="AD65" s="308" t="str">
        <f t="shared" si="17"/>
        <v/>
      </c>
      <c r="AE65" s="201" t="str">
        <f t="shared" si="18"/>
        <v/>
      </c>
      <c r="AF65" s="204" t="str">
        <f t="shared" si="19"/>
        <v/>
      </c>
      <c r="AG65" s="204" t="str">
        <f t="shared" si="20"/>
        <v/>
      </c>
      <c r="AH65" s="308" t="str">
        <f t="shared" si="21"/>
        <v/>
      </c>
      <c r="AI65" s="191"/>
      <c r="AJ65" s="209" t="str">
        <f t="shared" si="4"/>
        <v/>
      </c>
      <c r="AK65" s="279"/>
      <c r="AL65" s="210" t="str" cm="1">
        <f t="array" ref="AL65">IF(OR(AJ65="",P65=""),"",_xlfn.IFS(ROUND(IFERROR(VALUE(TRIM(SUBSTITUTE(AJ65,CHAR(160),""))),0),2)&gt;ROUND(IFERROR(VALUE(TRIM(SUBSTITUTE(P65,CHAR(160),""))),0),2),"KO : Le montant retenu est supérieur au montant présenté. Merci de revoir la ligne de contributions ou plafonner son montant.",ROUND(IFERROR(VALUE(TRIM(SUBSTITUTE(P65,CHAR(160),""))),0),2)=0,"",ROUND(IFERROR(VALUE(TRIM(SUBSTITUTE(AJ65,CHAR(160),""))),0),2)=ROUND(IFERROR(VALUE(TRIM(SUBSTITUTE(P65,CHAR(160),""))),0),2),"OK",ROUND(IFERROR(VALUE(TRIM(SUBSTITUTE(AJ65,CHAR(160),""))),0),2)&lt;ROUND(IFERROR(VALUE(TRIM(SUBSTITUTE(P65,CHAR(160),""))),0),2),"Montant instruit inférieur au montant présenté.",TRUE,""))</f>
        <v/>
      </c>
      <c r="AM65" s="204" t="str">
        <f t="shared" si="22"/>
        <v/>
      </c>
    </row>
    <row r="66" spans="1:39" ht="15" customHeight="1">
      <c r="A66" s="473">
        <v>62</v>
      </c>
      <c r="B66" s="18"/>
      <c r="C66" s="11"/>
      <c r="D66" s="11"/>
      <c r="E66" s="19"/>
      <c r="F66" s="11"/>
      <c r="G66" s="20"/>
      <c r="H66" s="11"/>
      <c r="I66" s="14"/>
      <c r="J66" s="11"/>
      <c r="K66" s="21"/>
      <c r="L66" s="14"/>
      <c r="M66" s="11"/>
      <c r="N66" s="14"/>
      <c r="O66" s="22"/>
      <c r="P66" s="307" t="str">
        <f t="shared" si="5"/>
        <v/>
      </c>
      <c r="Q66" s="11"/>
      <c r="R66" s="472"/>
      <c r="S66" s="470" t="str">
        <f t="shared" si="6"/>
        <v/>
      </c>
      <c r="T66" s="308" t="str">
        <f t="shared" si="7"/>
        <v/>
      </c>
      <c r="U66" s="308" t="str">
        <f t="shared" si="8"/>
        <v/>
      </c>
      <c r="V66" s="308" t="str">
        <f t="shared" si="9"/>
        <v/>
      </c>
      <c r="W66" s="308" t="str">
        <f t="shared" si="10"/>
        <v/>
      </c>
      <c r="X66" s="199" t="str">
        <f t="shared" si="11"/>
        <v/>
      </c>
      <c r="Y66" s="308" t="str">
        <f t="shared" si="12"/>
        <v/>
      </c>
      <c r="Z66" s="201" t="str">
        <f t="shared" si="13"/>
        <v/>
      </c>
      <c r="AA66" s="308" t="str">
        <f t="shared" si="14"/>
        <v/>
      </c>
      <c r="AB66" s="308" t="str">
        <f t="shared" si="15"/>
        <v/>
      </c>
      <c r="AC66" s="201" t="str">
        <f t="shared" si="16"/>
        <v/>
      </c>
      <c r="AD66" s="308" t="str">
        <f t="shared" si="17"/>
        <v/>
      </c>
      <c r="AE66" s="201" t="str">
        <f t="shared" si="18"/>
        <v/>
      </c>
      <c r="AF66" s="204" t="str">
        <f t="shared" si="19"/>
        <v/>
      </c>
      <c r="AG66" s="204" t="str">
        <f t="shared" si="20"/>
        <v/>
      </c>
      <c r="AH66" s="308" t="str">
        <f t="shared" si="21"/>
        <v/>
      </c>
      <c r="AI66" s="191"/>
      <c r="AJ66" s="209" t="str">
        <f t="shared" si="4"/>
        <v/>
      </c>
      <c r="AK66" s="279"/>
      <c r="AL66" s="210" t="str" cm="1">
        <f t="array" ref="AL66">IF(OR(AJ66="",P66=""),"",_xlfn.IFS(ROUND(IFERROR(VALUE(TRIM(SUBSTITUTE(AJ66,CHAR(160),""))),0),2)&gt;ROUND(IFERROR(VALUE(TRIM(SUBSTITUTE(P66,CHAR(160),""))),0),2),"KO : Le montant retenu est supérieur au montant présenté. Merci de revoir la ligne de contributions ou plafonner son montant.",ROUND(IFERROR(VALUE(TRIM(SUBSTITUTE(P66,CHAR(160),""))),0),2)=0,"",ROUND(IFERROR(VALUE(TRIM(SUBSTITUTE(AJ66,CHAR(160),""))),0),2)=ROUND(IFERROR(VALUE(TRIM(SUBSTITUTE(P66,CHAR(160),""))),0),2),"OK",ROUND(IFERROR(VALUE(TRIM(SUBSTITUTE(AJ66,CHAR(160),""))),0),2)&lt;ROUND(IFERROR(VALUE(TRIM(SUBSTITUTE(P66,CHAR(160),""))),0),2),"Montant instruit inférieur au montant présenté.",TRUE,""))</f>
        <v/>
      </c>
      <c r="AM66" s="204" t="str">
        <f t="shared" si="22"/>
        <v/>
      </c>
    </row>
    <row r="67" spans="1:39" ht="15" customHeight="1">
      <c r="A67" s="473">
        <v>63</v>
      </c>
      <c r="B67" s="18"/>
      <c r="C67" s="11"/>
      <c r="D67" s="11"/>
      <c r="E67" s="19"/>
      <c r="F67" s="11"/>
      <c r="G67" s="20"/>
      <c r="H67" s="11"/>
      <c r="I67" s="14"/>
      <c r="J67" s="11"/>
      <c r="K67" s="21"/>
      <c r="L67" s="14"/>
      <c r="M67" s="11"/>
      <c r="N67" s="14"/>
      <c r="O67" s="22"/>
      <c r="P67" s="307" t="str">
        <f t="shared" si="5"/>
        <v/>
      </c>
      <c r="Q67" s="11"/>
      <c r="R67" s="472"/>
      <c r="S67" s="470" t="str">
        <f t="shared" si="6"/>
        <v/>
      </c>
      <c r="T67" s="308" t="str">
        <f t="shared" si="7"/>
        <v/>
      </c>
      <c r="U67" s="308" t="str">
        <f t="shared" si="8"/>
        <v/>
      </c>
      <c r="V67" s="308" t="str">
        <f t="shared" si="9"/>
        <v/>
      </c>
      <c r="W67" s="308" t="str">
        <f t="shared" si="10"/>
        <v/>
      </c>
      <c r="X67" s="199" t="str">
        <f t="shared" si="11"/>
        <v/>
      </c>
      <c r="Y67" s="308" t="str">
        <f t="shared" si="12"/>
        <v/>
      </c>
      <c r="Z67" s="201" t="str">
        <f t="shared" si="13"/>
        <v/>
      </c>
      <c r="AA67" s="308" t="str">
        <f t="shared" si="14"/>
        <v/>
      </c>
      <c r="AB67" s="308" t="str">
        <f t="shared" si="15"/>
        <v/>
      </c>
      <c r="AC67" s="201" t="str">
        <f t="shared" si="16"/>
        <v/>
      </c>
      <c r="AD67" s="308" t="str">
        <f t="shared" si="17"/>
        <v/>
      </c>
      <c r="AE67" s="201" t="str">
        <f t="shared" si="18"/>
        <v/>
      </c>
      <c r="AF67" s="204" t="str">
        <f t="shared" si="19"/>
        <v/>
      </c>
      <c r="AG67" s="204" t="str">
        <f t="shared" si="20"/>
        <v/>
      </c>
      <c r="AH67" s="308" t="str">
        <f t="shared" si="21"/>
        <v/>
      </c>
      <c r="AI67" s="191"/>
      <c r="AJ67" s="209" t="str">
        <f t="shared" si="4"/>
        <v/>
      </c>
      <c r="AK67" s="279"/>
      <c r="AL67" s="210" t="str" cm="1">
        <f t="array" ref="AL67">IF(OR(AJ67="",P67=""),"",_xlfn.IFS(ROUND(IFERROR(VALUE(TRIM(SUBSTITUTE(AJ67,CHAR(160),""))),0),2)&gt;ROUND(IFERROR(VALUE(TRIM(SUBSTITUTE(P67,CHAR(160),""))),0),2),"KO : Le montant retenu est supérieur au montant présenté. Merci de revoir la ligne de contributions ou plafonner son montant.",ROUND(IFERROR(VALUE(TRIM(SUBSTITUTE(P67,CHAR(160),""))),0),2)=0,"",ROUND(IFERROR(VALUE(TRIM(SUBSTITUTE(AJ67,CHAR(160),""))),0),2)=ROUND(IFERROR(VALUE(TRIM(SUBSTITUTE(P67,CHAR(160),""))),0),2),"OK",ROUND(IFERROR(VALUE(TRIM(SUBSTITUTE(AJ67,CHAR(160),""))),0),2)&lt;ROUND(IFERROR(VALUE(TRIM(SUBSTITUTE(P67,CHAR(160),""))),0),2),"Montant instruit inférieur au montant présenté.",TRUE,""))</f>
        <v/>
      </c>
      <c r="AM67" s="204" t="str">
        <f t="shared" si="22"/>
        <v/>
      </c>
    </row>
    <row r="68" spans="1:39" ht="15" customHeight="1">
      <c r="A68" s="473">
        <v>64</v>
      </c>
      <c r="B68" s="18"/>
      <c r="C68" s="11"/>
      <c r="D68" s="11"/>
      <c r="E68" s="19"/>
      <c r="F68" s="11"/>
      <c r="G68" s="20"/>
      <c r="H68" s="11"/>
      <c r="I68" s="14"/>
      <c r="J68" s="11"/>
      <c r="K68" s="21"/>
      <c r="L68" s="14"/>
      <c r="M68" s="11"/>
      <c r="N68" s="14"/>
      <c r="O68" s="22"/>
      <c r="P68" s="307" t="str">
        <f t="shared" si="5"/>
        <v/>
      </c>
      <c r="Q68" s="11"/>
      <c r="R68" s="472"/>
      <c r="S68" s="470" t="str">
        <f t="shared" si="6"/>
        <v/>
      </c>
      <c r="T68" s="308" t="str">
        <f t="shared" si="7"/>
        <v/>
      </c>
      <c r="U68" s="308" t="str">
        <f t="shared" si="8"/>
        <v/>
      </c>
      <c r="V68" s="308" t="str">
        <f t="shared" si="9"/>
        <v/>
      </c>
      <c r="W68" s="308" t="str">
        <f t="shared" si="10"/>
        <v/>
      </c>
      <c r="X68" s="199" t="str">
        <f t="shared" si="11"/>
        <v/>
      </c>
      <c r="Y68" s="308" t="str">
        <f t="shared" si="12"/>
        <v/>
      </c>
      <c r="Z68" s="201" t="str">
        <f t="shared" si="13"/>
        <v/>
      </c>
      <c r="AA68" s="308" t="str">
        <f t="shared" si="14"/>
        <v/>
      </c>
      <c r="AB68" s="308" t="str">
        <f t="shared" si="15"/>
        <v/>
      </c>
      <c r="AC68" s="201" t="str">
        <f t="shared" si="16"/>
        <v/>
      </c>
      <c r="AD68" s="308" t="str">
        <f t="shared" si="17"/>
        <v/>
      </c>
      <c r="AE68" s="201" t="str">
        <f t="shared" si="18"/>
        <v/>
      </c>
      <c r="AF68" s="204" t="str">
        <f t="shared" si="19"/>
        <v/>
      </c>
      <c r="AG68" s="204" t="str">
        <f t="shared" si="20"/>
        <v/>
      </c>
      <c r="AH68" s="308" t="str">
        <f t="shared" si="21"/>
        <v/>
      </c>
      <c r="AI68" s="191"/>
      <c r="AJ68" s="209" t="str">
        <f t="shared" si="4"/>
        <v/>
      </c>
      <c r="AK68" s="279"/>
      <c r="AL68" s="210" t="str" cm="1">
        <f t="array" ref="AL68">IF(OR(AJ68="",P68=""),"",_xlfn.IFS(ROUND(IFERROR(VALUE(TRIM(SUBSTITUTE(AJ68,CHAR(160),""))),0),2)&gt;ROUND(IFERROR(VALUE(TRIM(SUBSTITUTE(P68,CHAR(160),""))),0),2),"KO : Le montant retenu est supérieur au montant présenté. Merci de revoir la ligne de contributions ou plafonner son montant.",ROUND(IFERROR(VALUE(TRIM(SUBSTITUTE(P68,CHAR(160),""))),0),2)=0,"",ROUND(IFERROR(VALUE(TRIM(SUBSTITUTE(AJ68,CHAR(160),""))),0),2)=ROUND(IFERROR(VALUE(TRIM(SUBSTITUTE(P68,CHAR(160),""))),0),2),"OK",ROUND(IFERROR(VALUE(TRIM(SUBSTITUTE(AJ68,CHAR(160),""))),0),2)&lt;ROUND(IFERROR(VALUE(TRIM(SUBSTITUTE(P68,CHAR(160),""))),0),2),"Montant instruit inférieur au montant présenté.",TRUE,""))</f>
        <v/>
      </c>
      <c r="AM68" s="204" t="str">
        <f t="shared" si="22"/>
        <v/>
      </c>
    </row>
    <row r="69" spans="1:39" ht="15" customHeight="1">
      <c r="A69" s="473">
        <v>65</v>
      </c>
      <c r="B69" s="18"/>
      <c r="C69" s="11"/>
      <c r="D69" s="11"/>
      <c r="E69" s="19"/>
      <c r="F69" s="11"/>
      <c r="G69" s="20"/>
      <c r="H69" s="11"/>
      <c r="I69" s="14"/>
      <c r="J69" s="11"/>
      <c r="K69" s="21"/>
      <c r="L69" s="14"/>
      <c r="M69" s="11"/>
      <c r="N69" s="14"/>
      <c r="O69" s="22"/>
      <c r="P69" s="307" t="str">
        <f t="shared" si="5"/>
        <v/>
      </c>
      <c r="Q69" s="11"/>
      <c r="R69" s="472"/>
      <c r="S69" s="470" t="str">
        <f t="shared" si="6"/>
        <v/>
      </c>
      <c r="T69" s="308" t="str">
        <f t="shared" si="7"/>
        <v/>
      </c>
      <c r="U69" s="308" t="str">
        <f t="shared" si="8"/>
        <v/>
      </c>
      <c r="V69" s="308" t="str">
        <f t="shared" si="9"/>
        <v/>
      </c>
      <c r="W69" s="308" t="str">
        <f t="shared" si="10"/>
        <v/>
      </c>
      <c r="X69" s="199" t="str">
        <f t="shared" si="11"/>
        <v/>
      </c>
      <c r="Y69" s="308" t="str">
        <f t="shared" si="12"/>
        <v/>
      </c>
      <c r="Z69" s="201" t="str">
        <f t="shared" si="13"/>
        <v/>
      </c>
      <c r="AA69" s="308" t="str">
        <f t="shared" si="14"/>
        <v/>
      </c>
      <c r="AB69" s="308" t="str">
        <f t="shared" si="15"/>
        <v/>
      </c>
      <c r="AC69" s="201" t="str">
        <f t="shared" si="16"/>
        <v/>
      </c>
      <c r="AD69" s="308" t="str">
        <f t="shared" si="17"/>
        <v/>
      </c>
      <c r="AE69" s="201" t="str">
        <f t="shared" si="18"/>
        <v/>
      </c>
      <c r="AF69" s="204" t="str">
        <f t="shared" si="19"/>
        <v/>
      </c>
      <c r="AG69" s="204" t="str">
        <f t="shared" si="20"/>
        <v/>
      </c>
      <c r="AH69" s="308" t="str">
        <f t="shared" si="21"/>
        <v/>
      </c>
      <c r="AI69" s="191"/>
      <c r="AJ69" s="209" t="str">
        <f t="shared" si="4"/>
        <v/>
      </c>
      <c r="AK69" s="279"/>
      <c r="AL69" s="210" t="str" cm="1">
        <f t="array" ref="AL69">IF(OR(AJ69="",P69=""),"",_xlfn.IFS(ROUND(IFERROR(VALUE(TRIM(SUBSTITUTE(AJ69,CHAR(160),""))),0),2)&gt;ROUND(IFERROR(VALUE(TRIM(SUBSTITUTE(P69,CHAR(160),""))),0),2),"KO : Le montant retenu est supérieur au montant présenté. Merci de revoir la ligne de contributions ou plafonner son montant.",ROUND(IFERROR(VALUE(TRIM(SUBSTITUTE(P69,CHAR(160),""))),0),2)=0,"",ROUND(IFERROR(VALUE(TRIM(SUBSTITUTE(AJ69,CHAR(160),""))),0),2)=ROUND(IFERROR(VALUE(TRIM(SUBSTITUTE(P69,CHAR(160),""))),0),2),"OK",ROUND(IFERROR(VALUE(TRIM(SUBSTITUTE(AJ69,CHAR(160),""))),0),2)&lt;ROUND(IFERROR(VALUE(TRIM(SUBSTITUTE(P69,CHAR(160),""))),0),2),"Montant instruit inférieur au montant présenté.",TRUE,""))</f>
        <v/>
      </c>
      <c r="AM69" s="204" t="str">
        <f t="shared" si="22"/>
        <v/>
      </c>
    </row>
    <row r="70" spans="1:39" ht="15" customHeight="1">
      <c r="A70" s="473">
        <v>66</v>
      </c>
      <c r="B70" s="18"/>
      <c r="C70" s="11"/>
      <c r="D70" s="11"/>
      <c r="E70" s="19"/>
      <c r="F70" s="11"/>
      <c r="G70" s="20"/>
      <c r="H70" s="11"/>
      <c r="I70" s="14"/>
      <c r="J70" s="11"/>
      <c r="K70" s="21"/>
      <c r="L70" s="14"/>
      <c r="M70" s="11"/>
      <c r="N70" s="14"/>
      <c r="O70" s="22"/>
      <c r="P70" s="307" t="str">
        <f t="shared" ref="P70:P104" si="23">IF(L70=0,"",((O70/L70)*N70)*I70)</f>
        <v/>
      </c>
      <c r="Q70" s="11"/>
      <c r="R70" s="472"/>
      <c r="S70" s="470" t="str">
        <f t="shared" ref="S70:S104" si="24">IF(B70="","",B70)</f>
        <v/>
      </c>
      <c r="T70" s="308" t="str">
        <f t="shared" ref="T70:T104" si="25">IF(C70="","",C70)</f>
        <v/>
      </c>
      <c r="U70" s="308" t="str">
        <f t="shared" ref="U70:U104" si="26">IF(D70="","",D70)</f>
        <v/>
      </c>
      <c r="V70" s="308" t="str">
        <f t="shared" ref="V70:V104" si="27">IF(E70="","",E70)</f>
        <v/>
      </c>
      <c r="W70" s="308" t="str">
        <f t="shared" ref="W70:W104" si="28">IF(F70="","",F70)</f>
        <v/>
      </c>
      <c r="X70" s="199" t="str">
        <f t="shared" ref="X70:X104" si="29">IF(G70="","",G70)</f>
        <v/>
      </c>
      <c r="Y70" s="308" t="str">
        <f t="shared" ref="Y70:Y104" si="30">IF(H70="","",H70)</f>
        <v/>
      </c>
      <c r="Z70" s="201" t="str">
        <f t="shared" ref="Z70:Z104" si="31">IF(I70="","",I70)</f>
        <v/>
      </c>
      <c r="AA70" s="308" t="str">
        <f t="shared" ref="AA70:AA104" si="32">IF(J70="","",J70)</f>
        <v/>
      </c>
      <c r="AB70" s="308" t="str">
        <f t="shared" ref="AB70:AB104" si="33">IF(K70="","",K70)</f>
        <v/>
      </c>
      <c r="AC70" s="201" t="str">
        <f t="shared" ref="AC70:AC104" si="34">IF(L70="","",L70)</f>
        <v/>
      </c>
      <c r="AD70" s="308" t="str">
        <f t="shared" ref="AD70:AD104" si="35">IF(M70="","",M70)</f>
        <v/>
      </c>
      <c r="AE70" s="201" t="str">
        <f t="shared" ref="AE70:AE104" si="36">IF(N70="","",N70)</f>
        <v/>
      </c>
      <c r="AF70" s="204" t="str">
        <f t="shared" ref="AF70:AF104" si="37">IF(O70="","",O70)</f>
        <v/>
      </c>
      <c r="AG70" s="204" t="str">
        <f t="shared" ref="AG70:AG104" si="38">IF(P70="","",P70)</f>
        <v/>
      </c>
      <c r="AH70" s="308" t="str">
        <f t="shared" ref="AH70:AH104" si="39">IF(Q70="","",Q70)</f>
        <v/>
      </c>
      <c r="AI70" s="191"/>
      <c r="AJ70" s="209" t="str">
        <f t="shared" ref="AJ70:AJ104" si="40">AG70</f>
        <v/>
      </c>
      <c r="AK70" s="279"/>
      <c r="AL70" s="210" t="str" cm="1">
        <f t="array" ref="AL70">IF(OR(AJ70="",P70=""),"",_xlfn.IFS(ROUND(IFERROR(VALUE(TRIM(SUBSTITUTE(AJ70,CHAR(160),""))),0),2)&gt;ROUND(IFERROR(VALUE(TRIM(SUBSTITUTE(P70,CHAR(160),""))),0),2),"KO : Le montant retenu est supérieur au montant présenté. Merci de revoir la ligne de contributions ou plafonner son montant.",ROUND(IFERROR(VALUE(TRIM(SUBSTITUTE(P70,CHAR(160),""))),0),2)=0,"",ROUND(IFERROR(VALUE(TRIM(SUBSTITUTE(AJ70,CHAR(160),""))),0),2)=ROUND(IFERROR(VALUE(TRIM(SUBSTITUTE(P70,CHAR(160),""))),0),2),"OK",ROUND(IFERROR(VALUE(TRIM(SUBSTITUTE(AJ70,CHAR(160),""))),0),2)&lt;ROUND(IFERROR(VALUE(TRIM(SUBSTITUTE(P70,CHAR(160),""))),0),2),"Montant instruit inférieur au montant présenté.",TRUE,""))</f>
        <v/>
      </c>
      <c r="AM70" s="204" t="str">
        <f t="shared" ref="AM70:AM104" si="41">IF(OR(P70="",AJ70=""),"",ROUND(IFERROR(VALUE(TRIM(SUBSTITUTE(P70,CHAR(160),""))),0),2)-ROUND(IFERROR(VALUE(TRIM(SUBSTITUTE(AJ70,CHAR(160),""))),0),2))</f>
        <v/>
      </c>
    </row>
    <row r="71" spans="1:39" ht="15" customHeight="1">
      <c r="A71" s="473">
        <v>67</v>
      </c>
      <c r="B71" s="18"/>
      <c r="C71" s="11"/>
      <c r="D71" s="11"/>
      <c r="E71" s="19"/>
      <c r="F71" s="11"/>
      <c r="G71" s="20"/>
      <c r="H71" s="11"/>
      <c r="I71" s="14"/>
      <c r="J71" s="11"/>
      <c r="K71" s="21"/>
      <c r="L71" s="14"/>
      <c r="M71" s="11"/>
      <c r="N71" s="14"/>
      <c r="O71" s="22"/>
      <c r="P71" s="307" t="str">
        <f t="shared" si="23"/>
        <v/>
      </c>
      <c r="Q71" s="11"/>
      <c r="R71" s="472"/>
      <c r="S71" s="470" t="str">
        <f t="shared" si="24"/>
        <v/>
      </c>
      <c r="T71" s="308" t="str">
        <f t="shared" si="25"/>
        <v/>
      </c>
      <c r="U71" s="308" t="str">
        <f t="shared" si="26"/>
        <v/>
      </c>
      <c r="V71" s="308" t="str">
        <f t="shared" si="27"/>
        <v/>
      </c>
      <c r="W71" s="308" t="str">
        <f t="shared" si="28"/>
        <v/>
      </c>
      <c r="X71" s="199" t="str">
        <f t="shared" si="29"/>
        <v/>
      </c>
      <c r="Y71" s="308" t="str">
        <f t="shared" si="30"/>
        <v/>
      </c>
      <c r="Z71" s="201" t="str">
        <f t="shared" si="31"/>
        <v/>
      </c>
      <c r="AA71" s="308" t="str">
        <f t="shared" si="32"/>
        <v/>
      </c>
      <c r="AB71" s="308" t="str">
        <f t="shared" si="33"/>
        <v/>
      </c>
      <c r="AC71" s="201" t="str">
        <f t="shared" si="34"/>
        <v/>
      </c>
      <c r="AD71" s="308" t="str">
        <f t="shared" si="35"/>
        <v/>
      </c>
      <c r="AE71" s="201" t="str">
        <f t="shared" si="36"/>
        <v/>
      </c>
      <c r="AF71" s="204" t="str">
        <f t="shared" si="37"/>
        <v/>
      </c>
      <c r="AG71" s="204" t="str">
        <f t="shared" si="38"/>
        <v/>
      </c>
      <c r="AH71" s="308" t="str">
        <f t="shared" si="39"/>
        <v/>
      </c>
      <c r="AI71" s="191"/>
      <c r="AJ71" s="209" t="str">
        <f t="shared" si="40"/>
        <v/>
      </c>
      <c r="AK71" s="279"/>
      <c r="AL71" s="210" t="str" cm="1">
        <f t="array" ref="AL71">IF(OR(AJ71="",P71=""),"",_xlfn.IFS(ROUND(IFERROR(VALUE(TRIM(SUBSTITUTE(AJ71,CHAR(160),""))),0),2)&gt;ROUND(IFERROR(VALUE(TRIM(SUBSTITUTE(P71,CHAR(160),""))),0),2),"KO : Le montant retenu est supérieur au montant présenté. Merci de revoir la ligne de contributions ou plafonner son montant.",ROUND(IFERROR(VALUE(TRIM(SUBSTITUTE(P71,CHAR(160),""))),0),2)=0,"",ROUND(IFERROR(VALUE(TRIM(SUBSTITUTE(AJ71,CHAR(160),""))),0),2)=ROUND(IFERROR(VALUE(TRIM(SUBSTITUTE(P71,CHAR(160),""))),0),2),"OK",ROUND(IFERROR(VALUE(TRIM(SUBSTITUTE(AJ71,CHAR(160),""))),0),2)&lt;ROUND(IFERROR(VALUE(TRIM(SUBSTITUTE(P71,CHAR(160),""))),0),2),"Montant instruit inférieur au montant présenté.",TRUE,""))</f>
        <v/>
      </c>
      <c r="AM71" s="204" t="str">
        <f t="shared" si="41"/>
        <v/>
      </c>
    </row>
    <row r="72" spans="1:39" ht="15" customHeight="1">
      <c r="A72" s="473">
        <v>68</v>
      </c>
      <c r="B72" s="18"/>
      <c r="C72" s="11"/>
      <c r="D72" s="11"/>
      <c r="E72" s="19"/>
      <c r="F72" s="11"/>
      <c r="G72" s="20"/>
      <c r="H72" s="11"/>
      <c r="I72" s="14"/>
      <c r="J72" s="11"/>
      <c r="K72" s="21"/>
      <c r="L72" s="14"/>
      <c r="M72" s="11"/>
      <c r="N72" s="14"/>
      <c r="O72" s="22"/>
      <c r="P72" s="307" t="str">
        <f t="shared" si="23"/>
        <v/>
      </c>
      <c r="Q72" s="11"/>
      <c r="R72" s="472"/>
      <c r="S72" s="470" t="str">
        <f t="shared" si="24"/>
        <v/>
      </c>
      <c r="T72" s="308" t="str">
        <f t="shared" si="25"/>
        <v/>
      </c>
      <c r="U72" s="308" t="str">
        <f t="shared" si="26"/>
        <v/>
      </c>
      <c r="V72" s="308" t="str">
        <f t="shared" si="27"/>
        <v/>
      </c>
      <c r="W72" s="308" t="str">
        <f t="shared" si="28"/>
        <v/>
      </c>
      <c r="X72" s="199" t="str">
        <f t="shared" si="29"/>
        <v/>
      </c>
      <c r="Y72" s="308" t="str">
        <f t="shared" si="30"/>
        <v/>
      </c>
      <c r="Z72" s="201" t="str">
        <f t="shared" si="31"/>
        <v/>
      </c>
      <c r="AA72" s="308" t="str">
        <f t="shared" si="32"/>
        <v/>
      </c>
      <c r="AB72" s="308" t="str">
        <f t="shared" si="33"/>
        <v/>
      </c>
      <c r="AC72" s="201" t="str">
        <f t="shared" si="34"/>
        <v/>
      </c>
      <c r="AD72" s="308" t="str">
        <f t="shared" si="35"/>
        <v/>
      </c>
      <c r="AE72" s="201" t="str">
        <f t="shared" si="36"/>
        <v/>
      </c>
      <c r="AF72" s="204" t="str">
        <f t="shared" si="37"/>
        <v/>
      </c>
      <c r="AG72" s="204" t="str">
        <f t="shared" si="38"/>
        <v/>
      </c>
      <c r="AH72" s="308" t="str">
        <f t="shared" si="39"/>
        <v/>
      </c>
      <c r="AI72" s="191"/>
      <c r="AJ72" s="209" t="str">
        <f t="shared" si="40"/>
        <v/>
      </c>
      <c r="AK72" s="279"/>
      <c r="AL72" s="210" t="str" cm="1">
        <f t="array" ref="AL72">IF(OR(AJ72="",P72=""),"",_xlfn.IFS(ROUND(IFERROR(VALUE(TRIM(SUBSTITUTE(AJ72,CHAR(160),""))),0),2)&gt;ROUND(IFERROR(VALUE(TRIM(SUBSTITUTE(P72,CHAR(160),""))),0),2),"KO : Le montant retenu est supérieur au montant présenté. Merci de revoir la ligne de contributions ou plafonner son montant.",ROUND(IFERROR(VALUE(TRIM(SUBSTITUTE(P72,CHAR(160),""))),0),2)=0,"",ROUND(IFERROR(VALUE(TRIM(SUBSTITUTE(AJ72,CHAR(160),""))),0),2)=ROUND(IFERROR(VALUE(TRIM(SUBSTITUTE(P72,CHAR(160),""))),0),2),"OK",ROUND(IFERROR(VALUE(TRIM(SUBSTITUTE(AJ72,CHAR(160),""))),0),2)&lt;ROUND(IFERROR(VALUE(TRIM(SUBSTITUTE(P72,CHAR(160),""))),0),2),"Montant instruit inférieur au montant présenté.",TRUE,""))</f>
        <v/>
      </c>
      <c r="AM72" s="204" t="str">
        <f t="shared" si="41"/>
        <v/>
      </c>
    </row>
    <row r="73" spans="1:39" ht="15" customHeight="1">
      <c r="A73" s="473">
        <v>69</v>
      </c>
      <c r="B73" s="18"/>
      <c r="C73" s="11"/>
      <c r="D73" s="11"/>
      <c r="E73" s="19"/>
      <c r="F73" s="11"/>
      <c r="G73" s="20"/>
      <c r="H73" s="11"/>
      <c r="I73" s="14"/>
      <c r="J73" s="11"/>
      <c r="K73" s="21"/>
      <c r="L73" s="14"/>
      <c r="M73" s="11"/>
      <c r="N73" s="14"/>
      <c r="O73" s="22"/>
      <c r="P73" s="307" t="str">
        <f t="shared" si="23"/>
        <v/>
      </c>
      <c r="Q73" s="11"/>
      <c r="R73" s="472"/>
      <c r="S73" s="470" t="str">
        <f t="shared" si="24"/>
        <v/>
      </c>
      <c r="T73" s="308" t="str">
        <f t="shared" si="25"/>
        <v/>
      </c>
      <c r="U73" s="308" t="str">
        <f t="shared" si="26"/>
        <v/>
      </c>
      <c r="V73" s="308" t="str">
        <f t="shared" si="27"/>
        <v/>
      </c>
      <c r="W73" s="308" t="str">
        <f t="shared" si="28"/>
        <v/>
      </c>
      <c r="X73" s="199" t="str">
        <f t="shared" si="29"/>
        <v/>
      </c>
      <c r="Y73" s="308" t="str">
        <f t="shared" si="30"/>
        <v/>
      </c>
      <c r="Z73" s="201" t="str">
        <f t="shared" si="31"/>
        <v/>
      </c>
      <c r="AA73" s="308" t="str">
        <f t="shared" si="32"/>
        <v/>
      </c>
      <c r="AB73" s="308" t="str">
        <f t="shared" si="33"/>
        <v/>
      </c>
      <c r="AC73" s="201" t="str">
        <f t="shared" si="34"/>
        <v/>
      </c>
      <c r="AD73" s="308" t="str">
        <f t="shared" si="35"/>
        <v/>
      </c>
      <c r="AE73" s="201" t="str">
        <f t="shared" si="36"/>
        <v/>
      </c>
      <c r="AF73" s="204" t="str">
        <f t="shared" si="37"/>
        <v/>
      </c>
      <c r="AG73" s="204" t="str">
        <f t="shared" si="38"/>
        <v/>
      </c>
      <c r="AH73" s="308" t="str">
        <f t="shared" si="39"/>
        <v/>
      </c>
      <c r="AI73" s="191"/>
      <c r="AJ73" s="209" t="str">
        <f t="shared" si="40"/>
        <v/>
      </c>
      <c r="AK73" s="279"/>
      <c r="AL73" s="210" t="str" cm="1">
        <f t="array" ref="AL73">IF(OR(AJ73="",P73=""),"",_xlfn.IFS(ROUND(IFERROR(VALUE(TRIM(SUBSTITUTE(AJ73,CHAR(160),""))),0),2)&gt;ROUND(IFERROR(VALUE(TRIM(SUBSTITUTE(P73,CHAR(160),""))),0),2),"KO : Le montant retenu est supérieur au montant présenté. Merci de revoir la ligne de contributions ou plafonner son montant.",ROUND(IFERROR(VALUE(TRIM(SUBSTITUTE(P73,CHAR(160),""))),0),2)=0,"",ROUND(IFERROR(VALUE(TRIM(SUBSTITUTE(AJ73,CHAR(160),""))),0),2)=ROUND(IFERROR(VALUE(TRIM(SUBSTITUTE(P73,CHAR(160),""))),0),2),"OK",ROUND(IFERROR(VALUE(TRIM(SUBSTITUTE(AJ73,CHAR(160),""))),0),2)&lt;ROUND(IFERROR(VALUE(TRIM(SUBSTITUTE(P73,CHAR(160),""))),0),2),"Montant instruit inférieur au montant présenté.",TRUE,""))</f>
        <v/>
      </c>
      <c r="AM73" s="204" t="str">
        <f t="shared" si="41"/>
        <v/>
      </c>
    </row>
    <row r="74" spans="1:39" ht="15" customHeight="1">
      <c r="A74" s="473">
        <v>70</v>
      </c>
      <c r="B74" s="18"/>
      <c r="C74" s="11"/>
      <c r="D74" s="11"/>
      <c r="E74" s="19"/>
      <c r="F74" s="11"/>
      <c r="G74" s="20"/>
      <c r="H74" s="11"/>
      <c r="I74" s="14"/>
      <c r="J74" s="11"/>
      <c r="K74" s="21"/>
      <c r="L74" s="14"/>
      <c r="M74" s="11"/>
      <c r="N74" s="14"/>
      <c r="O74" s="22"/>
      <c r="P74" s="307" t="str">
        <f t="shared" si="23"/>
        <v/>
      </c>
      <c r="Q74" s="11"/>
      <c r="R74" s="472"/>
      <c r="S74" s="470" t="str">
        <f t="shared" si="24"/>
        <v/>
      </c>
      <c r="T74" s="308" t="str">
        <f t="shared" si="25"/>
        <v/>
      </c>
      <c r="U74" s="308" t="str">
        <f t="shared" si="26"/>
        <v/>
      </c>
      <c r="V74" s="308" t="str">
        <f t="shared" si="27"/>
        <v/>
      </c>
      <c r="W74" s="308" t="str">
        <f t="shared" si="28"/>
        <v/>
      </c>
      <c r="X74" s="199" t="str">
        <f t="shared" si="29"/>
        <v/>
      </c>
      <c r="Y74" s="308" t="str">
        <f t="shared" si="30"/>
        <v/>
      </c>
      <c r="Z74" s="201" t="str">
        <f t="shared" si="31"/>
        <v/>
      </c>
      <c r="AA74" s="308" t="str">
        <f t="shared" si="32"/>
        <v/>
      </c>
      <c r="AB74" s="308" t="str">
        <f t="shared" si="33"/>
        <v/>
      </c>
      <c r="AC74" s="201" t="str">
        <f t="shared" si="34"/>
        <v/>
      </c>
      <c r="AD74" s="308" t="str">
        <f t="shared" si="35"/>
        <v/>
      </c>
      <c r="AE74" s="201" t="str">
        <f t="shared" si="36"/>
        <v/>
      </c>
      <c r="AF74" s="204" t="str">
        <f t="shared" si="37"/>
        <v/>
      </c>
      <c r="AG74" s="204" t="str">
        <f t="shared" si="38"/>
        <v/>
      </c>
      <c r="AH74" s="308" t="str">
        <f t="shared" si="39"/>
        <v/>
      </c>
      <c r="AI74" s="191"/>
      <c r="AJ74" s="209" t="str">
        <f t="shared" si="40"/>
        <v/>
      </c>
      <c r="AK74" s="279"/>
      <c r="AL74" s="210" t="str" cm="1">
        <f t="array" ref="AL74">IF(OR(AJ74="",P74=""),"",_xlfn.IFS(ROUND(IFERROR(VALUE(TRIM(SUBSTITUTE(AJ74,CHAR(160),""))),0),2)&gt;ROUND(IFERROR(VALUE(TRIM(SUBSTITUTE(P74,CHAR(160),""))),0),2),"KO : Le montant retenu est supérieur au montant présenté. Merci de revoir la ligne de contributions ou plafonner son montant.",ROUND(IFERROR(VALUE(TRIM(SUBSTITUTE(P74,CHAR(160),""))),0),2)=0,"",ROUND(IFERROR(VALUE(TRIM(SUBSTITUTE(AJ74,CHAR(160),""))),0),2)=ROUND(IFERROR(VALUE(TRIM(SUBSTITUTE(P74,CHAR(160),""))),0),2),"OK",ROUND(IFERROR(VALUE(TRIM(SUBSTITUTE(AJ74,CHAR(160),""))),0),2)&lt;ROUND(IFERROR(VALUE(TRIM(SUBSTITUTE(P74,CHAR(160),""))),0),2),"Montant instruit inférieur au montant présenté.",TRUE,""))</f>
        <v/>
      </c>
      <c r="AM74" s="204" t="str">
        <f t="shared" si="41"/>
        <v/>
      </c>
    </row>
    <row r="75" spans="1:39" ht="15" customHeight="1">
      <c r="A75" s="473">
        <v>71</v>
      </c>
      <c r="B75" s="18"/>
      <c r="C75" s="11"/>
      <c r="D75" s="11"/>
      <c r="E75" s="19"/>
      <c r="F75" s="11"/>
      <c r="G75" s="20"/>
      <c r="H75" s="11"/>
      <c r="I75" s="14"/>
      <c r="J75" s="11"/>
      <c r="K75" s="21"/>
      <c r="L75" s="14"/>
      <c r="M75" s="11"/>
      <c r="N75" s="14"/>
      <c r="O75" s="22"/>
      <c r="P75" s="307" t="str">
        <f t="shared" si="23"/>
        <v/>
      </c>
      <c r="Q75" s="11"/>
      <c r="R75" s="472"/>
      <c r="S75" s="470" t="str">
        <f t="shared" si="24"/>
        <v/>
      </c>
      <c r="T75" s="308" t="str">
        <f t="shared" si="25"/>
        <v/>
      </c>
      <c r="U75" s="308" t="str">
        <f t="shared" si="26"/>
        <v/>
      </c>
      <c r="V75" s="308" t="str">
        <f t="shared" si="27"/>
        <v/>
      </c>
      <c r="W75" s="308" t="str">
        <f t="shared" si="28"/>
        <v/>
      </c>
      <c r="X75" s="199" t="str">
        <f t="shared" si="29"/>
        <v/>
      </c>
      <c r="Y75" s="308" t="str">
        <f t="shared" si="30"/>
        <v/>
      </c>
      <c r="Z75" s="201" t="str">
        <f t="shared" si="31"/>
        <v/>
      </c>
      <c r="AA75" s="308" t="str">
        <f t="shared" si="32"/>
        <v/>
      </c>
      <c r="AB75" s="308" t="str">
        <f t="shared" si="33"/>
        <v/>
      </c>
      <c r="AC75" s="201" t="str">
        <f t="shared" si="34"/>
        <v/>
      </c>
      <c r="AD75" s="308" t="str">
        <f t="shared" si="35"/>
        <v/>
      </c>
      <c r="AE75" s="201" t="str">
        <f t="shared" si="36"/>
        <v/>
      </c>
      <c r="AF75" s="204" t="str">
        <f t="shared" si="37"/>
        <v/>
      </c>
      <c r="AG75" s="204" t="str">
        <f t="shared" si="38"/>
        <v/>
      </c>
      <c r="AH75" s="308" t="str">
        <f t="shared" si="39"/>
        <v/>
      </c>
      <c r="AI75" s="191"/>
      <c r="AJ75" s="209" t="str">
        <f t="shared" si="40"/>
        <v/>
      </c>
      <c r="AK75" s="279"/>
      <c r="AL75" s="210" t="str" cm="1">
        <f t="array" ref="AL75">IF(OR(AJ75="",P75=""),"",_xlfn.IFS(ROUND(IFERROR(VALUE(TRIM(SUBSTITUTE(AJ75,CHAR(160),""))),0),2)&gt;ROUND(IFERROR(VALUE(TRIM(SUBSTITUTE(P75,CHAR(160),""))),0),2),"KO : Le montant retenu est supérieur au montant présenté. Merci de revoir la ligne de contributions ou plafonner son montant.",ROUND(IFERROR(VALUE(TRIM(SUBSTITUTE(P75,CHAR(160),""))),0),2)=0,"",ROUND(IFERROR(VALUE(TRIM(SUBSTITUTE(AJ75,CHAR(160),""))),0),2)=ROUND(IFERROR(VALUE(TRIM(SUBSTITUTE(P75,CHAR(160),""))),0),2),"OK",ROUND(IFERROR(VALUE(TRIM(SUBSTITUTE(AJ75,CHAR(160),""))),0),2)&lt;ROUND(IFERROR(VALUE(TRIM(SUBSTITUTE(P75,CHAR(160),""))),0),2),"Montant instruit inférieur au montant présenté.",TRUE,""))</f>
        <v/>
      </c>
      <c r="AM75" s="204" t="str">
        <f t="shared" si="41"/>
        <v/>
      </c>
    </row>
    <row r="76" spans="1:39" ht="15" customHeight="1">
      <c r="A76" s="473">
        <v>72</v>
      </c>
      <c r="B76" s="18"/>
      <c r="C76" s="11"/>
      <c r="D76" s="11"/>
      <c r="E76" s="19"/>
      <c r="F76" s="11"/>
      <c r="G76" s="20"/>
      <c r="H76" s="11"/>
      <c r="I76" s="14"/>
      <c r="J76" s="11"/>
      <c r="K76" s="21"/>
      <c r="L76" s="14"/>
      <c r="M76" s="11"/>
      <c r="N76" s="14"/>
      <c r="O76" s="22"/>
      <c r="P76" s="307" t="str">
        <f t="shared" si="23"/>
        <v/>
      </c>
      <c r="Q76" s="11"/>
      <c r="R76" s="472"/>
      <c r="S76" s="470" t="str">
        <f t="shared" si="24"/>
        <v/>
      </c>
      <c r="T76" s="308" t="str">
        <f t="shared" si="25"/>
        <v/>
      </c>
      <c r="U76" s="308" t="str">
        <f t="shared" si="26"/>
        <v/>
      </c>
      <c r="V76" s="308" t="str">
        <f t="shared" si="27"/>
        <v/>
      </c>
      <c r="W76" s="308" t="str">
        <f t="shared" si="28"/>
        <v/>
      </c>
      <c r="X76" s="199" t="str">
        <f t="shared" si="29"/>
        <v/>
      </c>
      <c r="Y76" s="308" t="str">
        <f t="shared" si="30"/>
        <v/>
      </c>
      <c r="Z76" s="201" t="str">
        <f t="shared" si="31"/>
        <v/>
      </c>
      <c r="AA76" s="308" t="str">
        <f t="shared" si="32"/>
        <v/>
      </c>
      <c r="AB76" s="308" t="str">
        <f t="shared" si="33"/>
        <v/>
      </c>
      <c r="AC76" s="201" t="str">
        <f t="shared" si="34"/>
        <v/>
      </c>
      <c r="AD76" s="308" t="str">
        <f t="shared" si="35"/>
        <v/>
      </c>
      <c r="AE76" s="201" t="str">
        <f t="shared" si="36"/>
        <v/>
      </c>
      <c r="AF76" s="204" t="str">
        <f t="shared" si="37"/>
        <v/>
      </c>
      <c r="AG76" s="204" t="str">
        <f t="shared" si="38"/>
        <v/>
      </c>
      <c r="AH76" s="308" t="str">
        <f t="shared" si="39"/>
        <v/>
      </c>
      <c r="AI76" s="191"/>
      <c r="AJ76" s="209" t="str">
        <f t="shared" si="40"/>
        <v/>
      </c>
      <c r="AK76" s="279"/>
      <c r="AL76" s="210" t="str" cm="1">
        <f t="array" ref="AL76">IF(OR(AJ76="",P76=""),"",_xlfn.IFS(ROUND(IFERROR(VALUE(TRIM(SUBSTITUTE(AJ76,CHAR(160),""))),0),2)&gt;ROUND(IFERROR(VALUE(TRIM(SUBSTITUTE(P76,CHAR(160),""))),0),2),"KO : Le montant retenu est supérieur au montant présenté. Merci de revoir la ligne de contributions ou plafonner son montant.",ROUND(IFERROR(VALUE(TRIM(SUBSTITUTE(P76,CHAR(160),""))),0),2)=0,"",ROUND(IFERROR(VALUE(TRIM(SUBSTITUTE(AJ76,CHAR(160),""))),0),2)=ROUND(IFERROR(VALUE(TRIM(SUBSTITUTE(P76,CHAR(160),""))),0),2),"OK",ROUND(IFERROR(VALUE(TRIM(SUBSTITUTE(AJ76,CHAR(160),""))),0),2)&lt;ROUND(IFERROR(VALUE(TRIM(SUBSTITUTE(P76,CHAR(160),""))),0),2),"Montant instruit inférieur au montant présenté.",TRUE,""))</f>
        <v/>
      </c>
      <c r="AM76" s="204" t="str">
        <f t="shared" si="41"/>
        <v/>
      </c>
    </row>
    <row r="77" spans="1:39" ht="15" customHeight="1">
      <c r="A77" s="473">
        <v>73</v>
      </c>
      <c r="B77" s="18"/>
      <c r="C77" s="11"/>
      <c r="D77" s="11"/>
      <c r="E77" s="19"/>
      <c r="F77" s="11"/>
      <c r="G77" s="20"/>
      <c r="H77" s="11"/>
      <c r="I77" s="14"/>
      <c r="J77" s="11"/>
      <c r="K77" s="21"/>
      <c r="L77" s="14"/>
      <c r="M77" s="11"/>
      <c r="N77" s="14"/>
      <c r="O77" s="22"/>
      <c r="P77" s="307" t="str">
        <f t="shared" si="23"/>
        <v/>
      </c>
      <c r="Q77" s="11"/>
      <c r="R77" s="472"/>
      <c r="S77" s="470" t="str">
        <f t="shared" si="24"/>
        <v/>
      </c>
      <c r="T77" s="308" t="str">
        <f t="shared" si="25"/>
        <v/>
      </c>
      <c r="U77" s="308" t="str">
        <f t="shared" si="26"/>
        <v/>
      </c>
      <c r="V77" s="308" t="str">
        <f t="shared" si="27"/>
        <v/>
      </c>
      <c r="W77" s="308" t="str">
        <f t="shared" si="28"/>
        <v/>
      </c>
      <c r="X77" s="199" t="str">
        <f t="shared" si="29"/>
        <v/>
      </c>
      <c r="Y77" s="308" t="str">
        <f t="shared" si="30"/>
        <v/>
      </c>
      <c r="Z77" s="201" t="str">
        <f t="shared" si="31"/>
        <v/>
      </c>
      <c r="AA77" s="308" t="str">
        <f t="shared" si="32"/>
        <v/>
      </c>
      <c r="AB77" s="308" t="str">
        <f t="shared" si="33"/>
        <v/>
      </c>
      <c r="AC77" s="201" t="str">
        <f t="shared" si="34"/>
        <v/>
      </c>
      <c r="AD77" s="308" t="str">
        <f t="shared" si="35"/>
        <v/>
      </c>
      <c r="AE77" s="201" t="str">
        <f t="shared" si="36"/>
        <v/>
      </c>
      <c r="AF77" s="204" t="str">
        <f t="shared" si="37"/>
        <v/>
      </c>
      <c r="AG77" s="204" t="str">
        <f t="shared" si="38"/>
        <v/>
      </c>
      <c r="AH77" s="308" t="str">
        <f t="shared" si="39"/>
        <v/>
      </c>
      <c r="AI77" s="191"/>
      <c r="AJ77" s="209" t="str">
        <f t="shared" si="40"/>
        <v/>
      </c>
      <c r="AK77" s="279"/>
      <c r="AL77" s="210" t="str" cm="1">
        <f t="array" ref="AL77">IF(OR(AJ77="",P77=""),"",_xlfn.IFS(ROUND(IFERROR(VALUE(TRIM(SUBSTITUTE(AJ77,CHAR(160),""))),0),2)&gt;ROUND(IFERROR(VALUE(TRIM(SUBSTITUTE(P77,CHAR(160),""))),0),2),"KO : Le montant retenu est supérieur au montant présenté. Merci de revoir la ligne de contributions ou plafonner son montant.",ROUND(IFERROR(VALUE(TRIM(SUBSTITUTE(P77,CHAR(160),""))),0),2)=0,"",ROUND(IFERROR(VALUE(TRIM(SUBSTITUTE(AJ77,CHAR(160),""))),0),2)=ROUND(IFERROR(VALUE(TRIM(SUBSTITUTE(P77,CHAR(160),""))),0),2),"OK",ROUND(IFERROR(VALUE(TRIM(SUBSTITUTE(AJ77,CHAR(160),""))),0),2)&lt;ROUND(IFERROR(VALUE(TRIM(SUBSTITUTE(P77,CHAR(160),""))),0),2),"Montant instruit inférieur au montant présenté.",TRUE,""))</f>
        <v/>
      </c>
      <c r="AM77" s="204" t="str">
        <f t="shared" si="41"/>
        <v/>
      </c>
    </row>
    <row r="78" spans="1:39" ht="15" customHeight="1">
      <c r="A78" s="473">
        <v>74</v>
      </c>
      <c r="B78" s="18"/>
      <c r="C78" s="11"/>
      <c r="D78" s="11"/>
      <c r="E78" s="19"/>
      <c r="F78" s="11"/>
      <c r="G78" s="20"/>
      <c r="H78" s="11"/>
      <c r="I78" s="14"/>
      <c r="J78" s="11"/>
      <c r="K78" s="21"/>
      <c r="L78" s="14"/>
      <c r="M78" s="11"/>
      <c r="N78" s="14"/>
      <c r="O78" s="22"/>
      <c r="P78" s="307" t="str">
        <f t="shared" si="23"/>
        <v/>
      </c>
      <c r="Q78" s="11"/>
      <c r="R78" s="472"/>
      <c r="S78" s="470" t="str">
        <f t="shared" si="24"/>
        <v/>
      </c>
      <c r="T78" s="308" t="str">
        <f t="shared" si="25"/>
        <v/>
      </c>
      <c r="U78" s="308" t="str">
        <f t="shared" si="26"/>
        <v/>
      </c>
      <c r="V78" s="308" t="str">
        <f t="shared" si="27"/>
        <v/>
      </c>
      <c r="W78" s="308" t="str">
        <f t="shared" si="28"/>
        <v/>
      </c>
      <c r="X78" s="199" t="str">
        <f t="shared" si="29"/>
        <v/>
      </c>
      <c r="Y78" s="308" t="str">
        <f t="shared" si="30"/>
        <v/>
      </c>
      <c r="Z78" s="201" t="str">
        <f t="shared" si="31"/>
        <v/>
      </c>
      <c r="AA78" s="308" t="str">
        <f t="shared" si="32"/>
        <v/>
      </c>
      <c r="AB78" s="308" t="str">
        <f t="shared" si="33"/>
        <v/>
      </c>
      <c r="AC78" s="201" t="str">
        <f t="shared" si="34"/>
        <v/>
      </c>
      <c r="AD78" s="308" t="str">
        <f t="shared" si="35"/>
        <v/>
      </c>
      <c r="AE78" s="201" t="str">
        <f t="shared" si="36"/>
        <v/>
      </c>
      <c r="AF78" s="204" t="str">
        <f t="shared" si="37"/>
        <v/>
      </c>
      <c r="AG78" s="204" t="str">
        <f t="shared" si="38"/>
        <v/>
      </c>
      <c r="AH78" s="308" t="str">
        <f t="shared" si="39"/>
        <v/>
      </c>
      <c r="AI78" s="191"/>
      <c r="AJ78" s="209" t="str">
        <f t="shared" si="40"/>
        <v/>
      </c>
      <c r="AK78" s="279"/>
      <c r="AL78" s="210" t="str" cm="1">
        <f t="array" ref="AL78">IF(OR(AJ78="",P78=""),"",_xlfn.IFS(ROUND(IFERROR(VALUE(TRIM(SUBSTITUTE(AJ78,CHAR(160),""))),0),2)&gt;ROUND(IFERROR(VALUE(TRIM(SUBSTITUTE(P78,CHAR(160),""))),0),2),"KO : Le montant retenu est supérieur au montant présenté. Merci de revoir la ligne de contributions ou plafonner son montant.",ROUND(IFERROR(VALUE(TRIM(SUBSTITUTE(P78,CHAR(160),""))),0),2)=0,"",ROUND(IFERROR(VALUE(TRIM(SUBSTITUTE(AJ78,CHAR(160),""))),0),2)=ROUND(IFERROR(VALUE(TRIM(SUBSTITUTE(P78,CHAR(160),""))),0),2),"OK",ROUND(IFERROR(VALUE(TRIM(SUBSTITUTE(AJ78,CHAR(160),""))),0),2)&lt;ROUND(IFERROR(VALUE(TRIM(SUBSTITUTE(P78,CHAR(160),""))),0),2),"Montant instruit inférieur au montant présenté.",TRUE,""))</f>
        <v/>
      </c>
      <c r="AM78" s="204" t="str">
        <f t="shared" si="41"/>
        <v/>
      </c>
    </row>
    <row r="79" spans="1:39" ht="15" customHeight="1">
      <c r="A79" s="473">
        <v>75</v>
      </c>
      <c r="B79" s="18"/>
      <c r="C79" s="11"/>
      <c r="D79" s="11"/>
      <c r="E79" s="19"/>
      <c r="F79" s="11"/>
      <c r="G79" s="20"/>
      <c r="H79" s="11"/>
      <c r="I79" s="14"/>
      <c r="J79" s="11"/>
      <c r="K79" s="21"/>
      <c r="L79" s="14"/>
      <c r="M79" s="11"/>
      <c r="N79" s="14"/>
      <c r="O79" s="22"/>
      <c r="P79" s="307" t="str">
        <f t="shared" si="23"/>
        <v/>
      </c>
      <c r="Q79" s="11"/>
      <c r="R79" s="472"/>
      <c r="S79" s="470" t="str">
        <f t="shared" si="24"/>
        <v/>
      </c>
      <c r="T79" s="308" t="str">
        <f t="shared" si="25"/>
        <v/>
      </c>
      <c r="U79" s="308" t="str">
        <f t="shared" si="26"/>
        <v/>
      </c>
      <c r="V79" s="308" t="str">
        <f t="shared" si="27"/>
        <v/>
      </c>
      <c r="W79" s="308" t="str">
        <f t="shared" si="28"/>
        <v/>
      </c>
      <c r="X79" s="199" t="str">
        <f t="shared" si="29"/>
        <v/>
      </c>
      <c r="Y79" s="308" t="str">
        <f t="shared" si="30"/>
        <v/>
      </c>
      <c r="Z79" s="201" t="str">
        <f t="shared" si="31"/>
        <v/>
      </c>
      <c r="AA79" s="308" t="str">
        <f t="shared" si="32"/>
        <v/>
      </c>
      <c r="AB79" s="308" t="str">
        <f t="shared" si="33"/>
        <v/>
      </c>
      <c r="AC79" s="201" t="str">
        <f t="shared" si="34"/>
        <v/>
      </c>
      <c r="AD79" s="308" t="str">
        <f t="shared" si="35"/>
        <v/>
      </c>
      <c r="AE79" s="201" t="str">
        <f t="shared" si="36"/>
        <v/>
      </c>
      <c r="AF79" s="204" t="str">
        <f t="shared" si="37"/>
        <v/>
      </c>
      <c r="AG79" s="204" t="str">
        <f t="shared" si="38"/>
        <v/>
      </c>
      <c r="AH79" s="308" t="str">
        <f t="shared" si="39"/>
        <v/>
      </c>
      <c r="AI79" s="191"/>
      <c r="AJ79" s="209" t="str">
        <f t="shared" si="40"/>
        <v/>
      </c>
      <c r="AK79" s="279"/>
      <c r="AL79" s="210" t="str" cm="1">
        <f t="array" ref="AL79">IF(OR(AJ79="",P79=""),"",_xlfn.IFS(ROUND(IFERROR(VALUE(TRIM(SUBSTITUTE(AJ79,CHAR(160),""))),0),2)&gt;ROUND(IFERROR(VALUE(TRIM(SUBSTITUTE(P79,CHAR(160),""))),0),2),"KO : Le montant retenu est supérieur au montant présenté. Merci de revoir la ligne de contributions ou plafonner son montant.",ROUND(IFERROR(VALUE(TRIM(SUBSTITUTE(P79,CHAR(160),""))),0),2)=0,"",ROUND(IFERROR(VALUE(TRIM(SUBSTITUTE(AJ79,CHAR(160),""))),0),2)=ROUND(IFERROR(VALUE(TRIM(SUBSTITUTE(P79,CHAR(160),""))),0),2),"OK",ROUND(IFERROR(VALUE(TRIM(SUBSTITUTE(AJ79,CHAR(160),""))),0),2)&lt;ROUND(IFERROR(VALUE(TRIM(SUBSTITUTE(P79,CHAR(160),""))),0),2),"Montant instruit inférieur au montant présenté.",TRUE,""))</f>
        <v/>
      </c>
      <c r="AM79" s="204" t="str">
        <f t="shared" si="41"/>
        <v/>
      </c>
    </row>
    <row r="80" spans="1:39" ht="15" customHeight="1">
      <c r="A80" s="473">
        <v>76</v>
      </c>
      <c r="B80" s="18"/>
      <c r="C80" s="11"/>
      <c r="D80" s="11"/>
      <c r="E80" s="19"/>
      <c r="F80" s="11"/>
      <c r="G80" s="20"/>
      <c r="H80" s="11"/>
      <c r="I80" s="14"/>
      <c r="J80" s="11"/>
      <c r="K80" s="21"/>
      <c r="L80" s="14"/>
      <c r="M80" s="11"/>
      <c r="N80" s="14"/>
      <c r="O80" s="22"/>
      <c r="P80" s="307" t="str">
        <f t="shared" si="23"/>
        <v/>
      </c>
      <c r="Q80" s="11"/>
      <c r="R80" s="472"/>
      <c r="S80" s="470" t="str">
        <f t="shared" si="24"/>
        <v/>
      </c>
      <c r="T80" s="308" t="str">
        <f t="shared" si="25"/>
        <v/>
      </c>
      <c r="U80" s="308" t="str">
        <f t="shared" si="26"/>
        <v/>
      </c>
      <c r="V80" s="308" t="str">
        <f t="shared" si="27"/>
        <v/>
      </c>
      <c r="W80" s="308" t="str">
        <f t="shared" si="28"/>
        <v/>
      </c>
      <c r="X80" s="199" t="str">
        <f t="shared" si="29"/>
        <v/>
      </c>
      <c r="Y80" s="308" t="str">
        <f t="shared" si="30"/>
        <v/>
      </c>
      <c r="Z80" s="201" t="str">
        <f t="shared" si="31"/>
        <v/>
      </c>
      <c r="AA80" s="308" t="str">
        <f t="shared" si="32"/>
        <v/>
      </c>
      <c r="AB80" s="308" t="str">
        <f t="shared" si="33"/>
        <v/>
      </c>
      <c r="AC80" s="201" t="str">
        <f t="shared" si="34"/>
        <v/>
      </c>
      <c r="AD80" s="308" t="str">
        <f t="shared" si="35"/>
        <v/>
      </c>
      <c r="AE80" s="201" t="str">
        <f t="shared" si="36"/>
        <v/>
      </c>
      <c r="AF80" s="204" t="str">
        <f t="shared" si="37"/>
        <v/>
      </c>
      <c r="AG80" s="204" t="str">
        <f t="shared" si="38"/>
        <v/>
      </c>
      <c r="AH80" s="308" t="str">
        <f t="shared" si="39"/>
        <v/>
      </c>
      <c r="AI80" s="191"/>
      <c r="AJ80" s="209" t="str">
        <f t="shared" si="40"/>
        <v/>
      </c>
      <c r="AK80" s="279"/>
      <c r="AL80" s="210" t="str" cm="1">
        <f t="array" ref="AL80">IF(OR(AJ80="",P80=""),"",_xlfn.IFS(ROUND(IFERROR(VALUE(TRIM(SUBSTITUTE(AJ80,CHAR(160),""))),0),2)&gt;ROUND(IFERROR(VALUE(TRIM(SUBSTITUTE(P80,CHAR(160),""))),0),2),"KO : Le montant retenu est supérieur au montant présenté. Merci de revoir la ligne de contributions ou plafonner son montant.",ROUND(IFERROR(VALUE(TRIM(SUBSTITUTE(P80,CHAR(160),""))),0),2)=0,"",ROUND(IFERROR(VALUE(TRIM(SUBSTITUTE(AJ80,CHAR(160),""))),0),2)=ROUND(IFERROR(VALUE(TRIM(SUBSTITUTE(P80,CHAR(160),""))),0),2),"OK",ROUND(IFERROR(VALUE(TRIM(SUBSTITUTE(AJ80,CHAR(160),""))),0),2)&lt;ROUND(IFERROR(VALUE(TRIM(SUBSTITUTE(P80,CHAR(160),""))),0),2),"Montant instruit inférieur au montant présenté.",TRUE,""))</f>
        <v/>
      </c>
      <c r="AM80" s="204" t="str">
        <f t="shared" si="41"/>
        <v/>
      </c>
    </row>
    <row r="81" spans="1:39" ht="15" customHeight="1">
      <c r="A81" s="473">
        <v>77</v>
      </c>
      <c r="B81" s="18"/>
      <c r="C81" s="11"/>
      <c r="D81" s="11"/>
      <c r="E81" s="19"/>
      <c r="F81" s="11"/>
      <c r="G81" s="20"/>
      <c r="H81" s="11"/>
      <c r="I81" s="14"/>
      <c r="J81" s="11"/>
      <c r="K81" s="21"/>
      <c r="L81" s="14"/>
      <c r="M81" s="11"/>
      <c r="N81" s="14"/>
      <c r="O81" s="22"/>
      <c r="P81" s="307" t="str">
        <f t="shared" si="23"/>
        <v/>
      </c>
      <c r="Q81" s="11"/>
      <c r="R81" s="472"/>
      <c r="S81" s="470" t="str">
        <f t="shared" si="24"/>
        <v/>
      </c>
      <c r="T81" s="308" t="str">
        <f t="shared" si="25"/>
        <v/>
      </c>
      <c r="U81" s="308" t="str">
        <f t="shared" si="26"/>
        <v/>
      </c>
      <c r="V81" s="308" t="str">
        <f t="shared" si="27"/>
        <v/>
      </c>
      <c r="W81" s="308" t="str">
        <f t="shared" si="28"/>
        <v/>
      </c>
      <c r="X81" s="199" t="str">
        <f t="shared" si="29"/>
        <v/>
      </c>
      <c r="Y81" s="308" t="str">
        <f t="shared" si="30"/>
        <v/>
      </c>
      <c r="Z81" s="201" t="str">
        <f t="shared" si="31"/>
        <v/>
      </c>
      <c r="AA81" s="308" t="str">
        <f t="shared" si="32"/>
        <v/>
      </c>
      <c r="AB81" s="308" t="str">
        <f t="shared" si="33"/>
        <v/>
      </c>
      <c r="AC81" s="201" t="str">
        <f t="shared" si="34"/>
        <v/>
      </c>
      <c r="AD81" s="308" t="str">
        <f t="shared" si="35"/>
        <v/>
      </c>
      <c r="AE81" s="201" t="str">
        <f t="shared" si="36"/>
        <v/>
      </c>
      <c r="AF81" s="204" t="str">
        <f t="shared" si="37"/>
        <v/>
      </c>
      <c r="AG81" s="204" t="str">
        <f t="shared" si="38"/>
        <v/>
      </c>
      <c r="AH81" s="308" t="str">
        <f t="shared" si="39"/>
        <v/>
      </c>
      <c r="AI81" s="191"/>
      <c r="AJ81" s="209" t="str">
        <f t="shared" si="40"/>
        <v/>
      </c>
      <c r="AK81" s="279"/>
      <c r="AL81" s="210" t="str" cm="1">
        <f t="array" ref="AL81">IF(OR(AJ81="",P81=""),"",_xlfn.IFS(ROUND(IFERROR(VALUE(TRIM(SUBSTITUTE(AJ81,CHAR(160),""))),0),2)&gt;ROUND(IFERROR(VALUE(TRIM(SUBSTITUTE(P81,CHAR(160),""))),0),2),"KO : Le montant retenu est supérieur au montant présenté. Merci de revoir la ligne de contributions ou plafonner son montant.",ROUND(IFERROR(VALUE(TRIM(SUBSTITUTE(P81,CHAR(160),""))),0),2)=0,"",ROUND(IFERROR(VALUE(TRIM(SUBSTITUTE(AJ81,CHAR(160),""))),0),2)=ROUND(IFERROR(VALUE(TRIM(SUBSTITUTE(P81,CHAR(160),""))),0),2),"OK",ROUND(IFERROR(VALUE(TRIM(SUBSTITUTE(AJ81,CHAR(160),""))),0),2)&lt;ROUND(IFERROR(VALUE(TRIM(SUBSTITUTE(P81,CHAR(160),""))),0),2),"Montant instruit inférieur au montant présenté.",TRUE,""))</f>
        <v/>
      </c>
      <c r="AM81" s="204" t="str">
        <f t="shared" si="41"/>
        <v/>
      </c>
    </row>
    <row r="82" spans="1:39" ht="15" customHeight="1">
      <c r="A82" s="473">
        <v>78</v>
      </c>
      <c r="B82" s="18"/>
      <c r="C82" s="11"/>
      <c r="D82" s="11"/>
      <c r="E82" s="19"/>
      <c r="F82" s="11"/>
      <c r="G82" s="20"/>
      <c r="H82" s="11"/>
      <c r="I82" s="14"/>
      <c r="J82" s="11"/>
      <c r="K82" s="21"/>
      <c r="L82" s="14"/>
      <c r="M82" s="11"/>
      <c r="N82" s="14"/>
      <c r="O82" s="22"/>
      <c r="P82" s="307" t="str">
        <f t="shared" si="23"/>
        <v/>
      </c>
      <c r="Q82" s="11"/>
      <c r="R82" s="472"/>
      <c r="S82" s="470" t="str">
        <f t="shared" si="24"/>
        <v/>
      </c>
      <c r="T82" s="308" t="str">
        <f t="shared" si="25"/>
        <v/>
      </c>
      <c r="U82" s="308" t="str">
        <f t="shared" si="26"/>
        <v/>
      </c>
      <c r="V82" s="308" t="str">
        <f t="shared" si="27"/>
        <v/>
      </c>
      <c r="W82" s="308" t="str">
        <f t="shared" si="28"/>
        <v/>
      </c>
      <c r="X82" s="199" t="str">
        <f t="shared" si="29"/>
        <v/>
      </c>
      <c r="Y82" s="308" t="str">
        <f t="shared" si="30"/>
        <v/>
      </c>
      <c r="Z82" s="201" t="str">
        <f t="shared" si="31"/>
        <v/>
      </c>
      <c r="AA82" s="308" t="str">
        <f t="shared" si="32"/>
        <v/>
      </c>
      <c r="AB82" s="308" t="str">
        <f t="shared" si="33"/>
        <v/>
      </c>
      <c r="AC82" s="201" t="str">
        <f t="shared" si="34"/>
        <v/>
      </c>
      <c r="AD82" s="308" t="str">
        <f t="shared" si="35"/>
        <v/>
      </c>
      <c r="AE82" s="201" t="str">
        <f t="shared" si="36"/>
        <v/>
      </c>
      <c r="AF82" s="204" t="str">
        <f t="shared" si="37"/>
        <v/>
      </c>
      <c r="AG82" s="204" t="str">
        <f t="shared" si="38"/>
        <v/>
      </c>
      <c r="AH82" s="308" t="str">
        <f t="shared" si="39"/>
        <v/>
      </c>
      <c r="AI82" s="191"/>
      <c r="AJ82" s="209" t="str">
        <f t="shared" si="40"/>
        <v/>
      </c>
      <c r="AK82" s="279"/>
      <c r="AL82" s="210" t="str" cm="1">
        <f t="array" ref="AL82">IF(OR(AJ82="",P82=""),"",_xlfn.IFS(ROUND(IFERROR(VALUE(TRIM(SUBSTITUTE(AJ82,CHAR(160),""))),0),2)&gt;ROUND(IFERROR(VALUE(TRIM(SUBSTITUTE(P82,CHAR(160),""))),0),2),"KO : Le montant retenu est supérieur au montant présenté. Merci de revoir la ligne de contributions ou plafonner son montant.",ROUND(IFERROR(VALUE(TRIM(SUBSTITUTE(P82,CHAR(160),""))),0),2)=0,"",ROUND(IFERROR(VALUE(TRIM(SUBSTITUTE(AJ82,CHAR(160),""))),0),2)=ROUND(IFERROR(VALUE(TRIM(SUBSTITUTE(P82,CHAR(160),""))),0),2),"OK",ROUND(IFERROR(VALUE(TRIM(SUBSTITUTE(AJ82,CHAR(160),""))),0),2)&lt;ROUND(IFERROR(VALUE(TRIM(SUBSTITUTE(P82,CHAR(160),""))),0),2),"Montant instruit inférieur au montant présenté.",TRUE,""))</f>
        <v/>
      </c>
      <c r="AM82" s="204" t="str">
        <f t="shared" si="41"/>
        <v/>
      </c>
    </row>
    <row r="83" spans="1:39" ht="15" customHeight="1">
      <c r="A83" s="473">
        <v>79</v>
      </c>
      <c r="B83" s="18"/>
      <c r="C83" s="11"/>
      <c r="D83" s="11"/>
      <c r="E83" s="19"/>
      <c r="F83" s="11"/>
      <c r="G83" s="20"/>
      <c r="H83" s="11"/>
      <c r="I83" s="14"/>
      <c r="J83" s="11"/>
      <c r="K83" s="21"/>
      <c r="L83" s="14"/>
      <c r="M83" s="11"/>
      <c r="N83" s="14"/>
      <c r="O83" s="22"/>
      <c r="P83" s="307" t="str">
        <f t="shared" si="23"/>
        <v/>
      </c>
      <c r="Q83" s="11"/>
      <c r="R83" s="472"/>
      <c r="S83" s="470" t="str">
        <f t="shared" si="24"/>
        <v/>
      </c>
      <c r="T83" s="308" t="str">
        <f t="shared" si="25"/>
        <v/>
      </c>
      <c r="U83" s="308" t="str">
        <f t="shared" si="26"/>
        <v/>
      </c>
      <c r="V83" s="308" t="str">
        <f t="shared" si="27"/>
        <v/>
      </c>
      <c r="W83" s="308" t="str">
        <f t="shared" si="28"/>
        <v/>
      </c>
      <c r="X83" s="199" t="str">
        <f t="shared" si="29"/>
        <v/>
      </c>
      <c r="Y83" s="308" t="str">
        <f t="shared" si="30"/>
        <v/>
      </c>
      <c r="Z83" s="201" t="str">
        <f t="shared" si="31"/>
        <v/>
      </c>
      <c r="AA83" s="308" t="str">
        <f t="shared" si="32"/>
        <v/>
      </c>
      <c r="AB83" s="308" t="str">
        <f t="shared" si="33"/>
        <v/>
      </c>
      <c r="AC83" s="201" t="str">
        <f t="shared" si="34"/>
        <v/>
      </c>
      <c r="AD83" s="308" t="str">
        <f t="shared" si="35"/>
        <v/>
      </c>
      <c r="AE83" s="201" t="str">
        <f t="shared" si="36"/>
        <v/>
      </c>
      <c r="AF83" s="204" t="str">
        <f t="shared" si="37"/>
        <v/>
      </c>
      <c r="AG83" s="204" t="str">
        <f t="shared" si="38"/>
        <v/>
      </c>
      <c r="AH83" s="308" t="str">
        <f t="shared" si="39"/>
        <v/>
      </c>
      <c r="AI83" s="191"/>
      <c r="AJ83" s="209" t="str">
        <f t="shared" si="40"/>
        <v/>
      </c>
      <c r="AK83" s="279"/>
      <c r="AL83" s="210" t="str" cm="1">
        <f t="array" ref="AL83">IF(OR(AJ83="",P83=""),"",_xlfn.IFS(ROUND(IFERROR(VALUE(TRIM(SUBSTITUTE(AJ83,CHAR(160),""))),0),2)&gt;ROUND(IFERROR(VALUE(TRIM(SUBSTITUTE(P83,CHAR(160),""))),0),2),"KO : Le montant retenu est supérieur au montant présenté. Merci de revoir la ligne de contributions ou plafonner son montant.",ROUND(IFERROR(VALUE(TRIM(SUBSTITUTE(P83,CHAR(160),""))),0),2)=0,"",ROUND(IFERROR(VALUE(TRIM(SUBSTITUTE(AJ83,CHAR(160),""))),0),2)=ROUND(IFERROR(VALUE(TRIM(SUBSTITUTE(P83,CHAR(160),""))),0),2),"OK",ROUND(IFERROR(VALUE(TRIM(SUBSTITUTE(AJ83,CHAR(160),""))),0),2)&lt;ROUND(IFERROR(VALUE(TRIM(SUBSTITUTE(P83,CHAR(160),""))),0),2),"Montant instruit inférieur au montant présenté.",TRUE,""))</f>
        <v/>
      </c>
      <c r="AM83" s="204" t="str">
        <f t="shared" si="41"/>
        <v/>
      </c>
    </row>
    <row r="84" spans="1:39" ht="15" customHeight="1">
      <c r="A84" s="473">
        <v>80</v>
      </c>
      <c r="B84" s="18"/>
      <c r="C84" s="11"/>
      <c r="D84" s="11"/>
      <c r="E84" s="19"/>
      <c r="F84" s="11"/>
      <c r="G84" s="20"/>
      <c r="H84" s="11"/>
      <c r="I84" s="14"/>
      <c r="J84" s="11"/>
      <c r="K84" s="21"/>
      <c r="L84" s="14"/>
      <c r="M84" s="11"/>
      <c r="N84" s="14"/>
      <c r="O84" s="22"/>
      <c r="P84" s="307" t="str">
        <f t="shared" si="23"/>
        <v/>
      </c>
      <c r="Q84" s="11"/>
      <c r="R84" s="472"/>
      <c r="S84" s="470" t="str">
        <f t="shared" si="24"/>
        <v/>
      </c>
      <c r="T84" s="308" t="str">
        <f t="shared" si="25"/>
        <v/>
      </c>
      <c r="U84" s="308" t="str">
        <f t="shared" si="26"/>
        <v/>
      </c>
      <c r="V84" s="308" t="str">
        <f t="shared" si="27"/>
        <v/>
      </c>
      <c r="W84" s="308" t="str">
        <f t="shared" si="28"/>
        <v/>
      </c>
      <c r="X84" s="199" t="str">
        <f t="shared" si="29"/>
        <v/>
      </c>
      <c r="Y84" s="308" t="str">
        <f t="shared" si="30"/>
        <v/>
      </c>
      <c r="Z84" s="201" t="str">
        <f t="shared" si="31"/>
        <v/>
      </c>
      <c r="AA84" s="308" t="str">
        <f t="shared" si="32"/>
        <v/>
      </c>
      <c r="AB84" s="308" t="str">
        <f t="shared" si="33"/>
        <v/>
      </c>
      <c r="AC84" s="201" t="str">
        <f t="shared" si="34"/>
        <v/>
      </c>
      <c r="AD84" s="308" t="str">
        <f t="shared" si="35"/>
        <v/>
      </c>
      <c r="AE84" s="201" t="str">
        <f t="shared" si="36"/>
        <v/>
      </c>
      <c r="AF84" s="204" t="str">
        <f t="shared" si="37"/>
        <v/>
      </c>
      <c r="AG84" s="204" t="str">
        <f t="shared" si="38"/>
        <v/>
      </c>
      <c r="AH84" s="308" t="str">
        <f t="shared" si="39"/>
        <v/>
      </c>
      <c r="AI84" s="191"/>
      <c r="AJ84" s="209" t="str">
        <f t="shared" si="40"/>
        <v/>
      </c>
      <c r="AK84" s="279"/>
      <c r="AL84" s="210" t="str" cm="1">
        <f t="array" ref="AL84">IF(OR(AJ84="",P84=""),"",_xlfn.IFS(ROUND(IFERROR(VALUE(TRIM(SUBSTITUTE(AJ84,CHAR(160),""))),0),2)&gt;ROUND(IFERROR(VALUE(TRIM(SUBSTITUTE(P84,CHAR(160),""))),0),2),"KO : Le montant retenu est supérieur au montant présenté. Merci de revoir la ligne de contributions ou plafonner son montant.",ROUND(IFERROR(VALUE(TRIM(SUBSTITUTE(P84,CHAR(160),""))),0),2)=0,"",ROUND(IFERROR(VALUE(TRIM(SUBSTITUTE(AJ84,CHAR(160),""))),0),2)=ROUND(IFERROR(VALUE(TRIM(SUBSTITUTE(P84,CHAR(160),""))),0),2),"OK",ROUND(IFERROR(VALUE(TRIM(SUBSTITUTE(AJ84,CHAR(160),""))),0),2)&lt;ROUND(IFERROR(VALUE(TRIM(SUBSTITUTE(P84,CHAR(160),""))),0),2),"Montant instruit inférieur au montant présenté.",TRUE,""))</f>
        <v/>
      </c>
      <c r="AM84" s="204" t="str">
        <f t="shared" si="41"/>
        <v/>
      </c>
    </row>
    <row r="85" spans="1:39" ht="15" customHeight="1">
      <c r="A85" s="473">
        <v>81</v>
      </c>
      <c r="B85" s="18"/>
      <c r="C85" s="11"/>
      <c r="D85" s="11"/>
      <c r="E85" s="19"/>
      <c r="F85" s="11"/>
      <c r="G85" s="20"/>
      <c r="H85" s="11"/>
      <c r="I85" s="14"/>
      <c r="J85" s="11"/>
      <c r="K85" s="21"/>
      <c r="L85" s="14"/>
      <c r="M85" s="11"/>
      <c r="N85" s="14"/>
      <c r="O85" s="22"/>
      <c r="P85" s="307" t="str">
        <f t="shared" si="23"/>
        <v/>
      </c>
      <c r="Q85" s="11"/>
      <c r="R85" s="472"/>
      <c r="S85" s="470" t="str">
        <f t="shared" si="24"/>
        <v/>
      </c>
      <c r="T85" s="308" t="str">
        <f t="shared" si="25"/>
        <v/>
      </c>
      <c r="U85" s="308" t="str">
        <f t="shared" si="26"/>
        <v/>
      </c>
      <c r="V85" s="308" t="str">
        <f t="shared" si="27"/>
        <v/>
      </c>
      <c r="W85" s="308" t="str">
        <f t="shared" si="28"/>
        <v/>
      </c>
      <c r="X85" s="199" t="str">
        <f t="shared" si="29"/>
        <v/>
      </c>
      <c r="Y85" s="308" t="str">
        <f t="shared" si="30"/>
        <v/>
      </c>
      <c r="Z85" s="201" t="str">
        <f t="shared" si="31"/>
        <v/>
      </c>
      <c r="AA85" s="308" t="str">
        <f t="shared" si="32"/>
        <v/>
      </c>
      <c r="AB85" s="308" t="str">
        <f t="shared" si="33"/>
        <v/>
      </c>
      <c r="AC85" s="201" t="str">
        <f t="shared" si="34"/>
        <v/>
      </c>
      <c r="AD85" s="308" t="str">
        <f t="shared" si="35"/>
        <v/>
      </c>
      <c r="AE85" s="201" t="str">
        <f t="shared" si="36"/>
        <v/>
      </c>
      <c r="AF85" s="204" t="str">
        <f t="shared" si="37"/>
        <v/>
      </c>
      <c r="AG85" s="204" t="str">
        <f t="shared" si="38"/>
        <v/>
      </c>
      <c r="AH85" s="308" t="str">
        <f t="shared" si="39"/>
        <v/>
      </c>
      <c r="AI85" s="191"/>
      <c r="AJ85" s="209" t="str">
        <f t="shared" si="40"/>
        <v/>
      </c>
      <c r="AK85" s="279"/>
      <c r="AL85" s="210" t="str" cm="1">
        <f t="array" ref="AL85">IF(OR(AJ85="",P85=""),"",_xlfn.IFS(ROUND(IFERROR(VALUE(TRIM(SUBSTITUTE(AJ85,CHAR(160),""))),0),2)&gt;ROUND(IFERROR(VALUE(TRIM(SUBSTITUTE(P85,CHAR(160),""))),0),2),"KO : Le montant retenu est supérieur au montant présenté. Merci de revoir la ligne de contributions ou plafonner son montant.",ROUND(IFERROR(VALUE(TRIM(SUBSTITUTE(P85,CHAR(160),""))),0),2)=0,"",ROUND(IFERROR(VALUE(TRIM(SUBSTITUTE(AJ85,CHAR(160),""))),0),2)=ROUND(IFERROR(VALUE(TRIM(SUBSTITUTE(P85,CHAR(160),""))),0),2),"OK",ROUND(IFERROR(VALUE(TRIM(SUBSTITUTE(AJ85,CHAR(160),""))),0),2)&lt;ROUND(IFERROR(VALUE(TRIM(SUBSTITUTE(P85,CHAR(160),""))),0),2),"Montant instruit inférieur au montant présenté.",TRUE,""))</f>
        <v/>
      </c>
      <c r="AM85" s="204" t="str">
        <f t="shared" si="41"/>
        <v/>
      </c>
    </row>
    <row r="86" spans="1:39" ht="15" customHeight="1">
      <c r="A86" s="473">
        <v>82</v>
      </c>
      <c r="B86" s="18"/>
      <c r="C86" s="11"/>
      <c r="D86" s="11"/>
      <c r="E86" s="19"/>
      <c r="F86" s="11"/>
      <c r="G86" s="20"/>
      <c r="H86" s="11"/>
      <c r="I86" s="14"/>
      <c r="J86" s="11"/>
      <c r="K86" s="21"/>
      <c r="L86" s="14"/>
      <c r="M86" s="11"/>
      <c r="N86" s="14"/>
      <c r="O86" s="22"/>
      <c r="P86" s="307" t="str">
        <f t="shared" si="23"/>
        <v/>
      </c>
      <c r="Q86" s="11"/>
      <c r="R86" s="472"/>
      <c r="S86" s="470" t="str">
        <f t="shared" si="24"/>
        <v/>
      </c>
      <c r="T86" s="308" t="str">
        <f t="shared" si="25"/>
        <v/>
      </c>
      <c r="U86" s="308" t="str">
        <f t="shared" si="26"/>
        <v/>
      </c>
      <c r="V86" s="308" t="str">
        <f t="shared" si="27"/>
        <v/>
      </c>
      <c r="W86" s="308" t="str">
        <f t="shared" si="28"/>
        <v/>
      </c>
      <c r="X86" s="199" t="str">
        <f t="shared" si="29"/>
        <v/>
      </c>
      <c r="Y86" s="308" t="str">
        <f t="shared" si="30"/>
        <v/>
      </c>
      <c r="Z86" s="201" t="str">
        <f t="shared" si="31"/>
        <v/>
      </c>
      <c r="AA86" s="308" t="str">
        <f t="shared" si="32"/>
        <v/>
      </c>
      <c r="AB86" s="308" t="str">
        <f t="shared" si="33"/>
        <v/>
      </c>
      <c r="AC86" s="201" t="str">
        <f t="shared" si="34"/>
        <v/>
      </c>
      <c r="AD86" s="308" t="str">
        <f t="shared" si="35"/>
        <v/>
      </c>
      <c r="AE86" s="201" t="str">
        <f t="shared" si="36"/>
        <v/>
      </c>
      <c r="AF86" s="204" t="str">
        <f t="shared" si="37"/>
        <v/>
      </c>
      <c r="AG86" s="204" t="str">
        <f t="shared" si="38"/>
        <v/>
      </c>
      <c r="AH86" s="308" t="str">
        <f t="shared" si="39"/>
        <v/>
      </c>
      <c r="AI86" s="191"/>
      <c r="AJ86" s="209" t="str">
        <f t="shared" si="40"/>
        <v/>
      </c>
      <c r="AK86" s="279"/>
      <c r="AL86" s="210" t="str" cm="1">
        <f t="array" ref="AL86">IF(OR(AJ86="",P86=""),"",_xlfn.IFS(ROUND(IFERROR(VALUE(TRIM(SUBSTITUTE(AJ86,CHAR(160),""))),0),2)&gt;ROUND(IFERROR(VALUE(TRIM(SUBSTITUTE(P86,CHAR(160),""))),0),2),"KO : Le montant retenu est supérieur au montant présenté. Merci de revoir la ligne de contributions ou plafonner son montant.",ROUND(IFERROR(VALUE(TRIM(SUBSTITUTE(P86,CHAR(160),""))),0),2)=0,"",ROUND(IFERROR(VALUE(TRIM(SUBSTITUTE(AJ86,CHAR(160),""))),0),2)=ROUND(IFERROR(VALUE(TRIM(SUBSTITUTE(P86,CHAR(160),""))),0),2),"OK",ROUND(IFERROR(VALUE(TRIM(SUBSTITUTE(AJ86,CHAR(160),""))),0),2)&lt;ROUND(IFERROR(VALUE(TRIM(SUBSTITUTE(P86,CHAR(160),""))),0),2),"Montant instruit inférieur au montant présenté.",TRUE,""))</f>
        <v/>
      </c>
      <c r="AM86" s="204" t="str">
        <f t="shared" si="41"/>
        <v/>
      </c>
    </row>
    <row r="87" spans="1:39" ht="15" customHeight="1">
      <c r="A87" s="473">
        <v>83</v>
      </c>
      <c r="B87" s="18"/>
      <c r="C87" s="11"/>
      <c r="D87" s="11"/>
      <c r="E87" s="19"/>
      <c r="F87" s="11"/>
      <c r="G87" s="20"/>
      <c r="H87" s="11"/>
      <c r="I87" s="14"/>
      <c r="J87" s="11"/>
      <c r="K87" s="21"/>
      <c r="L87" s="14"/>
      <c r="M87" s="11"/>
      <c r="N87" s="14"/>
      <c r="O87" s="22"/>
      <c r="P87" s="307" t="str">
        <f t="shared" si="23"/>
        <v/>
      </c>
      <c r="Q87" s="11"/>
      <c r="R87" s="472"/>
      <c r="S87" s="470" t="str">
        <f t="shared" si="24"/>
        <v/>
      </c>
      <c r="T87" s="308" t="str">
        <f t="shared" si="25"/>
        <v/>
      </c>
      <c r="U87" s="308" t="str">
        <f t="shared" si="26"/>
        <v/>
      </c>
      <c r="V87" s="308" t="str">
        <f t="shared" si="27"/>
        <v/>
      </c>
      <c r="W87" s="308" t="str">
        <f t="shared" si="28"/>
        <v/>
      </c>
      <c r="X87" s="199" t="str">
        <f t="shared" si="29"/>
        <v/>
      </c>
      <c r="Y87" s="308" t="str">
        <f t="shared" si="30"/>
        <v/>
      </c>
      <c r="Z87" s="201" t="str">
        <f t="shared" si="31"/>
        <v/>
      </c>
      <c r="AA87" s="308" t="str">
        <f t="shared" si="32"/>
        <v/>
      </c>
      <c r="AB87" s="308" t="str">
        <f t="shared" si="33"/>
        <v/>
      </c>
      <c r="AC87" s="201" t="str">
        <f t="shared" si="34"/>
        <v/>
      </c>
      <c r="AD87" s="308" t="str">
        <f t="shared" si="35"/>
        <v/>
      </c>
      <c r="AE87" s="201" t="str">
        <f t="shared" si="36"/>
        <v/>
      </c>
      <c r="AF87" s="204" t="str">
        <f t="shared" si="37"/>
        <v/>
      </c>
      <c r="AG87" s="204" t="str">
        <f t="shared" si="38"/>
        <v/>
      </c>
      <c r="AH87" s="308" t="str">
        <f t="shared" si="39"/>
        <v/>
      </c>
      <c r="AI87" s="191"/>
      <c r="AJ87" s="209" t="str">
        <f t="shared" si="40"/>
        <v/>
      </c>
      <c r="AK87" s="279"/>
      <c r="AL87" s="210" t="str" cm="1">
        <f t="array" ref="AL87">IF(OR(AJ87="",P87=""),"",_xlfn.IFS(ROUND(IFERROR(VALUE(TRIM(SUBSTITUTE(AJ87,CHAR(160),""))),0),2)&gt;ROUND(IFERROR(VALUE(TRIM(SUBSTITUTE(P87,CHAR(160),""))),0),2),"KO : Le montant retenu est supérieur au montant présenté. Merci de revoir la ligne de contributions ou plafonner son montant.",ROUND(IFERROR(VALUE(TRIM(SUBSTITUTE(P87,CHAR(160),""))),0),2)=0,"",ROUND(IFERROR(VALUE(TRIM(SUBSTITUTE(AJ87,CHAR(160),""))),0),2)=ROUND(IFERROR(VALUE(TRIM(SUBSTITUTE(P87,CHAR(160),""))),0),2),"OK",ROUND(IFERROR(VALUE(TRIM(SUBSTITUTE(AJ87,CHAR(160),""))),0),2)&lt;ROUND(IFERROR(VALUE(TRIM(SUBSTITUTE(P87,CHAR(160),""))),0),2),"Montant instruit inférieur au montant présenté.",TRUE,""))</f>
        <v/>
      </c>
      <c r="AM87" s="204" t="str">
        <f t="shared" si="41"/>
        <v/>
      </c>
    </row>
    <row r="88" spans="1:39" ht="15" customHeight="1">
      <c r="A88" s="473">
        <v>84</v>
      </c>
      <c r="B88" s="18"/>
      <c r="C88" s="11"/>
      <c r="D88" s="11"/>
      <c r="E88" s="19"/>
      <c r="F88" s="11"/>
      <c r="G88" s="20"/>
      <c r="H88" s="11"/>
      <c r="I88" s="14"/>
      <c r="J88" s="11"/>
      <c r="K88" s="21"/>
      <c r="L88" s="14"/>
      <c r="M88" s="11"/>
      <c r="N88" s="14"/>
      <c r="O88" s="22"/>
      <c r="P88" s="307" t="str">
        <f t="shared" si="23"/>
        <v/>
      </c>
      <c r="Q88" s="11"/>
      <c r="R88" s="472"/>
      <c r="S88" s="470" t="str">
        <f t="shared" si="24"/>
        <v/>
      </c>
      <c r="T88" s="308" t="str">
        <f t="shared" si="25"/>
        <v/>
      </c>
      <c r="U88" s="308" t="str">
        <f t="shared" si="26"/>
        <v/>
      </c>
      <c r="V88" s="308" t="str">
        <f t="shared" si="27"/>
        <v/>
      </c>
      <c r="W88" s="308" t="str">
        <f t="shared" si="28"/>
        <v/>
      </c>
      <c r="X88" s="199" t="str">
        <f t="shared" si="29"/>
        <v/>
      </c>
      <c r="Y88" s="308" t="str">
        <f t="shared" si="30"/>
        <v/>
      </c>
      <c r="Z88" s="201" t="str">
        <f t="shared" si="31"/>
        <v/>
      </c>
      <c r="AA88" s="308" t="str">
        <f t="shared" si="32"/>
        <v/>
      </c>
      <c r="AB88" s="308" t="str">
        <f t="shared" si="33"/>
        <v/>
      </c>
      <c r="AC88" s="201" t="str">
        <f t="shared" si="34"/>
        <v/>
      </c>
      <c r="AD88" s="308" t="str">
        <f t="shared" si="35"/>
        <v/>
      </c>
      <c r="AE88" s="201" t="str">
        <f t="shared" si="36"/>
        <v/>
      </c>
      <c r="AF88" s="204" t="str">
        <f t="shared" si="37"/>
        <v/>
      </c>
      <c r="AG88" s="204" t="str">
        <f t="shared" si="38"/>
        <v/>
      </c>
      <c r="AH88" s="308" t="str">
        <f t="shared" si="39"/>
        <v/>
      </c>
      <c r="AI88" s="191"/>
      <c r="AJ88" s="209" t="str">
        <f t="shared" si="40"/>
        <v/>
      </c>
      <c r="AK88" s="279"/>
      <c r="AL88" s="210" t="str" cm="1">
        <f t="array" ref="AL88">IF(OR(AJ88="",P88=""),"",_xlfn.IFS(ROUND(IFERROR(VALUE(TRIM(SUBSTITUTE(AJ88,CHAR(160),""))),0),2)&gt;ROUND(IFERROR(VALUE(TRIM(SUBSTITUTE(P88,CHAR(160),""))),0),2),"KO : Le montant retenu est supérieur au montant présenté. Merci de revoir la ligne de contributions ou plafonner son montant.",ROUND(IFERROR(VALUE(TRIM(SUBSTITUTE(P88,CHAR(160),""))),0),2)=0,"",ROUND(IFERROR(VALUE(TRIM(SUBSTITUTE(AJ88,CHAR(160),""))),0),2)=ROUND(IFERROR(VALUE(TRIM(SUBSTITUTE(P88,CHAR(160),""))),0),2),"OK",ROUND(IFERROR(VALUE(TRIM(SUBSTITUTE(AJ88,CHAR(160),""))),0),2)&lt;ROUND(IFERROR(VALUE(TRIM(SUBSTITUTE(P88,CHAR(160),""))),0),2),"Montant instruit inférieur au montant présenté.",TRUE,""))</f>
        <v/>
      </c>
      <c r="AM88" s="204" t="str">
        <f t="shared" si="41"/>
        <v/>
      </c>
    </row>
    <row r="89" spans="1:39" ht="15" customHeight="1">
      <c r="A89" s="473">
        <v>85</v>
      </c>
      <c r="B89" s="18"/>
      <c r="C89" s="11"/>
      <c r="D89" s="11"/>
      <c r="E89" s="19"/>
      <c r="F89" s="11"/>
      <c r="G89" s="20"/>
      <c r="H89" s="11"/>
      <c r="I89" s="14"/>
      <c r="J89" s="11"/>
      <c r="K89" s="21"/>
      <c r="L89" s="14"/>
      <c r="M89" s="11"/>
      <c r="N89" s="14"/>
      <c r="O89" s="22"/>
      <c r="P89" s="307" t="str">
        <f t="shared" si="23"/>
        <v/>
      </c>
      <c r="Q89" s="11"/>
      <c r="R89" s="472"/>
      <c r="S89" s="470" t="str">
        <f t="shared" si="24"/>
        <v/>
      </c>
      <c r="T89" s="308" t="str">
        <f t="shared" si="25"/>
        <v/>
      </c>
      <c r="U89" s="308" t="str">
        <f t="shared" si="26"/>
        <v/>
      </c>
      <c r="V89" s="308" t="str">
        <f t="shared" si="27"/>
        <v/>
      </c>
      <c r="W89" s="308" t="str">
        <f t="shared" si="28"/>
        <v/>
      </c>
      <c r="X89" s="199" t="str">
        <f t="shared" si="29"/>
        <v/>
      </c>
      <c r="Y89" s="308" t="str">
        <f t="shared" si="30"/>
        <v/>
      </c>
      <c r="Z89" s="201" t="str">
        <f t="shared" si="31"/>
        <v/>
      </c>
      <c r="AA89" s="308" t="str">
        <f t="shared" si="32"/>
        <v/>
      </c>
      <c r="AB89" s="308" t="str">
        <f t="shared" si="33"/>
        <v/>
      </c>
      <c r="AC89" s="201" t="str">
        <f t="shared" si="34"/>
        <v/>
      </c>
      <c r="AD89" s="308" t="str">
        <f t="shared" si="35"/>
        <v/>
      </c>
      <c r="AE89" s="201" t="str">
        <f t="shared" si="36"/>
        <v/>
      </c>
      <c r="AF89" s="204" t="str">
        <f t="shared" si="37"/>
        <v/>
      </c>
      <c r="AG89" s="204" t="str">
        <f t="shared" si="38"/>
        <v/>
      </c>
      <c r="AH89" s="308" t="str">
        <f t="shared" si="39"/>
        <v/>
      </c>
      <c r="AI89" s="191"/>
      <c r="AJ89" s="209" t="str">
        <f t="shared" si="40"/>
        <v/>
      </c>
      <c r="AK89" s="279"/>
      <c r="AL89" s="210" t="str" cm="1">
        <f t="array" ref="AL89">IF(OR(AJ89="",P89=""),"",_xlfn.IFS(ROUND(IFERROR(VALUE(TRIM(SUBSTITUTE(AJ89,CHAR(160),""))),0),2)&gt;ROUND(IFERROR(VALUE(TRIM(SUBSTITUTE(P89,CHAR(160),""))),0),2),"KO : Le montant retenu est supérieur au montant présenté. Merci de revoir la ligne de contributions ou plafonner son montant.",ROUND(IFERROR(VALUE(TRIM(SUBSTITUTE(P89,CHAR(160),""))),0),2)=0,"",ROUND(IFERROR(VALUE(TRIM(SUBSTITUTE(AJ89,CHAR(160),""))),0),2)=ROUND(IFERROR(VALUE(TRIM(SUBSTITUTE(P89,CHAR(160),""))),0),2),"OK",ROUND(IFERROR(VALUE(TRIM(SUBSTITUTE(AJ89,CHAR(160),""))),0),2)&lt;ROUND(IFERROR(VALUE(TRIM(SUBSTITUTE(P89,CHAR(160),""))),0),2),"Montant instruit inférieur au montant présenté.",TRUE,""))</f>
        <v/>
      </c>
      <c r="AM89" s="204" t="str">
        <f t="shared" si="41"/>
        <v/>
      </c>
    </row>
    <row r="90" spans="1:39" ht="15" customHeight="1">
      <c r="A90" s="473">
        <v>86</v>
      </c>
      <c r="B90" s="18"/>
      <c r="C90" s="11"/>
      <c r="D90" s="11"/>
      <c r="E90" s="19"/>
      <c r="F90" s="11"/>
      <c r="G90" s="20"/>
      <c r="H90" s="11"/>
      <c r="I90" s="14"/>
      <c r="J90" s="11"/>
      <c r="K90" s="21"/>
      <c r="L90" s="14"/>
      <c r="M90" s="11"/>
      <c r="N90" s="14"/>
      <c r="O90" s="22"/>
      <c r="P90" s="307" t="str">
        <f t="shared" si="23"/>
        <v/>
      </c>
      <c r="Q90" s="11"/>
      <c r="R90" s="472"/>
      <c r="S90" s="470" t="str">
        <f t="shared" si="24"/>
        <v/>
      </c>
      <c r="T90" s="308" t="str">
        <f t="shared" si="25"/>
        <v/>
      </c>
      <c r="U90" s="308" t="str">
        <f t="shared" si="26"/>
        <v/>
      </c>
      <c r="V90" s="308" t="str">
        <f t="shared" si="27"/>
        <v/>
      </c>
      <c r="W90" s="308" t="str">
        <f t="shared" si="28"/>
        <v/>
      </c>
      <c r="X90" s="199" t="str">
        <f t="shared" si="29"/>
        <v/>
      </c>
      <c r="Y90" s="308" t="str">
        <f t="shared" si="30"/>
        <v/>
      </c>
      <c r="Z90" s="201" t="str">
        <f t="shared" si="31"/>
        <v/>
      </c>
      <c r="AA90" s="308" t="str">
        <f t="shared" si="32"/>
        <v/>
      </c>
      <c r="AB90" s="308" t="str">
        <f t="shared" si="33"/>
        <v/>
      </c>
      <c r="AC90" s="201" t="str">
        <f t="shared" si="34"/>
        <v/>
      </c>
      <c r="AD90" s="308" t="str">
        <f t="shared" si="35"/>
        <v/>
      </c>
      <c r="AE90" s="201" t="str">
        <f t="shared" si="36"/>
        <v/>
      </c>
      <c r="AF90" s="204" t="str">
        <f t="shared" si="37"/>
        <v/>
      </c>
      <c r="AG90" s="204" t="str">
        <f t="shared" si="38"/>
        <v/>
      </c>
      <c r="AH90" s="308" t="str">
        <f t="shared" si="39"/>
        <v/>
      </c>
      <c r="AI90" s="191"/>
      <c r="AJ90" s="209" t="str">
        <f t="shared" si="40"/>
        <v/>
      </c>
      <c r="AK90" s="279"/>
      <c r="AL90" s="210" t="str" cm="1">
        <f t="array" ref="AL90">IF(OR(AJ90="",P90=""),"",_xlfn.IFS(ROUND(IFERROR(VALUE(TRIM(SUBSTITUTE(AJ90,CHAR(160),""))),0),2)&gt;ROUND(IFERROR(VALUE(TRIM(SUBSTITUTE(P90,CHAR(160),""))),0),2),"KO : Le montant retenu est supérieur au montant présenté. Merci de revoir la ligne de contributions ou plafonner son montant.",ROUND(IFERROR(VALUE(TRIM(SUBSTITUTE(P90,CHAR(160),""))),0),2)=0,"",ROUND(IFERROR(VALUE(TRIM(SUBSTITUTE(AJ90,CHAR(160),""))),0),2)=ROUND(IFERROR(VALUE(TRIM(SUBSTITUTE(P90,CHAR(160),""))),0),2),"OK",ROUND(IFERROR(VALUE(TRIM(SUBSTITUTE(AJ90,CHAR(160),""))),0),2)&lt;ROUND(IFERROR(VALUE(TRIM(SUBSTITUTE(P90,CHAR(160),""))),0),2),"Montant instruit inférieur au montant présenté.",TRUE,""))</f>
        <v/>
      </c>
      <c r="AM90" s="204" t="str">
        <f t="shared" si="41"/>
        <v/>
      </c>
    </row>
    <row r="91" spans="1:39" ht="15" customHeight="1">
      <c r="A91" s="473">
        <v>87</v>
      </c>
      <c r="B91" s="18"/>
      <c r="C91" s="11"/>
      <c r="D91" s="11"/>
      <c r="E91" s="19"/>
      <c r="F91" s="11"/>
      <c r="G91" s="20"/>
      <c r="H91" s="11"/>
      <c r="I91" s="14"/>
      <c r="J91" s="11"/>
      <c r="K91" s="21"/>
      <c r="L91" s="14"/>
      <c r="M91" s="11"/>
      <c r="N91" s="14"/>
      <c r="O91" s="22"/>
      <c r="P91" s="307" t="str">
        <f t="shared" si="23"/>
        <v/>
      </c>
      <c r="Q91" s="11"/>
      <c r="R91" s="472"/>
      <c r="S91" s="470" t="str">
        <f t="shared" si="24"/>
        <v/>
      </c>
      <c r="T91" s="308" t="str">
        <f t="shared" si="25"/>
        <v/>
      </c>
      <c r="U91" s="308" t="str">
        <f t="shared" si="26"/>
        <v/>
      </c>
      <c r="V91" s="308" t="str">
        <f t="shared" si="27"/>
        <v/>
      </c>
      <c r="W91" s="308" t="str">
        <f t="shared" si="28"/>
        <v/>
      </c>
      <c r="X91" s="199" t="str">
        <f t="shared" si="29"/>
        <v/>
      </c>
      <c r="Y91" s="308" t="str">
        <f t="shared" si="30"/>
        <v/>
      </c>
      <c r="Z91" s="201" t="str">
        <f t="shared" si="31"/>
        <v/>
      </c>
      <c r="AA91" s="308" t="str">
        <f t="shared" si="32"/>
        <v/>
      </c>
      <c r="AB91" s="308" t="str">
        <f t="shared" si="33"/>
        <v/>
      </c>
      <c r="AC91" s="201" t="str">
        <f t="shared" si="34"/>
        <v/>
      </c>
      <c r="AD91" s="308" t="str">
        <f t="shared" si="35"/>
        <v/>
      </c>
      <c r="AE91" s="201" t="str">
        <f t="shared" si="36"/>
        <v/>
      </c>
      <c r="AF91" s="204" t="str">
        <f t="shared" si="37"/>
        <v/>
      </c>
      <c r="AG91" s="204" t="str">
        <f t="shared" si="38"/>
        <v/>
      </c>
      <c r="AH91" s="308" t="str">
        <f t="shared" si="39"/>
        <v/>
      </c>
      <c r="AI91" s="191"/>
      <c r="AJ91" s="209" t="str">
        <f t="shared" si="40"/>
        <v/>
      </c>
      <c r="AK91" s="279"/>
      <c r="AL91" s="210" t="str" cm="1">
        <f t="array" ref="AL91">IF(OR(AJ91="",P91=""),"",_xlfn.IFS(ROUND(IFERROR(VALUE(TRIM(SUBSTITUTE(AJ91,CHAR(160),""))),0),2)&gt;ROUND(IFERROR(VALUE(TRIM(SUBSTITUTE(P91,CHAR(160),""))),0),2),"KO : Le montant retenu est supérieur au montant présenté. Merci de revoir la ligne de contributions ou plafonner son montant.",ROUND(IFERROR(VALUE(TRIM(SUBSTITUTE(P91,CHAR(160),""))),0),2)=0,"",ROUND(IFERROR(VALUE(TRIM(SUBSTITUTE(AJ91,CHAR(160),""))),0),2)=ROUND(IFERROR(VALUE(TRIM(SUBSTITUTE(P91,CHAR(160),""))),0),2),"OK",ROUND(IFERROR(VALUE(TRIM(SUBSTITUTE(AJ91,CHAR(160),""))),0),2)&lt;ROUND(IFERROR(VALUE(TRIM(SUBSTITUTE(P91,CHAR(160),""))),0),2),"Montant instruit inférieur au montant présenté.",TRUE,""))</f>
        <v/>
      </c>
      <c r="AM91" s="204" t="str">
        <f t="shared" si="41"/>
        <v/>
      </c>
    </row>
    <row r="92" spans="1:39" ht="15" customHeight="1">
      <c r="A92" s="473">
        <v>88</v>
      </c>
      <c r="B92" s="18"/>
      <c r="C92" s="11"/>
      <c r="D92" s="11"/>
      <c r="E92" s="19"/>
      <c r="F92" s="11"/>
      <c r="G92" s="20"/>
      <c r="H92" s="11"/>
      <c r="I92" s="14"/>
      <c r="J92" s="11"/>
      <c r="K92" s="21"/>
      <c r="L92" s="14"/>
      <c r="M92" s="11"/>
      <c r="N92" s="14"/>
      <c r="O92" s="22"/>
      <c r="P92" s="307" t="str">
        <f t="shared" si="23"/>
        <v/>
      </c>
      <c r="Q92" s="11"/>
      <c r="R92" s="472"/>
      <c r="S92" s="470" t="str">
        <f t="shared" si="24"/>
        <v/>
      </c>
      <c r="T92" s="308" t="str">
        <f t="shared" si="25"/>
        <v/>
      </c>
      <c r="U92" s="308" t="str">
        <f t="shared" si="26"/>
        <v/>
      </c>
      <c r="V92" s="308" t="str">
        <f t="shared" si="27"/>
        <v/>
      </c>
      <c r="W92" s="308" t="str">
        <f t="shared" si="28"/>
        <v/>
      </c>
      <c r="X92" s="199" t="str">
        <f t="shared" si="29"/>
        <v/>
      </c>
      <c r="Y92" s="308" t="str">
        <f t="shared" si="30"/>
        <v/>
      </c>
      <c r="Z92" s="201" t="str">
        <f t="shared" si="31"/>
        <v/>
      </c>
      <c r="AA92" s="308" t="str">
        <f t="shared" si="32"/>
        <v/>
      </c>
      <c r="AB92" s="308" t="str">
        <f t="shared" si="33"/>
        <v/>
      </c>
      <c r="AC92" s="201" t="str">
        <f t="shared" si="34"/>
        <v/>
      </c>
      <c r="AD92" s="308" t="str">
        <f t="shared" si="35"/>
        <v/>
      </c>
      <c r="AE92" s="201" t="str">
        <f t="shared" si="36"/>
        <v/>
      </c>
      <c r="AF92" s="204" t="str">
        <f t="shared" si="37"/>
        <v/>
      </c>
      <c r="AG92" s="204" t="str">
        <f t="shared" si="38"/>
        <v/>
      </c>
      <c r="AH92" s="308" t="str">
        <f t="shared" si="39"/>
        <v/>
      </c>
      <c r="AI92" s="191"/>
      <c r="AJ92" s="209" t="str">
        <f t="shared" si="40"/>
        <v/>
      </c>
      <c r="AK92" s="279"/>
      <c r="AL92" s="210" t="str" cm="1">
        <f t="array" ref="AL92">IF(OR(AJ92="",P92=""),"",_xlfn.IFS(ROUND(IFERROR(VALUE(TRIM(SUBSTITUTE(AJ92,CHAR(160),""))),0),2)&gt;ROUND(IFERROR(VALUE(TRIM(SUBSTITUTE(P92,CHAR(160),""))),0),2),"KO : Le montant retenu est supérieur au montant présenté. Merci de revoir la ligne de contributions ou plafonner son montant.",ROUND(IFERROR(VALUE(TRIM(SUBSTITUTE(P92,CHAR(160),""))),0),2)=0,"",ROUND(IFERROR(VALUE(TRIM(SUBSTITUTE(AJ92,CHAR(160),""))),0),2)=ROUND(IFERROR(VALUE(TRIM(SUBSTITUTE(P92,CHAR(160),""))),0),2),"OK",ROUND(IFERROR(VALUE(TRIM(SUBSTITUTE(AJ92,CHAR(160),""))),0),2)&lt;ROUND(IFERROR(VALUE(TRIM(SUBSTITUTE(P92,CHAR(160),""))),0),2),"Montant instruit inférieur au montant présenté.",TRUE,""))</f>
        <v/>
      </c>
      <c r="AM92" s="204" t="str">
        <f t="shared" si="41"/>
        <v/>
      </c>
    </row>
    <row r="93" spans="1:39" ht="15" customHeight="1">
      <c r="A93" s="473">
        <v>89</v>
      </c>
      <c r="B93" s="18"/>
      <c r="C93" s="11"/>
      <c r="D93" s="11"/>
      <c r="E93" s="19"/>
      <c r="F93" s="11"/>
      <c r="G93" s="20"/>
      <c r="H93" s="11"/>
      <c r="I93" s="14"/>
      <c r="J93" s="11"/>
      <c r="K93" s="21"/>
      <c r="L93" s="14"/>
      <c r="M93" s="11"/>
      <c r="N93" s="14"/>
      <c r="O93" s="22"/>
      <c r="P93" s="307" t="str">
        <f t="shared" si="23"/>
        <v/>
      </c>
      <c r="Q93" s="11"/>
      <c r="R93" s="472"/>
      <c r="S93" s="470" t="str">
        <f t="shared" si="24"/>
        <v/>
      </c>
      <c r="T93" s="308" t="str">
        <f t="shared" si="25"/>
        <v/>
      </c>
      <c r="U93" s="308" t="str">
        <f t="shared" si="26"/>
        <v/>
      </c>
      <c r="V93" s="308" t="str">
        <f t="shared" si="27"/>
        <v/>
      </c>
      <c r="W93" s="308" t="str">
        <f t="shared" si="28"/>
        <v/>
      </c>
      <c r="X93" s="199" t="str">
        <f t="shared" si="29"/>
        <v/>
      </c>
      <c r="Y93" s="308" t="str">
        <f t="shared" si="30"/>
        <v/>
      </c>
      <c r="Z93" s="201" t="str">
        <f t="shared" si="31"/>
        <v/>
      </c>
      <c r="AA93" s="308" t="str">
        <f t="shared" si="32"/>
        <v/>
      </c>
      <c r="AB93" s="308" t="str">
        <f t="shared" si="33"/>
        <v/>
      </c>
      <c r="AC93" s="201" t="str">
        <f t="shared" si="34"/>
        <v/>
      </c>
      <c r="AD93" s="308" t="str">
        <f t="shared" si="35"/>
        <v/>
      </c>
      <c r="AE93" s="201" t="str">
        <f t="shared" si="36"/>
        <v/>
      </c>
      <c r="AF93" s="204" t="str">
        <f t="shared" si="37"/>
        <v/>
      </c>
      <c r="AG93" s="204" t="str">
        <f t="shared" si="38"/>
        <v/>
      </c>
      <c r="AH93" s="308" t="str">
        <f t="shared" si="39"/>
        <v/>
      </c>
      <c r="AI93" s="191"/>
      <c r="AJ93" s="209" t="str">
        <f t="shared" si="40"/>
        <v/>
      </c>
      <c r="AK93" s="279"/>
      <c r="AL93" s="210" t="str" cm="1">
        <f t="array" ref="AL93">IF(OR(AJ93="",P93=""),"",_xlfn.IFS(ROUND(IFERROR(VALUE(TRIM(SUBSTITUTE(AJ93,CHAR(160),""))),0),2)&gt;ROUND(IFERROR(VALUE(TRIM(SUBSTITUTE(P93,CHAR(160),""))),0),2),"KO : Le montant retenu est supérieur au montant présenté. Merci de revoir la ligne de contributions ou plafonner son montant.",ROUND(IFERROR(VALUE(TRIM(SUBSTITUTE(P93,CHAR(160),""))),0),2)=0,"",ROUND(IFERROR(VALUE(TRIM(SUBSTITUTE(AJ93,CHAR(160),""))),0),2)=ROUND(IFERROR(VALUE(TRIM(SUBSTITUTE(P93,CHAR(160),""))),0),2),"OK",ROUND(IFERROR(VALUE(TRIM(SUBSTITUTE(AJ93,CHAR(160),""))),0),2)&lt;ROUND(IFERROR(VALUE(TRIM(SUBSTITUTE(P93,CHAR(160),""))),0),2),"Montant instruit inférieur au montant présenté.",TRUE,""))</f>
        <v/>
      </c>
      <c r="AM93" s="204" t="str">
        <f t="shared" si="41"/>
        <v/>
      </c>
    </row>
    <row r="94" spans="1:39" ht="15" customHeight="1">
      <c r="A94" s="473">
        <v>90</v>
      </c>
      <c r="B94" s="18"/>
      <c r="C94" s="11"/>
      <c r="D94" s="11"/>
      <c r="E94" s="19"/>
      <c r="F94" s="11"/>
      <c r="G94" s="20"/>
      <c r="H94" s="11"/>
      <c r="I94" s="14"/>
      <c r="J94" s="11"/>
      <c r="K94" s="21"/>
      <c r="L94" s="14"/>
      <c r="M94" s="11"/>
      <c r="N94" s="14"/>
      <c r="O94" s="22"/>
      <c r="P94" s="307" t="str">
        <f t="shared" si="23"/>
        <v/>
      </c>
      <c r="Q94" s="11"/>
      <c r="R94" s="472"/>
      <c r="S94" s="470" t="str">
        <f t="shared" si="24"/>
        <v/>
      </c>
      <c r="T94" s="308" t="str">
        <f t="shared" si="25"/>
        <v/>
      </c>
      <c r="U94" s="308" t="str">
        <f t="shared" si="26"/>
        <v/>
      </c>
      <c r="V94" s="308" t="str">
        <f t="shared" si="27"/>
        <v/>
      </c>
      <c r="W94" s="308" t="str">
        <f t="shared" si="28"/>
        <v/>
      </c>
      <c r="X94" s="199" t="str">
        <f t="shared" si="29"/>
        <v/>
      </c>
      <c r="Y94" s="308" t="str">
        <f t="shared" si="30"/>
        <v/>
      </c>
      <c r="Z94" s="201" t="str">
        <f t="shared" si="31"/>
        <v/>
      </c>
      <c r="AA94" s="308" t="str">
        <f t="shared" si="32"/>
        <v/>
      </c>
      <c r="AB94" s="308" t="str">
        <f t="shared" si="33"/>
        <v/>
      </c>
      <c r="AC94" s="201" t="str">
        <f t="shared" si="34"/>
        <v/>
      </c>
      <c r="AD94" s="308" t="str">
        <f t="shared" si="35"/>
        <v/>
      </c>
      <c r="AE94" s="201" t="str">
        <f t="shared" si="36"/>
        <v/>
      </c>
      <c r="AF94" s="204" t="str">
        <f t="shared" si="37"/>
        <v/>
      </c>
      <c r="AG94" s="204" t="str">
        <f t="shared" si="38"/>
        <v/>
      </c>
      <c r="AH94" s="308" t="str">
        <f t="shared" si="39"/>
        <v/>
      </c>
      <c r="AI94" s="191"/>
      <c r="AJ94" s="209" t="str">
        <f t="shared" si="40"/>
        <v/>
      </c>
      <c r="AK94" s="279"/>
      <c r="AL94" s="210" t="str" cm="1">
        <f t="array" ref="AL94">IF(OR(AJ94="",P94=""),"",_xlfn.IFS(ROUND(IFERROR(VALUE(TRIM(SUBSTITUTE(AJ94,CHAR(160),""))),0),2)&gt;ROUND(IFERROR(VALUE(TRIM(SUBSTITUTE(P94,CHAR(160),""))),0),2),"KO : Le montant retenu est supérieur au montant présenté. Merci de revoir la ligne de contributions ou plafonner son montant.",ROUND(IFERROR(VALUE(TRIM(SUBSTITUTE(P94,CHAR(160),""))),0),2)=0,"",ROUND(IFERROR(VALUE(TRIM(SUBSTITUTE(AJ94,CHAR(160),""))),0),2)=ROUND(IFERROR(VALUE(TRIM(SUBSTITUTE(P94,CHAR(160),""))),0),2),"OK",ROUND(IFERROR(VALUE(TRIM(SUBSTITUTE(AJ94,CHAR(160),""))),0),2)&lt;ROUND(IFERROR(VALUE(TRIM(SUBSTITUTE(P94,CHAR(160),""))),0),2),"Montant instruit inférieur au montant présenté.",TRUE,""))</f>
        <v/>
      </c>
      <c r="AM94" s="204" t="str">
        <f t="shared" si="41"/>
        <v/>
      </c>
    </row>
    <row r="95" spans="1:39" ht="15" customHeight="1">
      <c r="A95" s="473">
        <v>91</v>
      </c>
      <c r="B95" s="18"/>
      <c r="C95" s="11"/>
      <c r="D95" s="11"/>
      <c r="E95" s="19"/>
      <c r="F95" s="11"/>
      <c r="G95" s="20"/>
      <c r="H95" s="11"/>
      <c r="I95" s="14"/>
      <c r="J95" s="11"/>
      <c r="K95" s="21"/>
      <c r="L95" s="14"/>
      <c r="M95" s="11"/>
      <c r="N95" s="14"/>
      <c r="O95" s="22"/>
      <c r="P95" s="307" t="str">
        <f t="shared" si="23"/>
        <v/>
      </c>
      <c r="Q95" s="11"/>
      <c r="R95" s="472"/>
      <c r="S95" s="470" t="str">
        <f t="shared" si="24"/>
        <v/>
      </c>
      <c r="T95" s="308" t="str">
        <f t="shared" si="25"/>
        <v/>
      </c>
      <c r="U95" s="308" t="str">
        <f t="shared" si="26"/>
        <v/>
      </c>
      <c r="V95" s="308" t="str">
        <f t="shared" si="27"/>
        <v/>
      </c>
      <c r="W95" s="308" t="str">
        <f t="shared" si="28"/>
        <v/>
      </c>
      <c r="X95" s="199" t="str">
        <f t="shared" si="29"/>
        <v/>
      </c>
      <c r="Y95" s="308" t="str">
        <f t="shared" si="30"/>
        <v/>
      </c>
      <c r="Z95" s="201" t="str">
        <f t="shared" si="31"/>
        <v/>
      </c>
      <c r="AA95" s="308" t="str">
        <f t="shared" si="32"/>
        <v/>
      </c>
      <c r="AB95" s="308" t="str">
        <f t="shared" si="33"/>
        <v/>
      </c>
      <c r="AC95" s="201" t="str">
        <f t="shared" si="34"/>
        <v/>
      </c>
      <c r="AD95" s="308" t="str">
        <f t="shared" si="35"/>
        <v/>
      </c>
      <c r="AE95" s="201" t="str">
        <f t="shared" si="36"/>
        <v/>
      </c>
      <c r="AF95" s="204" t="str">
        <f t="shared" si="37"/>
        <v/>
      </c>
      <c r="AG95" s="204" t="str">
        <f t="shared" si="38"/>
        <v/>
      </c>
      <c r="AH95" s="308" t="str">
        <f t="shared" si="39"/>
        <v/>
      </c>
      <c r="AI95" s="191"/>
      <c r="AJ95" s="209" t="str">
        <f t="shared" si="40"/>
        <v/>
      </c>
      <c r="AK95" s="279"/>
      <c r="AL95" s="210" t="str" cm="1">
        <f t="array" ref="AL95">IF(OR(AJ95="",P95=""),"",_xlfn.IFS(ROUND(IFERROR(VALUE(TRIM(SUBSTITUTE(AJ95,CHAR(160),""))),0),2)&gt;ROUND(IFERROR(VALUE(TRIM(SUBSTITUTE(P95,CHAR(160),""))),0),2),"KO : Le montant retenu est supérieur au montant présenté. Merci de revoir la ligne de contributions ou plafonner son montant.",ROUND(IFERROR(VALUE(TRIM(SUBSTITUTE(P95,CHAR(160),""))),0),2)=0,"",ROUND(IFERROR(VALUE(TRIM(SUBSTITUTE(AJ95,CHAR(160),""))),0),2)=ROUND(IFERROR(VALUE(TRIM(SUBSTITUTE(P95,CHAR(160),""))),0),2),"OK",ROUND(IFERROR(VALUE(TRIM(SUBSTITUTE(AJ95,CHAR(160),""))),0),2)&lt;ROUND(IFERROR(VALUE(TRIM(SUBSTITUTE(P95,CHAR(160),""))),0),2),"Montant instruit inférieur au montant présenté.",TRUE,""))</f>
        <v/>
      </c>
      <c r="AM95" s="204" t="str">
        <f t="shared" si="41"/>
        <v/>
      </c>
    </row>
    <row r="96" spans="1:39" ht="15" customHeight="1">
      <c r="A96" s="473">
        <v>92</v>
      </c>
      <c r="B96" s="18"/>
      <c r="C96" s="11"/>
      <c r="D96" s="11"/>
      <c r="E96" s="19"/>
      <c r="F96" s="11"/>
      <c r="G96" s="20"/>
      <c r="H96" s="11"/>
      <c r="I96" s="14"/>
      <c r="J96" s="11"/>
      <c r="K96" s="21"/>
      <c r="L96" s="14"/>
      <c r="M96" s="11"/>
      <c r="N96" s="14"/>
      <c r="O96" s="22"/>
      <c r="P96" s="307" t="str">
        <f t="shared" si="23"/>
        <v/>
      </c>
      <c r="Q96" s="11"/>
      <c r="R96" s="472"/>
      <c r="S96" s="470" t="str">
        <f t="shared" si="24"/>
        <v/>
      </c>
      <c r="T96" s="308" t="str">
        <f t="shared" si="25"/>
        <v/>
      </c>
      <c r="U96" s="308" t="str">
        <f t="shared" si="26"/>
        <v/>
      </c>
      <c r="V96" s="308" t="str">
        <f t="shared" si="27"/>
        <v/>
      </c>
      <c r="W96" s="308" t="str">
        <f t="shared" si="28"/>
        <v/>
      </c>
      <c r="X96" s="199" t="str">
        <f t="shared" si="29"/>
        <v/>
      </c>
      <c r="Y96" s="308" t="str">
        <f t="shared" si="30"/>
        <v/>
      </c>
      <c r="Z96" s="201" t="str">
        <f t="shared" si="31"/>
        <v/>
      </c>
      <c r="AA96" s="308" t="str">
        <f t="shared" si="32"/>
        <v/>
      </c>
      <c r="AB96" s="308" t="str">
        <f t="shared" si="33"/>
        <v/>
      </c>
      <c r="AC96" s="201" t="str">
        <f t="shared" si="34"/>
        <v/>
      </c>
      <c r="AD96" s="308" t="str">
        <f t="shared" si="35"/>
        <v/>
      </c>
      <c r="AE96" s="201" t="str">
        <f t="shared" si="36"/>
        <v/>
      </c>
      <c r="AF96" s="204" t="str">
        <f t="shared" si="37"/>
        <v/>
      </c>
      <c r="AG96" s="204" t="str">
        <f t="shared" si="38"/>
        <v/>
      </c>
      <c r="AH96" s="308" t="str">
        <f t="shared" si="39"/>
        <v/>
      </c>
      <c r="AI96" s="191"/>
      <c r="AJ96" s="209" t="str">
        <f t="shared" si="40"/>
        <v/>
      </c>
      <c r="AK96" s="279"/>
      <c r="AL96" s="210" t="str" cm="1">
        <f t="array" ref="AL96">IF(OR(AJ96="",P96=""),"",_xlfn.IFS(ROUND(IFERROR(VALUE(TRIM(SUBSTITUTE(AJ96,CHAR(160),""))),0),2)&gt;ROUND(IFERROR(VALUE(TRIM(SUBSTITUTE(P96,CHAR(160),""))),0),2),"KO : Le montant retenu est supérieur au montant présenté. Merci de revoir la ligne de contributions ou plafonner son montant.",ROUND(IFERROR(VALUE(TRIM(SUBSTITUTE(P96,CHAR(160),""))),0),2)=0,"",ROUND(IFERROR(VALUE(TRIM(SUBSTITUTE(AJ96,CHAR(160),""))),0),2)=ROUND(IFERROR(VALUE(TRIM(SUBSTITUTE(P96,CHAR(160),""))),0),2),"OK",ROUND(IFERROR(VALUE(TRIM(SUBSTITUTE(AJ96,CHAR(160),""))),0),2)&lt;ROUND(IFERROR(VALUE(TRIM(SUBSTITUTE(P96,CHAR(160),""))),0),2),"Montant instruit inférieur au montant présenté.",TRUE,""))</f>
        <v/>
      </c>
      <c r="AM96" s="204" t="str">
        <f t="shared" si="41"/>
        <v/>
      </c>
    </row>
    <row r="97" spans="1:39" ht="15" customHeight="1">
      <c r="A97" s="473">
        <v>93</v>
      </c>
      <c r="B97" s="18"/>
      <c r="C97" s="11"/>
      <c r="D97" s="11"/>
      <c r="E97" s="19"/>
      <c r="F97" s="11"/>
      <c r="G97" s="20"/>
      <c r="H97" s="11"/>
      <c r="I97" s="14"/>
      <c r="J97" s="11"/>
      <c r="K97" s="21"/>
      <c r="L97" s="14"/>
      <c r="M97" s="11"/>
      <c r="N97" s="14"/>
      <c r="O97" s="22"/>
      <c r="P97" s="307" t="str">
        <f t="shared" si="23"/>
        <v/>
      </c>
      <c r="Q97" s="11"/>
      <c r="R97" s="472"/>
      <c r="S97" s="470" t="str">
        <f t="shared" si="24"/>
        <v/>
      </c>
      <c r="T97" s="308" t="str">
        <f t="shared" si="25"/>
        <v/>
      </c>
      <c r="U97" s="308" t="str">
        <f t="shared" si="26"/>
        <v/>
      </c>
      <c r="V97" s="308" t="str">
        <f t="shared" si="27"/>
        <v/>
      </c>
      <c r="W97" s="308" t="str">
        <f t="shared" si="28"/>
        <v/>
      </c>
      <c r="X97" s="199" t="str">
        <f t="shared" si="29"/>
        <v/>
      </c>
      <c r="Y97" s="308" t="str">
        <f t="shared" si="30"/>
        <v/>
      </c>
      <c r="Z97" s="201" t="str">
        <f t="shared" si="31"/>
        <v/>
      </c>
      <c r="AA97" s="308" t="str">
        <f t="shared" si="32"/>
        <v/>
      </c>
      <c r="AB97" s="308" t="str">
        <f t="shared" si="33"/>
        <v/>
      </c>
      <c r="AC97" s="201" t="str">
        <f t="shared" si="34"/>
        <v/>
      </c>
      <c r="AD97" s="308" t="str">
        <f t="shared" si="35"/>
        <v/>
      </c>
      <c r="AE97" s="201" t="str">
        <f t="shared" si="36"/>
        <v/>
      </c>
      <c r="AF97" s="204" t="str">
        <f t="shared" si="37"/>
        <v/>
      </c>
      <c r="AG97" s="204" t="str">
        <f t="shared" si="38"/>
        <v/>
      </c>
      <c r="AH97" s="308" t="str">
        <f t="shared" si="39"/>
        <v/>
      </c>
      <c r="AI97" s="191"/>
      <c r="AJ97" s="209" t="str">
        <f t="shared" si="40"/>
        <v/>
      </c>
      <c r="AK97" s="279"/>
      <c r="AL97" s="210" t="str" cm="1">
        <f t="array" ref="AL97">IF(OR(AJ97="",P97=""),"",_xlfn.IFS(ROUND(IFERROR(VALUE(TRIM(SUBSTITUTE(AJ97,CHAR(160),""))),0),2)&gt;ROUND(IFERROR(VALUE(TRIM(SUBSTITUTE(P97,CHAR(160),""))),0),2),"KO : Le montant retenu est supérieur au montant présenté. Merci de revoir la ligne de contributions ou plafonner son montant.",ROUND(IFERROR(VALUE(TRIM(SUBSTITUTE(P97,CHAR(160),""))),0),2)=0,"",ROUND(IFERROR(VALUE(TRIM(SUBSTITUTE(AJ97,CHAR(160),""))),0),2)=ROUND(IFERROR(VALUE(TRIM(SUBSTITUTE(P97,CHAR(160),""))),0),2),"OK",ROUND(IFERROR(VALUE(TRIM(SUBSTITUTE(AJ97,CHAR(160),""))),0),2)&lt;ROUND(IFERROR(VALUE(TRIM(SUBSTITUTE(P97,CHAR(160),""))),0),2),"Montant instruit inférieur au montant présenté.",TRUE,""))</f>
        <v/>
      </c>
      <c r="AM97" s="204" t="str">
        <f t="shared" si="41"/>
        <v/>
      </c>
    </row>
    <row r="98" spans="1:39" ht="15" customHeight="1">
      <c r="A98" s="473">
        <v>94</v>
      </c>
      <c r="B98" s="18"/>
      <c r="C98" s="11"/>
      <c r="D98" s="11"/>
      <c r="E98" s="19"/>
      <c r="F98" s="11"/>
      <c r="G98" s="20"/>
      <c r="H98" s="11"/>
      <c r="I98" s="14"/>
      <c r="J98" s="11"/>
      <c r="K98" s="21"/>
      <c r="L98" s="14"/>
      <c r="M98" s="11"/>
      <c r="N98" s="14"/>
      <c r="O98" s="22"/>
      <c r="P98" s="307" t="str">
        <f t="shared" si="23"/>
        <v/>
      </c>
      <c r="Q98" s="11"/>
      <c r="R98" s="472"/>
      <c r="S98" s="470" t="str">
        <f t="shared" si="24"/>
        <v/>
      </c>
      <c r="T98" s="308" t="str">
        <f t="shared" si="25"/>
        <v/>
      </c>
      <c r="U98" s="308" t="str">
        <f t="shared" si="26"/>
        <v/>
      </c>
      <c r="V98" s="308" t="str">
        <f t="shared" si="27"/>
        <v/>
      </c>
      <c r="W98" s="308" t="str">
        <f t="shared" si="28"/>
        <v/>
      </c>
      <c r="X98" s="199" t="str">
        <f t="shared" si="29"/>
        <v/>
      </c>
      <c r="Y98" s="308" t="str">
        <f t="shared" si="30"/>
        <v/>
      </c>
      <c r="Z98" s="201" t="str">
        <f t="shared" si="31"/>
        <v/>
      </c>
      <c r="AA98" s="308" t="str">
        <f t="shared" si="32"/>
        <v/>
      </c>
      <c r="AB98" s="308" t="str">
        <f t="shared" si="33"/>
        <v/>
      </c>
      <c r="AC98" s="201" t="str">
        <f t="shared" si="34"/>
        <v/>
      </c>
      <c r="AD98" s="308" t="str">
        <f t="shared" si="35"/>
        <v/>
      </c>
      <c r="AE98" s="201" t="str">
        <f t="shared" si="36"/>
        <v/>
      </c>
      <c r="AF98" s="204" t="str">
        <f t="shared" si="37"/>
        <v/>
      </c>
      <c r="AG98" s="204" t="str">
        <f t="shared" si="38"/>
        <v/>
      </c>
      <c r="AH98" s="308" t="str">
        <f t="shared" si="39"/>
        <v/>
      </c>
      <c r="AI98" s="191"/>
      <c r="AJ98" s="209" t="str">
        <f t="shared" si="40"/>
        <v/>
      </c>
      <c r="AK98" s="279"/>
      <c r="AL98" s="210" t="str" cm="1">
        <f t="array" ref="AL98">IF(OR(AJ98="",P98=""),"",_xlfn.IFS(ROUND(IFERROR(VALUE(TRIM(SUBSTITUTE(AJ98,CHAR(160),""))),0),2)&gt;ROUND(IFERROR(VALUE(TRIM(SUBSTITUTE(P98,CHAR(160),""))),0),2),"KO : Le montant retenu est supérieur au montant présenté. Merci de revoir la ligne de contributions ou plafonner son montant.",ROUND(IFERROR(VALUE(TRIM(SUBSTITUTE(P98,CHAR(160),""))),0),2)=0,"",ROUND(IFERROR(VALUE(TRIM(SUBSTITUTE(AJ98,CHAR(160),""))),0),2)=ROUND(IFERROR(VALUE(TRIM(SUBSTITUTE(P98,CHAR(160),""))),0),2),"OK",ROUND(IFERROR(VALUE(TRIM(SUBSTITUTE(AJ98,CHAR(160),""))),0),2)&lt;ROUND(IFERROR(VALUE(TRIM(SUBSTITUTE(P98,CHAR(160),""))),0),2),"Montant instruit inférieur au montant présenté.",TRUE,""))</f>
        <v/>
      </c>
      <c r="AM98" s="204" t="str">
        <f t="shared" si="41"/>
        <v/>
      </c>
    </row>
    <row r="99" spans="1:39" ht="15" customHeight="1">
      <c r="A99" s="473">
        <v>95</v>
      </c>
      <c r="B99" s="18"/>
      <c r="C99" s="11"/>
      <c r="D99" s="11"/>
      <c r="E99" s="19"/>
      <c r="F99" s="11"/>
      <c r="G99" s="20"/>
      <c r="H99" s="11"/>
      <c r="I99" s="14"/>
      <c r="J99" s="11"/>
      <c r="K99" s="21"/>
      <c r="L99" s="14"/>
      <c r="M99" s="11"/>
      <c r="N99" s="14"/>
      <c r="O99" s="22"/>
      <c r="P99" s="307" t="str">
        <f t="shared" si="23"/>
        <v/>
      </c>
      <c r="Q99" s="11"/>
      <c r="R99" s="472"/>
      <c r="S99" s="470" t="str">
        <f t="shared" si="24"/>
        <v/>
      </c>
      <c r="T99" s="308" t="str">
        <f t="shared" si="25"/>
        <v/>
      </c>
      <c r="U99" s="308" t="str">
        <f t="shared" si="26"/>
        <v/>
      </c>
      <c r="V99" s="308" t="str">
        <f t="shared" si="27"/>
        <v/>
      </c>
      <c r="W99" s="308" t="str">
        <f t="shared" si="28"/>
        <v/>
      </c>
      <c r="X99" s="199" t="str">
        <f t="shared" si="29"/>
        <v/>
      </c>
      <c r="Y99" s="308" t="str">
        <f t="shared" si="30"/>
        <v/>
      </c>
      <c r="Z99" s="201" t="str">
        <f t="shared" si="31"/>
        <v/>
      </c>
      <c r="AA99" s="308" t="str">
        <f t="shared" si="32"/>
        <v/>
      </c>
      <c r="AB99" s="308" t="str">
        <f t="shared" si="33"/>
        <v/>
      </c>
      <c r="AC99" s="201" t="str">
        <f t="shared" si="34"/>
        <v/>
      </c>
      <c r="AD99" s="308" t="str">
        <f t="shared" si="35"/>
        <v/>
      </c>
      <c r="AE99" s="201" t="str">
        <f t="shared" si="36"/>
        <v/>
      </c>
      <c r="AF99" s="204" t="str">
        <f t="shared" si="37"/>
        <v/>
      </c>
      <c r="AG99" s="204" t="str">
        <f t="shared" si="38"/>
        <v/>
      </c>
      <c r="AH99" s="308" t="str">
        <f t="shared" si="39"/>
        <v/>
      </c>
      <c r="AI99" s="191"/>
      <c r="AJ99" s="209" t="str">
        <f t="shared" si="40"/>
        <v/>
      </c>
      <c r="AK99" s="279"/>
      <c r="AL99" s="210" t="str" cm="1">
        <f t="array" ref="AL99">IF(OR(AJ99="",P99=""),"",_xlfn.IFS(ROUND(IFERROR(VALUE(TRIM(SUBSTITUTE(AJ99,CHAR(160),""))),0),2)&gt;ROUND(IFERROR(VALUE(TRIM(SUBSTITUTE(P99,CHAR(160),""))),0),2),"KO : Le montant retenu est supérieur au montant présenté. Merci de revoir la ligne de contributions ou plafonner son montant.",ROUND(IFERROR(VALUE(TRIM(SUBSTITUTE(P99,CHAR(160),""))),0),2)=0,"",ROUND(IFERROR(VALUE(TRIM(SUBSTITUTE(AJ99,CHAR(160),""))),0),2)=ROUND(IFERROR(VALUE(TRIM(SUBSTITUTE(P99,CHAR(160),""))),0),2),"OK",ROUND(IFERROR(VALUE(TRIM(SUBSTITUTE(AJ99,CHAR(160),""))),0),2)&lt;ROUND(IFERROR(VALUE(TRIM(SUBSTITUTE(P99,CHAR(160),""))),0),2),"Montant instruit inférieur au montant présenté.",TRUE,""))</f>
        <v/>
      </c>
      <c r="AM99" s="204" t="str">
        <f t="shared" si="41"/>
        <v/>
      </c>
    </row>
    <row r="100" spans="1:39" ht="15" customHeight="1">
      <c r="A100" s="473">
        <v>96</v>
      </c>
      <c r="B100" s="18"/>
      <c r="C100" s="11"/>
      <c r="D100" s="11"/>
      <c r="E100" s="19"/>
      <c r="F100" s="11"/>
      <c r="G100" s="20"/>
      <c r="H100" s="11"/>
      <c r="I100" s="14"/>
      <c r="J100" s="11"/>
      <c r="K100" s="21"/>
      <c r="L100" s="14"/>
      <c r="M100" s="11"/>
      <c r="N100" s="14"/>
      <c r="O100" s="22"/>
      <c r="P100" s="307" t="str">
        <f t="shared" si="23"/>
        <v/>
      </c>
      <c r="Q100" s="11"/>
      <c r="R100" s="472"/>
      <c r="S100" s="470" t="str">
        <f t="shared" si="24"/>
        <v/>
      </c>
      <c r="T100" s="308" t="str">
        <f t="shared" si="25"/>
        <v/>
      </c>
      <c r="U100" s="308" t="str">
        <f t="shared" si="26"/>
        <v/>
      </c>
      <c r="V100" s="308" t="str">
        <f t="shared" si="27"/>
        <v/>
      </c>
      <c r="W100" s="308" t="str">
        <f t="shared" si="28"/>
        <v/>
      </c>
      <c r="X100" s="199" t="str">
        <f t="shared" si="29"/>
        <v/>
      </c>
      <c r="Y100" s="308" t="str">
        <f t="shared" si="30"/>
        <v/>
      </c>
      <c r="Z100" s="201" t="str">
        <f t="shared" si="31"/>
        <v/>
      </c>
      <c r="AA100" s="308" t="str">
        <f t="shared" si="32"/>
        <v/>
      </c>
      <c r="AB100" s="308" t="str">
        <f t="shared" si="33"/>
        <v/>
      </c>
      <c r="AC100" s="201" t="str">
        <f t="shared" si="34"/>
        <v/>
      </c>
      <c r="AD100" s="308" t="str">
        <f t="shared" si="35"/>
        <v/>
      </c>
      <c r="AE100" s="201" t="str">
        <f t="shared" si="36"/>
        <v/>
      </c>
      <c r="AF100" s="204" t="str">
        <f t="shared" si="37"/>
        <v/>
      </c>
      <c r="AG100" s="204" t="str">
        <f t="shared" si="38"/>
        <v/>
      </c>
      <c r="AH100" s="308" t="str">
        <f t="shared" si="39"/>
        <v/>
      </c>
      <c r="AI100" s="191"/>
      <c r="AJ100" s="209" t="str">
        <f t="shared" si="40"/>
        <v/>
      </c>
      <c r="AK100" s="279"/>
      <c r="AL100" s="210" t="str" cm="1">
        <f t="array" ref="AL100">IF(OR(AJ100="",P100=""),"",_xlfn.IFS(ROUND(IFERROR(VALUE(TRIM(SUBSTITUTE(AJ100,CHAR(160),""))),0),2)&gt;ROUND(IFERROR(VALUE(TRIM(SUBSTITUTE(P100,CHAR(160),""))),0),2),"KO : Le montant retenu est supérieur au montant présenté. Merci de revoir la ligne de contributions ou plafonner son montant.",ROUND(IFERROR(VALUE(TRIM(SUBSTITUTE(P100,CHAR(160),""))),0),2)=0,"",ROUND(IFERROR(VALUE(TRIM(SUBSTITUTE(AJ100,CHAR(160),""))),0),2)=ROUND(IFERROR(VALUE(TRIM(SUBSTITUTE(P100,CHAR(160),""))),0),2),"OK",ROUND(IFERROR(VALUE(TRIM(SUBSTITUTE(AJ100,CHAR(160),""))),0),2)&lt;ROUND(IFERROR(VALUE(TRIM(SUBSTITUTE(P100,CHAR(160),""))),0),2),"Montant instruit inférieur au montant présenté.",TRUE,""))</f>
        <v/>
      </c>
      <c r="AM100" s="204" t="str">
        <f t="shared" si="41"/>
        <v/>
      </c>
    </row>
    <row r="101" spans="1:39" ht="15" customHeight="1">
      <c r="A101" s="473">
        <v>97</v>
      </c>
      <c r="B101" s="18"/>
      <c r="C101" s="11"/>
      <c r="D101" s="11"/>
      <c r="E101" s="19"/>
      <c r="F101" s="11"/>
      <c r="G101" s="20"/>
      <c r="H101" s="11"/>
      <c r="I101" s="14"/>
      <c r="J101" s="11"/>
      <c r="K101" s="21"/>
      <c r="L101" s="14"/>
      <c r="M101" s="11"/>
      <c r="N101" s="14"/>
      <c r="O101" s="22"/>
      <c r="P101" s="307" t="str">
        <f t="shared" si="23"/>
        <v/>
      </c>
      <c r="Q101" s="11"/>
      <c r="R101" s="472"/>
      <c r="S101" s="470" t="str">
        <f t="shared" si="24"/>
        <v/>
      </c>
      <c r="T101" s="308" t="str">
        <f t="shared" si="25"/>
        <v/>
      </c>
      <c r="U101" s="308" t="str">
        <f t="shared" si="26"/>
        <v/>
      </c>
      <c r="V101" s="308" t="str">
        <f t="shared" si="27"/>
        <v/>
      </c>
      <c r="W101" s="308" t="str">
        <f t="shared" si="28"/>
        <v/>
      </c>
      <c r="X101" s="199" t="str">
        <f t="shared" si="29"/>
        <v/>
      </c>
      <c r="Y101" s="308" t="str">
        <f t="shared" si="30"/>
        <v/>
      </c>
      <c r="Z101" s="201" t="str">
        <f t="shared" si="31"/>
        <v/>
      </c>
      <c r="AA101" s="308" t="str">
        <f t="shared" si="32"/>
        <v/>
      </c>
      <c r="AB101" s="308" t="str">
        <f t="shared" si="33"/>
        <v/>
      </c>
      <c r="AC101" s="201" t="str">
        <f t="shared" si="34"/>
        <v/>
      </c>
      <c r="AD101" s="308" t="str">
        <f t="shared" si="35"/>
        <v/>
      </c>
      <c r="AE101" s="201" t="str">
        <f t="shared" si="36"/>
        <v/>
      </c>
      <c r="AF101" s="204" t="str">
        <f t="shared" si="37"/>
        <v/>
      </c>
      <c r="AG101" s="204" t="str">
        <f t="shared" si="38"/>
        <v/>
      </c>
      <c r="AH101" s="308" t="str">
        <f t="shared" si="39"/>
        <v/>
      </c>
      <c r="AI101" s="191"/>
      <c r="AJ101" s="209" t="str">
        <f t="shared" si="40"/>
        <v/>
      </c>
      <c r="AK101" s="279"/>
      <c r="AL101" s="210" t="str" cm="1">
        <f t="array" ref="AL101">IF(OR(AJ101="",P101=""),"",_xlfn.IFS(ROUND(IFERROR(VALUE(TRIM(SUBSTITUTE(AJ101,CHAR(160),""))),0),2)&gt;ROUND(IFERROR(VALUE(TRIM(SUBSTITUTE(P101,CHAR(160),""))),0),2),"KO : Le montant retenu est supérieur au montant présenté. Merci de revoir la ligne de contributions ou plafonner son montant.",ROUND(IFERROR(VALUE(TRIM(SUBSTITUTE(P101,CHAR(160),""))),0),2)=0,"",ROUND(IFERROR(VALUE(TRIM(SUBSTITUTE(AJ101,CHAR(160),""))),0),2)=ROUND(IFERROR(VALUE(TRIM(SUBSTITUTE(P101,CHAR(160),""))),0),2),"OK",ROUND(IFERROR(VALUE(TRIM(SUBSTITUTE(AJ101,CHAR(160),""))),0),2)&lt;ROUND(IFERROR(VALUE(TRIM(SUBSTITUTE(P101,CHAR(160),""))),0),2),"Montant instruit inférieur au montant présenté.",TRUE,""))</f>
        <v/>
      </c>
      <c r="AM101" s="204" t="str">
        <f t="shared" si="41"/>
        <v/>
      </c>
    </row>
    <row r="102" spans="1:39" ht="15" customHeight="1">
      <c r="A102" s="473">
        <v>98</v>
      </c>
      <c r="B102" s="18"/>
      <c r="C102" s="11"/>
      <c r="D102" s="11"/>
      <c r="E102" s="19"/>
      <c r="F102" s="11"/>
      <c r="G102" s="20"/>
      <c r="H102" s="11"/>
      <c r="I102" s="14"/>
      <c r="J102" s="11"/>
      <c r="K102" s="21"/>
      <c r="L102" s="14"/>
      <c r="M102" s="11"/>
      <c r="N102" s="14"/>
      <c r="O102" s="22"/>
      <c r="P102" s="307" t="str">
        <f t="shared" si="23"/>
        <v/>
      </c>
      <c r="Q102" s="11"/>
      <c r="R102" s="472"/>
      <c r="S102" s="470" t="str">
        <f t="shared" si="24"/>
        <v/>
      </c>
      <c r="T102" s="308" t="str">
        <f t="shared" si="25"/>
        <v/>
      </c>
      <c r="U102" s="308" t="str">
        <f t="shared" si="26"/>
        <v/>
      </c>
      <c r="V102" s="308" t="str">
        <f t="shared" si="27"/>
        <v/>
      </c>
      <c r="W102" s="308" t="str">
        <f t="shared" si="28"/>
        <v/>
      </c>
      <c r="X102" s="199" t="str">
        <f t="shared" si="29"/>
        <v/>
      </c>
      <c r="Y102" s="308" t="str">
        <f t="shared" si="30"/>
        <v/>
      </c>
      <c r="Z102" s="201" t="str">
        <f t="shared" si="31"/>
        <v/>
      </c>
      <c r="AA102" s="308" t="str">
        <f t="shared" si="32"/>
        <v/>
      </c>
      <c r="AB102" s="308" t="str">
        <f t="shared" si="33"/>
        <v/>
      </c>
      <c r="AC102" s="201" t="str">
        <f t="shared" si="34"/>
        <v/>
      </c>
      <c r="AD102" s="308" t="str">
        <f t="shared" si="35"/>
        <v/>
      </c>
      <c r="AE102" s="201" t="str">
        <f t="shared" si="36"/>
        <v/>
      </c>
      <c r="AF102" s="204" t="str">
        <f t="shared" si="37"/>
        <v/>
      </c>
      <c r="AG102" s="204" t="str">
        <f t="shared" si="38"/>
        <v/>
      </c>
      <c r="AH102" s="308" t="str">
        <f t="shared" si="39"/>
        <v/>
      </c>
      <c r="AI102" s="191"/>
      <c r="AJ102" s="209" t="str">
        <f t="shared" si="40"/>
        <v/>
      </c>
      <c r="AK102" s="279"/>
      <c r="AL102" s="210" t="str" cm="1">
        <f t="array" ref="AL102">IF(OR(AJ102="",P102=""),"",_xlfn.IFS(ROUND(IFERROR(VALUE(TRIM(SUBSTITUTE(AJ102,CHAR(160),""))),0),2)&gt;ROUND(IFERROR(VALUE(TRIM(SUBSTITUTE(P102,CHAR(160),""))),0),2),"KO : Le montant retenu est supérieur au montant présenté. Merci de revoir la ligne de contributions ou plafonner son montant.",ROUND(IFERROR(VALUE(TRIM(SUBSTITUTE(P102,CHAR(160),""))),0),2)=0,"",ROUND(IFERROR(VALUE(TRIM(SUBSTITUTE(AJ102,CHAR(160),""))),0),2)=ROUND(IFERROR(VALUE(TRIM(SUBSTITUTE(P102,CHAR(160),""))),0),2),"OK",ROUND(IFERROR(VALUE(TRIM(SUBSTITUTE(AJ102,CHAR(160),""))),0),2)&lt;ROUND(IFERROR(VALUE(TRIM(SUBSTITUTE(P102,CHAR(160),""))),0),2),"Montant instruit inférieur au montant présenté.",TRUE,""))</f>
        <v/>
      </c>
      <c r="AM102" s="204" t="str">
        <f t="shared" si="41"/>
        <v/>
      </c>
    </row>
    <row r="103" spans="1:39" ht="15" customHeight="1">
      <c r="A103" s="473">
        <v>99</v>
      </c>
      <c r="B103" s="18"/>
      <c r="C103" s="11"/>
      <c r="D103" s="11"/>
      <c r="E103" s="19"/>
      <c r="F103" s="11"/>
      <c r="G103" s="20"/>
      <c r="H103" s="11"/>
      <c r="I103" s="14"/>
      <c r="J103" s="11"/>
      <c r="K103" s="21"/>
      <c r="L103" s="14"/>
      <c r="M103" s="11"/>
      <c r="N103" s="14"/>
      <c r="O103" s="22"/>
      <c r="P103" s="307" t="str">
        <f t="shared" si="23"/>
        <v/>
      </c>
      <c r="Q103" s="11"/>
      <c r="R103" s="472"/>
      <c r="S103" s="470" t="str">
        <f t="shared" si="24"/>
        <v/>
      </c>
      <c r="T103" s="308" t="str">
        <f t="shared" si="25"/>
        <v/>
      </c>
      <c r="U103" s="308" t="str">
        <f t="shared" si="26"/>
        <v/>
      </c>
      <c r="V103" s="308" t="str">
        <f t="shared" si="27"/>
        <v/>
      </c>
      <c r="W103" s="308" t="str">
        <f t="shared" si="28"/>
        <v/>
      </c>
      <c r="X103" s="199" t="str">
        <f t="shared" si="29"/>
        <v/>
      </c>
      <c r="Y103" s="308" t="str">
        <f t="shared" si="30"/>
        <v/>
      </c>
      <c r="Z103" s="201" t="str">
        <f t="shared" si="31"/>
        <v/>
      </c>
      <c r="AA103" s="308" t="str">
        <f t="shared" si="32"/>
        <v/>
      </c>
      <c r="AB103" s="308" t="str">
        <f t="shared" si="33"/>
        <v/>
      </c>
      <c r="AC103" s="201" t="str">
        <f t="shared" si="34"/>
        <v/>
      </c>
      <c r="AD103" s="308" t="str">
        <f t="shared" si="35"/>
        <v/>
      </c>
      <c r="AE103" s="201" t="str">
        <f t="shared" si="36"/>
        <v/>
      </c>
      <c r="AF103" s="204" t="str">
        <f t="shared" si="37"/>
        <v/>
      </c>
      <c r="AG103" s="204" t="str">
        <f t="shared" si="38"/>
        <v/>
      </c>
      <c r="AH103" s="308" t="str">
        <f t="shared" si="39"/>
        <v/>
      </c>
      <c r="AI103" s="191"/>
      <c r="AJ103" s="209" t="str">
        <f t="shared" si="40"/>
        <v/>
      </c>
      <c r="AK103" s="279"/>
      <c r="AL103" s="210" t="str" cm="1">
        <f t="array" ref="AL103">IF(OR(AJ103="",P103=""),"",_xlfn.IFS(ROUND(IFERROR(VALUE(TRIM(SUBSTITUTE(AJ103,CHAR(160),""))),0),2)&gt;ROUND(IFERROR(VALUE(TRIM(SUBSTITUTE(P103,CHAR(160),""))),0),2),"KO : Le montant retenu est supérieur au montant présenté. Merci de revoir la ligne de contributions ou plafonner son montant.",ROUND(IFERROR(VALUE(TRIM(SUBSTITUTE(P103,CHAR(160),""))),0),2)=0,"",ROUND(IFERROR(VALUE(TRIM(SUBSTITUTE(AJ103,CHAR(160),""))),0),2)=ROUND(IFERROR(VALUE(TRIM(SUBSTITUTE(P103,CHAR(160),""))),0),2),"OK",ROUND(IFERROR(VALUE(TRIM(SUBSTITUTE(AJ103,CHAR(160),""))),0),2)&lt;ROUND(IFERROR(VALUE(TRIM(SUBSTITUTE(P103,CHAR(160),""))),0),2),"Montant instruit inférieur au montant présenté.",TRUE,""))</f>
        <v/>
      </c>
      <c r="AM103" s="204" t="str">
        <f t="shared" si="41"/>
        <v/>
      </c>
    </row>
    <row r="104" spans="1:39" ht="15" customHeight="1">
      <c r="A104" s="473">
        <v>100</v>
      </c>
      <c r="B104" s="18"/>
      <c r="C104" s="11"/>
      <c r="D104" s="11"/>
      <c r="E104" s="19"/>
      <c r="F104" s="11"/>
      <c r="G104" s="20"/>
      <c r="H104" s="11"/>
      <c r="I104" s="14"/>
      <c r="J104" s="11"/>
      <c r="K104" s="21"/>
      <c r="L104" s="14"/>
      <c r="M104" s="11"/>
      <c r="N104" s="14"/>
      <c r="O104" s="22"/>
      <c r="P104" s="307" t="str">
        <f t="shared" si="23"/>
        <v/>
      </c>
      <c r="Q104" s="11"/>
      <c r="R104" s="472"/>
      <c r="S104" s="470" t="str">
        <f t="shared" si="24"/>
        <v/>
      </c>
      <c r="T104" s="308" t="str">
        <f t="shared" si="25"/>
        <v/>
      </c>
      <c r="U104" s="308" t="str">
        <f t="shared" si="26"/>
        <v/>
      </c>
      <c r="V104" s="308" t="str">
        <f t="shared" si="27"/>
        <v/>
      </c>
      <c r="W104" s="308" t="str">
        <f t="shared" si="28"/>
        <v/>
      </c>
      <c r="X104" s="199" t="str">
        <f t="shared" si="29"/>
        <v/>
      </c>
      <c r="Y104" s="308" t="str">
        <f t="shared" si="30"/>
        <v/>
      </c>
      <c r="Z104" s="201" t="str">
        <f t="shared" si="31"/>
        <v/>
      </c>
      <c r="AA104" s="308" t="str">
        <f t="shared" si="32"/>
        <v/>
      </c>
      <c r="AB104" s="308" t="str">
        <f t="shared" si="33"/>
        <v/>
      </c>
      <c r="AC104" s="201" t="str">
        <f t="shared" si="34"/>
        <v/>
      </c>
      <c r="AD104" s="308" t="str">
        <f t="shared" si="35"/>
        <v/>
      </c>
      <c r="AE104" s="201" t="str">
        <f t="shared" si="36"/>
        <v/>
      </c>
      <c r="AF104" s="204" t="str">
        <f t="shared" si="37"/>
        <v/>
      </c>
      <c r="AG104" s="204" t="str">
        <f t="shared" si="38"/>
        <v/>
      </c>
      <c r="AH104" s="308" t="str">
        <f t="shared" si="39"/>
        <v/>
      </c>
      <c r="AI104" s="191"/>
      <c r="AJ104" s="209" t="str">
        <f t="shared" si="40"/>
        <v/>
      </c>
      <c r="AK104" s="279"/>
      <c r="AL104" s="210" t="str" cm="1">
        <f t="array" ref="AL104">IF(OR(AJ104="",P104=""),"",_xlfn.IFS(ROUND(IFERROR(VALUE(TRIM(SUBSTITUTE(AJ104,CHAR(160),""))),0),2)&gt;ROUND(IFERROR(VALUE(TRIM(SUBSTITUTE(P104,CHAR(160),""))),0),2),"KO : Le montant retenu est supérieur au montant présenté. Merci de revoir la ligne de contributions ou plafonner son montant.",ROUND(IFERROR(VALUE(TRIM(SUBSTITUTE(P104,CHAR(160),""))),0),2)=0,"",ROUND(IFERROR(VALUE(TRIM(SUBSTITUTE(AJ104,CHAR(160),""))),0),2)=ROUND(IFERROR(VALUE(TRIM(SUBSTITUTE(P104,CHAR(160),""))),0),2),"OK",ROUND(IFERROR(VALUE(TRIM(SUBSTITUTE(AJ104,CHAR(160),""))),0),2)&lt;ROUND(IFERROR(VALUE(TRIM(SUBSTITUTE(P104,CHAR(160),""))),0),2),"Montant instruit inférieur au montant présenté.",TRUE,""))</f>
        <v/>
      </c>
      <c r="AM104" s="204" t="str">
        <f t="shared" si="41"/>
        <v/>
      </c>
    </row>
    <row r="105" spans="1:39" ht="15" thickBot="1">
      <c r="A105" s="610" t="s">
        <v>20</v>
      </c>
      <c r="B105" s="611"/>
      <c r="C105" s="611"/>
      <c r="D105" s="611"/>
      <c r="E105" s="611"/>
      <c r="F105" s="611"/>
      <c r="G105" s="611"/>
      <c r="H105" s="611"/>
      <c r="I105" s="611"/>
      <c r="J105" s="611"/>
      <c r="K105" s="611"/>
      <c r="L105" s="611"/>
      <c r="M105" s="611"/>
      <c r="N105" s="611"/>
      <c r="O105" s="611"/>
      <c r="P105" s="455">
        <f>SUM(P5:P104)</f>
        <v>0</v>
      </c>
      <c r="Q105" s="453"/>
      <c r="R105" s="456"/>
      <c r="S105" s="290"/>
      <c r="T105" s="290"/>
      <c r="U105" s="290"/>
      <c r="V105" s="290"/>
      <c r="W105" s="290"/>
      <c r="X105" s="290"/>
      <c r="Y105" s="290"/>
      <c r="Z105" s="290"/>
      <c r="AA105" s="290"/>
      <c r="AB105" s="290"/>
      <c r="AC105" s="290"/>
      <c r="AD105" s="290"/>
      <c r="AE105" s="290"/>
      <c r="AF105" s="290"/>
      <c r="AG105" s="290"/>
      <c r="AH105" s="290"/>
      <c r="AI105" s="310" t="s">
        <v>21</v>
      </c>
      <c r="AJ105" s="309">
        <f>SUM(AJ5:AJ104)</f>
        <v>0</v>
      </c>
      <c r="AK105" s="290"/>
      <c r="AL105" s="290"/>
      <c r="AM105" s="309">
        <f>SUM(AM5:AM104)</f>
        <v>0</v>
      </c>
    </row>
  </sheetData>
  <sheetProtection algorithmName="SHA-512" hashValue="IiTvR82XOc/tfQ7x3rkEDdGnqEAk8ptZ4PrMmsyMhacuyINAD5InR1xySRMJ1xBLq6rrZ/4sawgh5Q9D/ves1w==" saltValue="n92pJfZYjWAWHRSq25Li7g==" spinCount="100000" sheet="1" formatCells="0" formatColumns="0" formatRows="0" insertColumns="0" insertRows="0" insertHyperlinks="0" deleteColumns="0" deleteRows="0" sort="0" autoFilter="0" pivotTables="0"/>
  <mergeCells count="8">
    <mergeCell ref="S1:AM1"/>
    <mergeCell ref="Z2:AA2"/>
    <mergeCell ref="L2:M2"/>
    <mergeCell ref="A105:O105"/>
    <mergeCell ref="AC2:AD2"/>
    <mergeCell ref="A2:A3"/>
    <mergeCell ref="I2:J2"/>
    <mergeCell ref="A1:R1"/>
  </mergeCells>
  <phoneticPr fontId="13" type="noConversion"/>
  <conditionalFormatting sqref="S5:AH104">
    <cfRule type="expression" dxfId="28" priority="1" stopIfTrue="1">
      <formula>B5&lt;&gt;S5</formula>
    </cfRule>
  </conditionalFormatting>
  <conditionalFormatting sqref="AL5:AL104">
    <cfRule type="containsText" dxfId="27" priority="4" operator="containsText" text="OK">
      <formula>NOT(ISERROR(SEARCH("OK",AL5)))</formula>
    </cfRule>
    <cfRule type="containsText" dxfId="26" priority="5" operator="containsText" text="KO">
      <formula>NOT(ISERROR(SEARCH("KO",AL5)))</formula>
    </cfRule>
    <cfRule type="containsText" dxfId="25" priority="6" operator="containsText" text="Attention">
      <formula>NOT(ISERROR(SEARCH("Attention",AL5)))</formula>
    </cfRule>
  </conditionalFormatting>
  <dataValidations count="4">
    <dataValidation type="list" allowBlank="1" showInputMessage="1" showErrorMessage="1" sqref="U4" xr:uid="{BA0EB8C9-3380-41E8-841B-75E098FEFCE0}">
      <formula1>"Devis 1,Devis 2,Devis 3"</formula1>
    </dataValidation>
    <dataValidation type="list" allowBlank="1" showInputMessage="1" showErrorMessage="1" sqref="E5:E104" xr:uid="{806CD9A5-78A7-4A7F-8F14-C00454FE403D}">
      <formula1>"Neuf,Occasion"</formula1>
    </dataValidation>
    <dataValidation type="list" allowBlank="1" showInputMessage="1" showErrorMessage="1" sqref="AI5:AI104" xr:uid="{7C6E4591-6DB0-4123-AACF-62B9954A7FEF}">
      <formula1>"Oui,Non,Sans objet"</formula1>
    </dataValidation>
    <dataValidation type="list" allowBlank="1" showInputMessage="1" showErrorMessage="1" sqref="J5:J104 M5:M104" xr:uid="{4A4660CF-DC68-4154-94AE-DD20F1A8C8AB}">
      <formula1>"année(s)"</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135F80C9-88C7-43D1-9DCE-FC7DD881C170}">
          <x14:formula1>
            <xm:f>'0-Présentation typeaction'!$I$4:$I$12</xm:f>
          </x14:formula1>
          <xm:sqref>C4:C104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6F08-1CE3-4E50-B5F8-EBB727A364C9}">
  <sheetPr>
    <pageSetUpPr fitToPage="1"/>
  </sheetPr>
  <dimension ref="A1:L15"/>
  <sheetViews>
    <sheetView zoomScale="50" zoomScaleNormal="50" workbookViewId="0">
      <selection activeCell="E6" sqref="E6"/>
    </sheetView>
  </sheetViews>
  <sheetFormatPr baseColWidth="10" defaultColWidth="11.453125" defaultRowHeight="14.5" outlineLevelCol="1"/>
  <cols>
    <col min="1" max="1" width="27.453125" style="213" bestFit="1" customWidth="1"/>
    <col min="2" max="2" width="37.1796875" style="213" customWidth="1"/>
    <col min="3" max="3" width="29.54296875" style="316" customWidth="1"/>
    <col min="4" max="4" width="56.54296875" style="213" customWidth="1"/>
    <col min="5" max="5" width="30.453125" style="213" customWidth="1"/>
    <col min="6" max="6" width="51.54296875" style="213" hidden="1" customWidth="1" outlineLevel="1"/>
    <col min="7" max="7" width="38.1796875" style="213" hidden="1" customWidth="1" outlineLevel="1"/>
    <col min="8" max="8" width="24.54296875" style="213" hidden="1" customWidth="1" outlineLevel="1"/>
    <col min="9" max="9" width="70" style="213" hidden="1" customWidth="1" outlineLevel="1"/>
    <col min="10" max="10" width="47.453125" style="213" hidden="1" customWidth="1" outlineLevel="1"/>
    <col min="11" max="11" width="19.81640625" style="213" hidden="1" customWidth="1" outlineLevel="1"/>
    <col min="12" max="12" width="11.453125" style="213" collapsed="1"/>
    <col min="13" max="16384" width="11.453125" style="213"/>
  </cols>
  <sheetData>
    <row r="1" spans="1:11" ht="70.5" customHeight="1">
      <c r="A1" s="613" t="s">
        <v>244</v>
      </c>
      <c r="B1" s="614"/>
      <c r="C1" s="614"/>
      <c r="D1" s="614"/>
      <c r="E1" s="615"/>
      <c r="F1" s="618" t="s">
        <v>47</v>
      </c>
      <c r="G1" s="618"/>
      <c r="H1" s="618"/>
      <c r="I1" s="618"/>
      <c r="J1" s="618"/>
      <c r="K1" s="619"/>
    </row>
    <row r="2" spans="1:11" ht="39.65" customHeight="1" thickBot="1">
      <c r="A2" s="620" t="s">
        <v>124</v>
      </c>
      <c r="B2" s="621"/>
      <c r="C2" s="621"/>
      <c r="D2" s="621"/>
      <c r="E2" s="622"/>
      <c r="F2" s="616" t="s">
        <v>126</v>
      </c>
      <c r="G2" s="616"/>
      <c r="H2" s="616"/>
      <c r="I2" s="616"/>
      <c r="J2" s="616"/>
      <c r="K2" s="617"/>
    </row>
    <row r="3" spans="1:11" s="211" customFormat="1" ht="58">
      <c r="A3" s="612" t="s">
        <v>23</v>
      </c>
      <c r="B3" s="125" t="s">
        <v>120</v>
      </c>
      <c r="C3" s="125" t="s">
        <v>28</v>
      </c>
      <c r="D3" s="125" t="s">
        <v>123</v>
      </c>
      <c r="E3" s="446" t="s">
        <v>29</v>
      </c>
      <c r="F3" s="457" t="s">
        <v>120</v>
      </c>
      <c r="G3" s="136" t="s">
        <v>30</v>
      </c>
      <c r="H3" s="136" t="s">
        <v>123</v>
      </c>
      <c r="I3" s="136" t="s">
        <v>24</v>
      </c>
      <c r="J3" s="136" t="s">
        <v>11</v>
      </c>
      <c r="K3" s="136" t="s">
        <v>4</v>
      </c>
    </row>
    <row r="4" spans="1:11" s="211" customFormat="1" ht="97.5" customHeight="1">
      <c r="A4" s="572"/>
      <c r="B4" s="143" t="s">
        <v>119</v>
      </c>
      <c r="C4" s="143" t="s">
        <v>31</v>
      </c>
      <c r="D4" s="143" t="s">
        <v>125</v>
      </c>
      <c r="E4" s="447" t="s">
        <v>32</v>
      </c>
      <c r="F4" s="153" t="s">
        <v>119</v>
      </c>
      <c r="G4" s="154" t="s">
        <v>15</v>
      </c>
      <c r="H4" s="154" t="s">
        <v>25</v>
      </c>
      <c r="I4" s="154" t="s">
        <v>16</v>
      </c>
      <c r="J4" s="154" t="s">
        <v>17</v>
      </c>
      <c r="K4" s="154" t="s">
        <v>18</v>
      </c>
    </row>
    <row r="5" spans="1:11" s="211" customFormat="1" ht="51" customHeight="1">
      <c r="A5" s="460" t="s">
        <v>19</v>
      </c>
      <c r="B5" s="264" t="s">
        <v>54</v>
      </c>
      <c r="C5" s="287">
        <v>30000</v>
      </c>
      <c r="D5" s="287">
        <v>6000</v>
      </c>
      <c r="E5" s="461"/>
      <c r="F5" s="458" t="s">
        <v>54</v>
      </c>
      <c r="G5" s="188">
        <v>30000</v>
      </c>
      <c r="H5" s="287">
        <v>6000</v>
      </c>
      <c r="I5" s="287"/>
      <c r="J5" s="287"/>
      <c r="K5" s="287"/>
    </row>
    <row r="6" spans="1:11" s="211" customFormat="1" ht="65.150000000000006" customHeight="1">
      <c r="A6" s="462">
        <v>1</v>
      </c>
      <c r="B6" s="311" t="s">
        <v>256</v>
      </c>
      <c r="C6" s="312" t="str" cm="1">
        <f t="array" ref="C6">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personnel+autoconst")=0,"",IF(ROUND(SUMPRODUCT((TRIM(SUBSTITUTE('1-Investissements'!$F$5:$F$104,CHAR(160),""))=TRIM(SUBSTITUTE(B6,CHAR(160),"")))*(IFERROR(VALUE(TRIM(SUBSTITUTE('1-Investissements'!$X$5:$X$104,CHAR(160),""))),0)))+SUMPRODUCT((TRIM(SUBSTITUTE('2-Frais généraux'!$F$5:$F$104,CHAR(160),""))=TRIM(SUBSTITUTE(B6,CHAR(160),"")))*(IFERROR(VALUE(TRIM(SUBSTITUTE('2-Frais généraux'!$W$5:$W$104,CHAR(160),""))),0)))+SUMPRODUCT((TRIM(SUBSTITUTE('3-Contributions en nature'!$C$5:$C$104,CHAR(160),""))=TRIM(SUBSTITUTE(B6,CHAR(160),"")))*(IFERROR(VALUE(TRIM(SUBSTITUTE('3-Contributions en nature'!$I$5:$I$104,CHAR(160),""))),0)))+SUMPRODUCT((TRIM(SUBSTITUTE('4-Amortissement'!$C$5:$C$104,CHAR(160),""))=TRIM(SUBSTITUTE(B6,CHAR(160),"")))*(IFERROR(VALUE(TRIM(SUBSTITUTE('4-Amortissement'!$P$5:$P$104,CHAR(160),""))),0))),2)=0,"",SUMPRODUCT((TRIM(SUBSTITUTE('1-Investissements'!$F$5:$F$104,CHAR(160),""))=TRIM(SUBSTITUTE(B6,CHAR(160),"")))*(IFERROR(VALUE(TRIM(SUBSTITUTE('1-Investissements'!$X$5:$X$104,CHAR(160),""))),0)))+SUMPRODUCT((TRIM(SUBSTITUTE('2-Frais généraux'!$F$5:$F$104,CHAR(160),""))=TRIM(SUBSTITUTE(B6,CHAR(160),"")))*(IFERROR(VALUE(TRIM(SUBSTITUTE('2-Frais généraux'!$W$5:$W$104,CHAR(160),""))),0)))+SUMPRODUCT((TRIM(SUBSTITUTE('3-Contributions en nature'!$C$5:$C$104,CHAR(160),""))=TRIM(SUBSTITUTE(B6,CHAR(160),"")))*(IFERROR(VALUE(TRIM(SUBSTITUTE('3-Contributions en nature'!$I$5:$I$104,CHAR(160),""))),0)))+SUMPRODUCT((TRIM(SUBSTITUTE('4-Amortissement'!$C$5:$C$104,CHAR(160),""))=TRIM(SUBSTITUTE(B6,CHAR(160),"")))*(IFERROR(VALUE(TRIM(SUBSTITUTE('4-Amortissement'!$P$5:$P$104,CHAR(160),""))),0))))))</f>
        <v/>
      </c>
      <c r="D6" s="312" t="str">
        <f>IFERROR(C6*0.2,"")</f>
        <v/>
      </c>
      <c r="E6" s="463"/>
      <c r="F6" s="459" t="str">
        <f t="shared" ref="F6:F14" si="0">IF(B6="","",B6)</f>
        <v>Modernisation installations / mécanisation</v>
      </c>
      <c r="G6" s="313" t="str" cm="1">
        <f t="array" ref="G6">IF(ROUND(SUMPRODUCT((TRIM(SUBSTITUTE('1-Investissements'!$AD$5:$AD$104,CHAR(160),""))=TRIM(SUBSTITUTE(B6,CHAR(160),"")))*(IFERROR(VALUE(TRIM(SUBSTITUTE('1-Investissements'!$AZ$5:$AZ$104,CHAR(160),""))),0)))+SUMPRODUCT((TRIM(SUBSTITUTE('2-Frais généraux'!$AC$5:$AC$104,CHAR(160),""))=TRIM(SUBSTITUTE(B6,CHAR(160),"")))*(IFERROR(VALUE(TRIM(SUBSTITUTE('2-Frais généraux'!$AW$5:$AW$104,CHAR(160),""))),0)))+SUMPRODUCT((TRIM(SUBSTITUTE('3-Contributions en nature'!$L$5:$L$104,CHAR(160),""))=TRIM(SUBSTITUTE(B6,CHAR(160),"")))*(IFERROR(VALUE(TRIM(SUBSTITUTE('3-Contributions en nature'!$T$5:$T$104,CHAR(160),""))),0)))+SUMPRODUCT((TRIM(SUBSTITUTE('4-Amortissement'!$T$5:$T$104,CHAR(160),""))=TRIM(SUBSTITUTE(B6,CHAR(160),"")))*(IFERROR(VALUE(TRIM(SUBSTITUTE('4-Amortissement'!$AJ$5:$AJ$104,CHAR(160),""))),0))),2)=0,"",SUMPRODUCT((TRIM(SUBSTITUTE('1-Investissements'!$AD$5:$AD$104,CHAR(160),""))=TRIM(SUBSTITUTE(B6,CHAR(160),"")))*(IFERROR(VALUE(TRIM(SUBSTITUTE('1-Investissements'!$AZ$5:$AZ$104,CHAR(160),""))),0)))+SUMPRODUCT((TRIM(SUBSTITUTE('2-Frais généraux'!$AC$5:$AC$104,CHAR(160),""))=TRIM(SUBSTITUTE(B6,CHAR(160),"")))*(IFERROR(VALUE(TRIM(SUBSTITUTE('2-Frais généraux'!$AW$5:$AW$104,CHAR(160),""))),0)))+SUMPRODUCT((TRIM(SUBSTITUTE('3-Contributions en nature'!$L$5:$L$104,CHAR(160),""))=TRIM(SUBSTITUTE(B6,CHAR(160),"")))*(IFERROR(VALUE(TRIM(SUBSTITUTE('3-Contributions en nature'!$T$5:$T$104,CHAR(160),""))),0)))+SUMPRODUCT((TRIM(SUBSTITUTE('4-Amortissement'!$T$5:$T$104,CHAR(160),""))=TRIM(SUBSTITUTE(B6,CHAR(160),"")))*(IFERROR(VALUE(TRIM(SUBSTITUTE('4-Amortissement'!$AJ$5:$AJ$104,CHAR(160),""))),0))))</f>
        <v/>
      </c>
      <c r="H6" s="313" t="str">
        <f>IFERROR(0.2*G6,"")</f>
        <v/>
      </c>
      <c r="I6" s="192"/>
      <c r="J6" s="281" t="str" cm="1">
        <f t="array" ref="J6">IF(OR(G6="",C6=""),"",_xlfn.IFS((IFERROR(VALUE(TRIM(SUBSTITUTE(G6,CHAR(160),""))),0))&gt;(IFERROR(VALUE(TRIM(SUBSTITUTE(C6,CHAR(160),""))),0)),"KO : Le montant retenu est supérieur au montant présenté.",(IFERROR(VALUE(TRIM(SUBSTITUTE(G6,CHAR(160),""))),0))=0,"",(IFERROR(VALUE(TRIM(SUBSTITUTE(G6,CHAR(160),""))),0))=ROUND(IFERROR(VALUE(TRIM(SUBSTITUTE(C6,CHAR(160),""))),0),2),"OK",ROUND(IFERROR(VALUE(TRIM(SUBSTITUTE(G6,CHAR(160),""))),0),2)&lt;ROUND(IFERROR(VALUE(TRIM(SUBSTITUTE(C6,CHAR(160),""))),0),2),"Montant instruit inférieur au montant présenté.",TRUE,""))</f>
        <v/>
      </c>
      <c r="K6" s="204" t="str">
        <f t="shared" ref="K6:K14" si="1">IF(OR(D6="",H6=""),"",D6-H6)</f>
        <v/>
      </c>
    </row>
    <row r="7" spans="1:11" s="211" customFormat="1" ht="65.150000000000006" customHeight="1">
      <c r="A7" s="462">
        <v>2</v>
      </c>
      <c r="B7" s="311" t="s">
        <v>257</v>
      </c>
      <c r="C7" s="312" t="str" cm="1">
        <f t="array" ref="C7">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personnel+autoconst")=0,"",IF(ROUND(SUMPRODUCT((TRIM(SUBSTITUTE('1-Investissements'!$F$5:$F$104,CHAR(160),""))=TRIM(SUBSTITUTE(B7,CHAR(160),"")))*(IFERROR(VALUE(TRIM(SUBSTITUTE('1-Investissements'!$X$5:$X$104,CHAR(160),""))),0)))+SUMPRODUCT((TRIM(SUBSTITUTE('2-Frais généraux'!$F$5:$F$104,CHAR(160),""))=TRIM(SUBSTITUTE(B7,CHAR(160),"")))*(IFERROR(VALUE(TRIM(SUBSTITUTE('2-Frais généraux'!$W$5:$W$104,CHAR(160),""))),0)))+SUMPRODUCT((TRIM(SUBSTITUTE('3-Contributions en nature'!$C$5:$C$104,CHAR(160),""))=TRIM(SUBSTITUTE(B7,CHAR(160),"")))*(IFERROR(VALUE(TRIM(SUBSTITUTE('3-Contributions en nature'!$I$5:$I$104,CHAR(160),""))),0)))+SUMPRODUCT((TRIM(SUBSTITUTE('4-Amortissement'!$C$5:$C$104,CHAR(160),""))=TRIM(SUBSTITUTE(B7,CHAR(160),"")))*(IFERROR(VALUE(TRIM(SUBSTITUTE('4-Amortissement'!$P$5:$P$104,CHAR(160),""))),0))),2)=0,"",SUMPRODUCT((TRIM(SUBSTITUTE('1-Investissements'!$F$5:$F$104,CHAR(160),""))=TRIM(SUBSTITUTE(B7,CHAR(160),"")))*(IFERROR(VALUE(TRIM(SUBSTITUTE('1-Investissements'!$X$5:$X$104,CHAR(160),""))),0)))+SUMPRODUCT((TRIM(SUBSTITUTE('2-Frais généraux'!$F$5:$F$104,CHAR(160),""))=TRIM(SUBSTITUTE(B7,CHAR(160),"")))*(IFERROR(VALUE(TRIM(SUBSTITUTE('2-Frais généraux'!$W$5:$W$104,CHAR(160),""))),0)))+SUMPRODUCT((TRIM(SUBSTITUTE('3-Contributions en nature'!$C$5:$C$104,CHAR(160),""))=TRIM(SUBSTITUTE(B7,CHAR(160),"")))*(IFERROR(VALUE(TRIM(SUBSTITUTE('3-Contributions en nature'!$I$5:$I$104,CHAR(160),""))),0)))+SUMPRODUCT((TRIM(SUBSTITUTE('4-Amortissement'!$C$5:$C$104,CHAR(160),""))=TRIM(SUBSTITUTE(B7,CHAR(160),"")))*(IFERROR(VALUE(TRIM(SUBSTITUTE('4-Amortissement'!$P$5:$P$104,CHAR(160),""))),0))))))</f>
        <v/>
      </c>
      <c r="D7" s="312" t="str">
        <f t="shared" ref="D7:D14" si="2">IFERROR(C7*0.2,"")</f>
        <v/>
      </c>
      <c r="E7" s="463"/>
      <c r="F7" s="459" t="str">
        <f t="shared" si="0"/>
        <v>Construction / aménagement bâtiments</v>
      </c>
      <c r="G7" s="313" t="str" cm="1">
        <f t="array" ref="G7">IF(ROUND(SUMPRODUCT((TRIM(SUBSTITUTE('1-Investissements'!$AD$5:$AD$104,CHAR(160),""))=TRIM(SUBSTITUTE(B7,CHAR(160),"")))*(IFERROR(VALUE(TRIM(SUBSTITUTE('1-Investissements'!$AZ$5:$AZ$104,CHAR(160),""))),0)))+SUMPRODUCT((TRIM(SUBSTITUTE('2-Frais généraux'!$AC$5:$AC$104,CHAR(160),""))=TRIM(SUBSTITUTE(B7,CHAR(160),"")))*(IFERROR(VALUE(TRIM(SUBSTITUTE('2-Frais généraux'!$AW$5:$AW$104,CHAR(160),""))),0)))+SUMPRODUCT((TRIM(SUBSTITUTE('3-Contributions en nature'!$L$5:$L$104,CHAR(160),""))=TRIM(SUBSTITUTE(B7,CHAR(160),"")))*(IFERROR(VALUE(TRIM(SUBSTITUTE('3-Contributions en nature'!$T$5:$T$104,CHAR(160),""))),0)))+SUMPRODUCT((TRIM(SUBSTITUTE('4-Amortissement'!$T$5:$T$104,CHAR(160),""))=TRIM(SUBSTITUTE(B7,CHAR(160),"")))*(IFERROR(VALUE(TRIM(SUBSTITUTE('4-Amortissement'!$AJ$5:$AJ$104,CHAR(160),""))),0))),2)=0,"",SUMPRODUCT((TRIM(SUBSTITUTE('1-Investissements'!$AD$5:$AD$104,CHAR(160),""))=TRIM(SUBSTITUTE(B7,CHAR(160),"")))*(IFERROR(VALUE(TRIM(SUBSTITUTE('1-Investissements'!$AZ$5:$AZ$104,CHAR(160),""))),0)))+SUMPRODUCT((TRIM(SUBSTITUTE('2-Frais généraux'!$AC$5:$AC$104,CHAR(160),""))=TRIM(SUBSTITUTE(B7,CHAR(160),"")))*(IFERROR(VALUE(TRIM(SUBSTITUTE('2-Frais généraux'!$AW$5:$AW$104,CHAR(160),""))),0)))+SUMPRODUCT((TRIM(SUBSTITUTE('3-Contributions en nature'!$L$5:$L$104,CHAR(160),""))=TRIM(SUBSTITUTE(B7,CHAR(160),"")))*(IFERROR(VALUE(TRIM(SUBSTITUTE('3-Contributions en nature'!$T$5:$T$104,CHAR(160),""))),0)))+SUMPRODUCT((TRIM(SUBSTITUTE('4-Amortissement'!$T$5:$T$104,CHAR(160),""))=TRIM(SUBSTITUTE(B7,CHAR(160),"")))*(IFERROR(VALUE(TRIM(SUBSTITUTE('4-Amortissement'!$AJ$5:$AJ$104,CHAR(160),""))),0))))</f>
        <v/>
      </c>
      <c r="H7" s="313" t="str">
        <f t="shared" ref="H7:H14" si="3">IFERROR(0.2*G7,"")</f>
        <v/>
      </c>
      <c r="I7" s="192"/>
      <c r="J7" s="281" t="str" cm="1">
        <f t="array" ref="J7">IF(OR(G7="",C7=""),"",_xlfn.IFS((IFERROR(VALUE(TRIM(SUBSTITUTE(G7,CHAR(160),""))),0))&gt;(IFERROR(VALUE(TRIM(SUBSTITUTE(C7,CHAR(160),""))),0)),"KO : Le montant retenu est supérieur au montant présenté.",(IFERROR(VALUE(TRIM(SUBSTITUTE(G7,CHAR(160),""))),0))=0,"",(IFERROR(VALUE(TRIM(SUBSTITUTE(G7,CHAR(160),""))),0))=ROUND(IFERROR(VALUE(TRIM(SUBSTITUTE(C7,CHAR(160),""))),0),2),"OK",ROUND(IFERROR(VALUE(TRIM(SUBSTITUTE(G7,CHAR(160),""))),0),2)&lt;ROUND(IFERROR(VALUE(TRIM(SUBSTITUTE(C7,CHAR(160),""))),0),2),"Montant instruit inférieur au montant présenté.",TRUE,""))</f>
        <v/>
      </c>
      <c r="K7" s="204" t="str">
        <f t="shared" si="1"/>
        <v/>
      </c>
    </row>
    <row r="8" spans="1:11" s="211" customFormat="1" ht="65.150000000000006" customHeight="1">
      <c r="A8" s="462">
        <v>3</v>
      </c>
      <c r="B8" s="311" t="s">
        <v>54</v>
      </c>
      <c r="C8" s="312" t="str" cm="1">
        <f t="array" ref="C8">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personnel+autoconst")=0,"",IF(ROUND(SUMPRODUCT((TRIM(SUBSTITUTE('1-Investissements'!$F$5:$F$104,CHAR(160),""))=TRIM(SUBSTITUTE(B8,CHAR(160),"")))*(IFERROR(VALUE(TRIM(SUBSTITUTE('1-Investissements'!$X$5:$X$104,CHAR(160),""))),0)))+SUMPRODUCT((TRIM(SUBSTITUTE('2-Frais généraux'!$F$5:$F$104,CHAR(160),""))=TRIM(SUBSTITUTE(B8,CHAR(160),"")))*(IFERROR(VALUE(TRIM(SUBSTITUTE('2-Frais généraux'!$W$5:$W$104,CHAR(160),""))),0)))+SUMPRODUCT((TRIM(SUBSTITUTE('3-Contributions en nature'!$C$5:$C$104,CHAR(160),""))=TRIM(SUBSTITUTE(B8,CHAR(160),"")))*(IFERROR(VALUE(TRIM(SUBSTITUTE('3-Contributions en nature'!$I$5:$I$104,CHAR(160),""))),0)))+SUMPRODUCT((TRIM(SUBSTITUTE('4-Amortissement'!$C$5:$C$104,CHAR(160),""))=TRIM(SUBSTITUTE(B8,CHAR(160),"")))*(IFERROR(VALUE(TRIM(SUBSTITUTE('4-Amortissement'!$P$5:$P$104,CHAR(160),""))),0))),2)=0,"",SUMPRODUCT((TRIM(SUBSTITUTE('1-Investissements'!$F$5:$F$104,CHAR(160),""))=TRIM(SUBSTITUTE(B8,CHAR(160),"")))*(IFERROR(VALUE(TRIM(SUBSTITUTE('1-Investissements'!$X$5:$X$104,CHAR(160),""))),0)))+SUMPRODUCT((TRIM(SUBSTITUTE('2-Frais généraux'!$F$5:$F$104,CHAR(160),""))=TRIM(SUBSTITUTE(B8,CHAR(160),"")))*(IFERROR(VALUE(TRIM(SUBSTITUTE('2-Frais généraux'!$W$5:$W$104,CHAR(160),""))),0)))+SUMPRODUCT((TRIM(SUBSTITUTE('3-Contributions en nature'!$C$5:$C$104,CHAR(160),""))=TRIM(SUBSTITUTE(B8,CHAR(160),"")))*(IFERROR(VALUE(TRIM(SUBSTITUTE('3-Contributions en nature'!$I$5:$I$104,CHAR(160),""))),0)))+SUMPRODUCT((TRIM(SUBSTITUTE('4-Amortissement'!$C$5:$C$104,CHAR(160),""))=TRIM(SUBSTITUTE(B8,CHAR(160),"")))*(IFERROR(VALUE(TRIM(SUBSTITUTE('4-Amortissement'!$P$5:$P$104,CHAR(160),""))),0))))))</f>
        <v/>
      </c>
      <c r="D8" s="312" t="str">
        <f t="shared" si="2"/>
        <v/>
      </c>
      <c r="E8" s="463"/>
      <c r="F8" s="459" t="str">
        <f t="shared" si="0"/>
        <v>Plantations pérennes</v>
      </c>
      <c r="G8" s="313" t="str" cm="1">
        <f t="array" ref="G8">IF(ROUND(SUMPRODUCT((TRIM(SUBSTITUTE('1-Investissements'!$AD$5:$AD$104,CHAR(160),""))=TRIM(SUBSTITUTE(B8,CHAR(160),"")))*(IFERROR(VALUE(TRIM(SUBSTITUTE('1-Investissements'!$AZ$5:$AZ$104,CHAR(160),""))),0)))+SUMPRODUCT((TRIM(SUBSTITUTE('2-Frais généraux'!$AC$5:$AC$104,CHAR(160),""))=TRIM(SUBSTITUTE(B8,CHAR(160),"")))*(IFERROR(VALUE(TRIM(SUBSTITUTE('2-Frais généraux'!$AW$5:$AW$104,CHAR(160),""))),0)))+SUMPRODUCT((TRIM(SUBSTITUTE('3-Contributions en nature'!$L$5:$L$104,CHAR(160),""))=TRIM(SUBSTITUTE(B8,CHAR(160),"")))*(IFERROR(VALUE(TRIM(SUBSTITUTE('3-Contributions en nature'!$T$5:$T$104,CHAR(160),""))),0)))+SUMPRODUCT((TRIM(SUBSTITUTE('4-Amortissement'!$T$5:$T$104,CHAR(160),""))=TRIM(SUBSTITUTE(B8,CHAR(160),"")))*(IFERROR(VALUE(TRIM(SUBSTITUTE('4-Amortissement'!$AJ$5:$AJ$104,CHAR(160),""))),0))),2)=0,"",SUMPRODUCT((TRIM(SUBSTITUTE('1-Investissements'!$AD$5:$AD$104,CHAR(160),""))=TRIM(SUBSTITUTE(B8,CHAR(160),"")))*(IFERROR(VALUE(TRIM(SUBSTITUTE('1-Investissements'!$AZ$5:$AZ$104,CHAR(160),""))),0)))+SUMPRODUCT((TRIM(SUBSTITUTE('2-Frais généraux'!$AC$5:$AC$104,CHAR(160),""))=TRIM(SUBSTITUTE(B8,CHAR(160),"")))*(IFERROR(VALUE(TRIM(SUBSTITUTE('2-Frais généraux'!$AW$5:$AW$104,CHAR(160),""))),0)))+SUMPRODUCT((TRIM(SUBSTITUTE('3-Contributions en nature'!$L$5:$L$104,CHAR(160),""))=TRIM(SUBSTITUTE(B8,CHAR(160),"")))*(IFERROR(VALUE(TRIM(SUBSTITUTE('3-Contributions en nature'!$T$5:$T$104,CHAR(160),""))),0)))+SUMPRODUCT((TRIM(SUBSTITUTE('4-Amortissement'!$T$5:$T$104,CHAR(160),""))=TRIM(SUBSTITUTE(B8,CHAR(160),"")))*(IFERROR(VALUE(TRIM(SUBSTITUTE('4-Amortissement'!$AJ$5:$AJ$104,CHAR(160),""))),0))))</f>
        <v/>
      </c>
      <c r="H8" s="313" t="str">
        <f t="shared" si="3"/>
        <v/>
      </c>
      <c r="I8" s="192"/>
      <c r="J8" s="281" t="str" cm="1">
        <f t="array" ref="J8">IF(OR(G8="",C8=""),"",_xlfn.IFS((IFERROR(VALUE(TRIM(SUBSTITUTE(G8,CHAR(160),""))),0))&gt;(IFERROR(VALUE(TRIM(SUBSTITUTE(C8,CHAR(160),""))),0)),"KO : Le montant retenu est supérieur au montant présenté.",(IFERROR(VALUE(TRIM(SUBSTITUTE(G8,CHAR(160),""))),0))=0,"",(IFERROR(VALUE(TRIM(SUBSTITUTE(G8,CHAR(160),""))),0))=ROUND(IFERROR(VALUE(TRIM(SUBSTITUTE(C8,CHAR(160),""))),0),2),"OK",ROUND(IFERROR(VALUE(TRIM(SUBSTITUTE(G8,CHAR(160),""))),0),2)&lt;ROUND(IFERROR(VALUE(TRIM(SUBSTITUTE(C8,CHAR(160),""))),0),2),"Montant instruit inférieur au montant présenté.",TRUE,""))</f>
        <v/>
      </c>
      <c r="K8" s="204" t="str">
        <f t="shared" si="1"/>
        <v/>
      </c>
    </row>
    <row r="9" spans="1:11" s="211" customFormat="1" ht="65.150000000000006" customHeight="1">
      <c r="A9" s="462">
        <v>4</v>
      </c>
      <c r="B9" s="311" t="s">
        <v>55</v>
      </c>
      <c r="C9" s="312" t="str" cm="1">
        <f t="array" ref="C9">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personnel+autoconst")=0,"",IF(ROUND(SUMPRODUCT((TRIM(SUBSTITUTE('1-Investissements'!$F$5:$F$104,CHAR(160),""))=TRIM(SUBSTITUTE(B9,CHAR(160),"")))*(IFERROR(VALUE(TRIM(SUBSTITUTE('1-Investissements'!$X$5:$X$104,CHAR(160),""))),0)))+SUMPRODUCT((TRIM(SUBSTITUTE('2-Frais généraux'!$F$5:$F$104,CHAR(160),""))=TRIM(SUBSTITUTE(B9,CHAR(160),"")))*(IFERROR(VALUE(TRIM(SUBSTITUTE('2-Frais généraux'!$W$5:$W$104,CHAR(160),""))),0)))+SUMPRODUCT((TRIM(SUBSTITUTE('3-Contributions en nature'!$C$5:$C$104,CHAR(160),""))=TRIM(SUBSTITUTE(B9,CHAR(160),"")))*(IFERROR(VALUE(TRIM(SUBSTITUTE('3-Contributions en nature'!$I$5:$I$104,CHAR(160),""))),0)))+SUMPRODUCT((TRIM(SUBSTITUTE('4-Amortissement'!$C$5:$C$104,CHAR(160),""))=TRIM(SUBSTITUTE(B9,CHAR(160),"")))*(IFERROR(VALUE(TRIM(SUBSTITUTE('4-Amortissement'!$P$5:$P$104,CHAR(160),""))),0))),2)=0,"",SUMPRODUCT((TRIM(SUBSTITUTE('1-Investissements'!$F$5:$F$104,CHAR(160),""))=TRIM(SUBSTITUTE(B9,CHAR(160),"")))*(IFERROR(VALUE(TRIM(SUBSTITUTE('1-Investissements'!$X$5:$X$104,CHAR(160),""))),0)))+SUMPRODUCT((TRIM(SUBSTITUTE('2-Frais généraux'!$F$5:$F$104,CHAR(160),""))=TRIM(SUBSTITUTE(B9,CHAR(160),"")))*(IFERROR(VALUE(TRIM(SUBSTITUTE('2-Frais généraux'!$W$5:$W$104,CHAR(160),""))),0)))+SUMPRODUCT((TRIM(SUBSTITUTE('3-Contributions en nature'!$C$5:$C$104,CHAR(160),""))=TRIM(SUBSTITUTE(B9,CHAR(160),"")))*(IFERROR(VALUE(TRIM(SUBSTITUTE('3-Contributions en nature'!$I$5:$I$104,CHAR(160),""))),0)))+SUMPRODUCT((TRIM(SUBSTITUTE('4-Amortissement'!$C$5:$C$104,CHAR(160),""))=TRIM(SUBSTITUTE(B9,CHAR(160),"")))*(IFERROR(VALUE(TRIM(SUBSTITUTE('4-Amortissement'!$P$5:$P$104,CHAR(160),""))),0))))))</f>
        <v/>
      </c>
      <c r="D9" s="312" t="str">
        <f t="shared" si="2"/>
        <v/>
      </c>
      <c r="E9" s="463"/>
      <c r="F9" s="459" t="str">
        <f t="shared" si="0"/>
        <v>Irrigation</v>
      </c>
      <c r="G9" s="313" t="str" cm="1">
        <f t="array" ref="G9">IF(ROUND(SUMPRODUCT((TRIM(SUBSTITUTE('1-Investissements'!$AD$5:$AD$104,CHAR(160),""))=TRIM(SUBSTITUTE(B9,CHAR(160),"")))*(IFERROR(VALUE(TRIM(SUBSTITUTE('1-Investissements'!$AZ$5:$AZ$104,CHAR(160),""))),0)))+SUMPRODUCT((TRIM(SUBSTITUTE('2-Frais généraux'!$AC$5:$AC$104,CHAR(160),""))=TRIM(SUBSTITUTE(B9,CHAR(160),"")))*(IFERROR(VALUE(TRIM(SUBSTITUTE('2-Frais généraux'!$AW$5:$AW$104,CHAR(160),""))),0)))+SUMPRODUCT((TRIM(SUBSTITUTE('3-Contributions en nature'!$L$5:$L$104,CHAR(160),""))=TRIM(SUBSTITUTE(B9,CHAR(160),"")))*(IFERROR(VALUE(TRIM(SUBSTITUTE('3-Contributions en nature'!$T$5:$T$104,CHAR(160),""))),0)))+SUMPRODUCT((TRIM(SUBSTITUTE('4-Amortissement'!$T$5:$T$104,CHAR(160),""))=TRIM(SUBSTITUTE(B9,CHAR(160),"")))*(IFERROR(VALUE(TRIM(SUBSTITUTE('4-Amortissement'!$AJ$5:$AJ$104,CHAR(160),""))),0))),2)=0,"",SUMPRODUCT((TRIM(SUBSTITUTE('1-Investissements'!$AD$5:$AD$104,CHAR(160),""))=TRIM(SUBSTITUTE(B9,CHAR(160),"")))*(IFERROR(VALUE(TRIM(SUBSTITUTE('1-Investissements'!$AZ$5:$AZ$104,CHAR(160),""))),0)))+SUMPRODUCT((TRIM(SUBSTITUTE('2-Frais généraux'!$AC$5:$AC$104,CHAR(160),""))=TRIM(SUBSTITUTE(B9,CHAR(160),"")))*(IFERROR(VALUE(TRIM(SUBSTITUTE('2-Frais généraux'!$AW$5:$AW$104,CHAR(160),""))),0)))+SUMPRODUCT((TRIM(SUBSTITUTE('3-Contributions en nature'!$L$5:$L$104,CHAR(160),""))=TRIM(SUBSTITUTE(B9,CHAR(160),"")))*(IFERROR(VALUE(TRIM(SUBSTITUTE('3-Contributions en nature'!$T$5:$T$104,CHAR(160),""))),0)))+SUMPRODUCT((TRIM(SUBSTITUTE('4-Amortissement'!$T$5:$T$104,CHAR(160),""))=TRIM(SUBSTITUTE(B9,CHAR(160),"")))*(IFERROR(VALUE(TRIM(SUBSTITUTE('4-Amortissement'!$AJ$5:$AJ$104,CHAR(160),""))),0))))</f>
        <v/>
      </c>
      <c r="H9" s="313" t="str">
        <f t="shared" si="3"/>
        <v/>
      </c>
      <c r="I9" s="192"/>
      <c r="J9" s="281" t="str" cm="1">
        <f t="array" ref="J9">IF(OR(G9="",C9=""),"",_xlfn.IFS((IFERROR(VALUE(TRIM(SUBSTITUTE(G9,CHAR(160),""))),0))&gt;(IFERROR(VALUE(TRIM(SUBSTITUTE(C9,CHAR(160),""))),0)),"KO : Le montant retenu est supérieur au montant présenté.",(IFERROR(VALUE(TRIM(SUBSTITUTE(G9,CHAR(160),""))),0))=0,"",(IFERROR(VALUE(TRIM(SUBSTITUTE(G9,CHAR(160),""))),0))=ROUND(IFERROR(VALUE(TRIM(SUBSTITUTE(C9,CHAR(160),""))),0),2),"OK",ROUND(IFERROR(VALUE(TRIM(SUBSTITUTE(G9,CHAR(160),""))),0),2)&lt;ROUND(IFERROR(VALUE(TRIM(SUBSTITUTE(C9,CHAR(160),""))),0),2),"Montant instruit inférieur au montant présenté.",TRUE,""))</f>
        <v/>
      </c>
      <c r="K9" s="204" t="str">
        <f t="shared" si="1"/>
        <v/>
      </c>
    </row>
    <row r="10" spans="1:11" s="211" customFormat="1" ht="65.150000000000006" customHeight="1">
      <c r="A10" s="462">
        <v>5</v>
      </c>
      <c r="B10" s="311" t="s">
        <v>56</v>
      </c>
      <c r="C10" s="312" t="str" cm="1">
        <f t="array" ref="C10">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personnel+autoconst")=0,"",IF(ROUND(SUMPRODUCT((TRIM(SUBSTITUTE('1-Investissements'!$F$5:$F$104,CHAR(160),""))=TRIM(SUBSTITUTE(B10,CHAR(160),"")))*(IFERROR(VALUE(TRIM(SUBSTITUTE('1-Investissements'!$X$5:$X$104,CHAR(160),""))),0)))+SUMPRODUCT((TRIM(SUBSTITUTE('2-Frais généraux'!$F$5:$F$104,CHAR(160),""))=TRIM(SUBSTITUTE(B10,CHAR(160),"")))*(IFERROR(VALUE(TRIM(SUBSTITUTE('2-Frais généraux'!$W$5:$W$104,CHAR(160),""))),0)))+SUMPRODUCT((TRIM(SUBSTITUTE('3-Contributions en nature'!$C$5:$C$104,CHAR(160),""))=TRIM(SUBSTITUTE(B10,CHAR(160),"")))*(IFERROR(VALUE(TRIM(SUBSTITUTE('3-Contributions en nature'!$I$5:$I$104,CHAR(160),""))),0)))+SUMPRODUCT((TRIM(SUBSTITUTE('4-Amortissement'!$C$5:$C$104,CHAR(160),""))=TRIM(SUBSTITUTE(B10,CHAR(160),"")))*(IFERROR(VALUE(TRIM(SUBSTITUTE('4-Amortissement'!$P$5:$P$104,CHAR(160),""))),0))),2)=0,"",SUMPRODUCT((TRIM(SUBSTITUTE('1-Investissements'!$F$5:$F$104,CHAR(160),""))=TRIM(SUBSTITUTE(B10,CHAR(160),"")))*(IFERROR(VALUE(TRIM(SUBSTITUTE('1-Investissements'!$X$5:$X$104,CHAR(160),""))),0)))+SUMPRODUCT((TRIM(SUBSTITUTE('2-Frais généraux'!$F$5:$F$104,CHAR(160),""))=TRIM(SUBSTITUTE(B10,CHAR(160),"")))*(IFERROR(VALUE(TRIM(SUBSTITUTE('2-Frais généraux'!$W$5:$W$104,CHAR(160),""))),0)))+SUMPRODUCT((TRIM(SUBSTITUTE('3-Contributions en nature'!$C$5:$C$104,CHAR(160),""))=TRIM(SUBSTITUTE(B10,CHAR(160),"")))*(IFERROR(VALUE(TRIM(SUBSTITUTE('3-Contributions en nature'!$I$5:$I$104,CHAR(160),""))),0)))+SUMPRODUCT((TRIM(SUBSTITUTE('4-Amortissement'!$C$5:$C$104,CHAR(160),""))=TRIM(SUBSTITUTE(B10,CHAR(160),"")))*(IFERROR(VALUE(TRIM(SUBSTITUTE('4-Amortissement'!$P$5:$P$104,CHAR(160),""))),0))))))</f>
        <v/>
      </c>
      <c r="D10" s="312" t="str">
        <f t="shared" si="2"/>
        <v/>
      </c>
      <c r="E10" s="463"/>
      <c r="F10" s="459" t="str">
        <f t="shared" si="0"/>
        <v>Performance énergétique</v>
      </c>
      <c r="G10" s="313" t="str" cm="1">
        <f t="array" ref="G10">IF(ROUND(SUMPRODUCT((TRIM(SUBSTITUTE('1-Investissements'!$AD$5:$AD$104,CHAR(160),""))=TRIM(SUBSTITUTE(B10,CHAR(160),"")))*(IFERROR(VALUE(TRIM(SUBSTITUTE('1-Investissements'!$AZ$5:$AZ$104,CHAR(160),""))),0)))+SUMPRODUCT((TRIM(SUBSTITUTE('2-Frais généraux'!$AC$5:$AC$104,CHAR(160),""))=TRIM(SUBSTITUTE(B10,CHAR(160),"")))*(IFERROR(VALUE(TRIM(SUBSTITUTE('2-Frais généraux'!$AW$5:$AW$104,CHAR(160),""))),0)))+SUMPRODUCT((TRIM(SUBSTITUTE('3-Contributions en nature'!$L$5:$L$104,CHAR(160),""))=TRIM(SUBSTITUTE(B10,CHAR(160),"")))*(IFERROR(VALUE(TRIM(SUBSTITUTE('3-Contributions en nature'!$T$5:$T$104,CHAR(160),""))),0)))+SUMPRODUCT((TRIM(SUBSTITUTE('4-Amortissement'!$T$5:$T$104,CHAR(160),""))=TRIM(SUBSTITUTE(B10,CHAR(160),"")))*(IFERROR(VALUE(TRIM(SUBSTITUTE('4-Amortissement'!$AJ$5:$AJ$104,CHAR(160),""))),0))),2)=0,"",SUMPRODUCT((TRIM(SUBSTITUTE('1-Investissements'!$AD$5:$AD$104,CHAR(160),""))=TRIM(SUBSTITUTE(B10,CHAR(160),"")))*(IFERROR(VALUE(TRIM(SUBSTITUTE('1-Investissements'!$AZ$5:$AZ$104,CHAR(160),""))),0)))+SUMPRODUCT((TRIM(SUBSTITUTE('2-Frais généraux'!$AC$5:$AC$104,CHAR(160),""))=TRIM(SUBSTITUTE(B10,CHAR(160),"")))*(IFERROR(VALUE(TRIM(SUBSTITUTE('2-Frais généraux'!$AW$5:$AW$104,CHAR(160),""))),0)))+SUMPRODUCT((TRIM(SUBSTITUTE('3-Contributions en nature'!$L$5:$L$104,CHAR(160),""))=TRIM(SUBSTITUTE(B10,CHAR(160),"")))*(IFERROR(VALUE(TRIM(SUBSTITUTE('3-Contributions en nature'!$T$5:$T$104,CHAR(160),""))),0)))+SUMPRODUCT((TRIM(SUBSTITUTE('4-Amortissement'!$T$5:$T$104,CHAR(160),""))=TRIM(SUBSTITUTE(B10,CHAR(160),"")))*(IFERROR(VALUE(TRIM(SUBSTITUTE('4-Amortissement'!$AJ$5:$AJ$104,CHAR(160),""))),0))))</f>
        <v/>
      </c>
      <c r="H10" s="313" t="str">
        <f t="shared" si="3"/>
        <v/>
      </c>
      <c r="I10" s="192"/>
      <c r="J10" s="281" t="str" cm="1">
        <f t="array" ref="J10">IF(OR(G10="",C10=""),"",_xlfn.IFS((IFERROR(VALUE(TRIM(SUBSTITUTE(G10,CHAR(160),""))),0))&gt;(IFERROR(VALUE(TRIM(SUBSTITUTE(C10,CHAR(160),""))),0)),"KO : Le montant retenu est supérieur au montant présenté.",(IFERROR(VALUE(TRIM(SUBSTITUTE(G10,CHAR(160),""))),0))=0,"",(IFERROR(VALUE(TRIM(SUBSTITUTE(G10,CHAR(160),""))),0))=ROUND(IFERROR(VALUE(TRIM(SUBSTITUTE(C10,CHAR(160),""))),0),2),"OK",ROUND(IFERROR(VALUE(TRIM(SUBSTITUTE(G10,CHAR(160),""))),0),2)&lt;ROUND(IFERROR(VALUE(TRIM(SUBSTITUTE(C10,CHAR(160),""))),0),2),"Montant instruit inférieur au montant présenté.",TRUE,""))</f>
        <v/>
      </c>
      <c r="K10" s="204" t="str">
        <f t="shared" si="1"/>
        <v/>
      </c>
    </row>
    <row r="11" spans="1:11" s="211" customFormat="1" ht="65.150000000000006" customHeight="1">
      <c r="A11" s="462">
        <v>6</v>
      </c>
      <c r="B11" s="311" t="s">
        <v>258</v>
      </c>
      <c r="C11" s="312" t="str" cm="1">
        <f t="array" ref="C11">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personnel+autoconst")=0,"",IF(ROUND(SUMPRODUCT((TRIM(SUBSTITUTE('1-Investissements'!$F$5:$F$104,CHAR(160),""))=TRIM(SUBSTITUTE(B11,CHAR(160),"")))*(IFERROR(VALUE(TRIM(SUBSTITUTE('1-Investissements'!$X$5:$X$104,CHAR(160),""))),0)))+SUMPRODUCT((TRIM(SUBSTITUTE('2-Frais généraux'!$F$5:$F$104,CHAR(160),""))=TRIM(SUBSTITUTE(B11,CHAR(160),"")))*(IFERROR(VALUE(TRIM(SUBSTITUTE('2-Frais généraux'!$W$5:$W$104,CHAR(160),""))),0)))+SUMPRODUCT((TRIM(SUBSTITUTE('3-Contributions en nature'!$C$5:$C$104,CHAR(160),""))=TRIM(SUBSTITUTE(B11,CHAR(160),"")))*(IFERROR(VALUE(TRIM(SUBSTITUTE('3-Contributions en nature'!$I$5:$I$104,CHAR(160),""))),0)))+SUMPRODUCT((TRIM(SUBSTITUTE('4-Amortissement'!$C$5:$C$104,CHAR(160),""))=TRIM(SUBSTITUTE(B11,CHAR(160),"")))*(IFERROR(VALUE(TRIM(SUBSTITUTE('4-Amortissement'!$P$5:$P$104,CHAR(160),""))),0))),2)=0,"",SUMPRODUCT((TRIM(SUBSTITUTE('1-Investissements'!$F$5:$F$104,CHAR(160),""))=TRIM(SUBSTITUTE(B11,CHAR(160),"")))*(IFERROR(VALUE(TRIM(SUBSTITUTE('1-Investissements'!$X$5:$X$104,CHAR(160),""))),0)))+SUMPRODUCT((TRIM(SUBSTITUTE('2-Frais généraux'!$F$5:$F$104,CHAR(160),""))=TRIM(SUBSTITUTE(B11,CHAR(160),"")))*(IFERROR(VALUE(TRIM(SUBSTITUTE('2-Frais généraux'!$W$5:$W$104,CHAR(160),""))),0)))+SUMPRODUCT((TRIM(SUBSTITUTE('3-Contributions en nature'!$C$5:$C$104,CHAR(160),""))=TRIM(SUBSTITUTE(B11,CHAR(160),"")))*(IFERROR(VALUE(TRIM(SUBSTITUTE('3-Contributions en nature'!$I$5:$I$104,CHAR(160),""))),0)))+SUMPRODUCT((TRIM(SUBSTITUTE('4-Amortissement'!$C$5:$C$104,CHAR(160),""))=TRIM(SUBSTITUTE(B11,CHAR(160),"")))*(IFERROR(VALUE(TRIM(SUBSTITUTE('4-Amortissement'!$P$5:$P$104,CHAR(160),""))),0))))))</f>
        <v/>
      </c>
      <c r="D11" s="312" t="str">
        <f t="shared" si="2"/>
        <v/>
      </c>
      <c r="E11" s="463"/>
      <c r="F11" s="459" t="str">
        <f t="shared" si="0"/>
        <v>Transformation / Commercialisation</v>
      </c>
      <c r="G11" s="313" t="str" cm="1">
        <f t="array" ref="G11">IF(ROUND(SUMPRODUCT((TRIM(SUBSTITUTE('1-Investissements'!$AD$5:$AD$104,CHAR(160),""))=TRIM(SUBSTITUTE(B11,CHAR(160),"")))*(IFERROR(VALUE(TRIM(SUBSTITUTE('1-Investissements'!$AZ$5:$AZ$104,CHAR(160),""))),0)))+SUMPRODUCT((TRIM(SUBSTITUTE('2-Frais généraux'!$AC$5:$AC$104,CHAR(160),""))=TRIM(SUBSTITUTE(B11,CHAR(160),"")))*(IFERROR(VALUE(TRIM(SUBSTITUTE('2-Frais généraux'!$AW$5:$AW$104,CHAR(160),""))),0)))+SUMPRODUCT((TRIM(SUBSTITUTE('3-Contributions en nature'!$L$5:$L$104,CHAR(160),""))=TRIM(SUBSTITUTE(B11,CHAR(160),"")))*(IFERROR(VALUE(TRIM(SUBSTITUTE('3-Contributions en nature'!$T$5:$T$104,CHAR(160),""))),0)))+SUMPRODUCT((TRIM(SUBSTITUTE('4-Amortissement'!$T$5:$T$104,CHAR(160),""))=TRIM(SUBSTITUTE(B11,CHAR(160),"")))*(IFERROR(VALUE(TRIM(SUBSTITUTE('4-Amortissement'!$AJ$5:$AJ$104,CHAR(160),""))),0))),2)=0,"",SUMPRODUCT((TRIM(SUBSTITUTE('1-Investissements'!$AD$5:$AD$104,CHAR(160),""))=TRIM(SUBSTITUTE(B11,CHAR(160),"")))*(IFERROR(VALUE(TRIM(SUBSTITUTE('1-Investissements'!$AZ$5:$AZ$104,CHAR(160),""))),0)))+SUMPRODUCT((TRIM(SUBSTITUTE('2-Frais généraux'!$AC$5:$AC$104,CHAR(160),""))=TRIM(SUBSTITUTE(B11,CHAR(160),"")))*(IFERROR(VALUE(TRIM(SUBSTITUTE('2-Frais généraux'!$AW$5:$AW$104,CHAR(160),""))),0)))+SUMPRODUCT((TRIM(SUBSTITUTE('3-Contributions en nature'!$L$5:$L$104,CHAR(160),""))=TRIM(SUBSTITUTE(B11,CHAR(160),"")))*(IFERROR(VALUE(TRIM(SUBSTITUTE('3-Contributions en nature'!$T$5:$T$104,CHAR(160),""))),0)))+SUMPRODUCT((TRIM(SUBSTITUTE('4-Amortissement'!$T$5:$T$104,CHAR(160),""))=TRIM(SUBSTITUTE(B11,CHAR(160),"")))*(IFERROR(VALUE(TRIM(SUBSTITUTE('4-Amortissement'!$AJ$5:$AJ$104,CHAR(160),""))),0))))</f>
        <v/>
      </c>
      <c r="H11" s="313" t="str">
        <f t="shared" si="3"/>
        <v/>
      </c>
      <c r="I11" s="192"/>
      <c r="J11" s="281" t="str" cm="1">
        <f t="array" ref="J11">IF(OR(G11="",C11=""),"",_xlfn.IFS((IFERROR(VALUE(TRIM(SUBSTITUTE(G11,CHAR(160),""))),0))&gt;(IFERROR(VALUE(TRIM(SUBSTITUTE(C11,CHAR(160),""))),0)),"KO : Le montant retenu est supérieur au montant présenté.",(IFERROR(VALUE(TRIM(SUBSTITUTE(G11,CHAR(160),""))),0))=0,"",(IFERROR(VALUE(TRIM(SUBSTITUTE(G11,CHAR(160),""))),0))=ROUND(IFERROR(VALUE(TRIM(SUBSTITUTE(C11,CHAR(160),""))),0),2),"OK",ROUND(IFERROR(VALUE(TRIM(SUBSTITUTE(G11,CHAR(160),""))),0),2)&lt;ROUND(IFERROR(VALUE(TRIM(SUBSTITUTE(C11,CHAR(160),""))),0),2),"Montant instruit inférieur au montant présenté.",TRUE,""))</f>
        <v/>
      </c>
      <c r="K11" s="204" t="str">
        <f t="shared" si="1"/>
        <v/>
      </c>
    </row>
    <row r="12" spans="1:11" s="211" customFormat="1" ht="65.150000000000006" customHeight="1">
      <c r="A12" s="462">
        <v>7</v>
      </c>
      <c r="B12" s="311" t="s">
        <v>57</v>
      </c>
      <c r="C12" s="312" t="str" cm="1">
        <f t="array" ref="C12">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personnel+autoconst")=0,"",IF(ROUND(SUMPRODUCT((TRIM(SUBSTITUTE('1-Investissements'!$F$5:$F$104,CHAR(160),""))=TRIM(SUBSTITUTE(B12,CHAR(160),"")))*(IFERROR(VALUE(TRIM(SUBSTITUTE('1-Investissements'!$X$5:$X$104,CHAR(160),""))),0)))+SUMPRODUCT((TRIM(SUBSTITUTE('2-Frais généraux'!$F$5:$F$104,CHAR(160),""))=TRIM(SUBSTITUTE(B12,CHAR(160),"")))*(IFERROR(VALUE(TRIM(SUBSTITUTE('2-Frais généraux'!$W$5:$W$104,CHAR(160),""))),0)))+SUMPRODUCT((TRIM(SUBSTITUTE('3-Contributions en nature'!$C$5:$C$104,CHAR(160),""))=TRIM(SUBSTITUTE(B12,CHAR(160),"")))*(IFERROR(VALUE(TRIM(SUBSTITUTE('3-Contributions en nature'!$I$5:$I$104,CHAR(160),""))),0)))+SUMPRODUCT((TRIM(SUBSTITUTE('4-Amortissement'!$C$5:$C$104,CHAR(160),""))=TRIM(SUBSTITUTE(B12,CHAR(160),"")))*(IFERROR(VALUE(TRIM(SUBSTITUTE('4-Amortissement'!$P$5:$P$104,CHAR(160),""))),0))),2)=0,"",SUMPRODUCT((TRIM(SUBSTITUTE('1-Investissements'!$F$5:$F$104,CHAR(160),""))=TRIM(SUBSTITUTE(B12,CHAR(160),"")))*(IFERROR(VALUE(TRIM(SUBSTITUTE('1-Investissements'!$X$5:$X$104,CHAR(160),""))),0)))+SUMPRODUCT((TRIM(SUBSTITUTE('2-Frais généraux'!$F$5:$F$104,CHAR(160),""))=TRIM(SUBSTITUTE(B12,CHAR(160),"")))*(IFERROR(VALUE(TRIM(SUBSTITUTE('2-Frais généraux'!$W$5:$W$104,CHAR(160),""))),0)))+SUMPRODUCT((TRIM(SUBSTITUTE('3-Contributions en nature'!$C$5:$C$104,CHAR(160),""))=TRIM(SUBSTITUTE(B12,CHAR(160),"")))*(IFERROR(VALUE(TRIM(SUBSTITUTE('3-Contributions en nature'!$I$5:$I$104,CHAR(160),""))),0)))+SUMPRODUCT((TRIM(SUBSTITUTE('4-Amortissement'!$C$5:$C$104,CHAR(160),""))=TRIM(SUBSTITUTE(B12,CHAR(160),"")))*(IFERROR(VALUE(TRIM(SUBSTITUTE('4-Amortissement'!$P$5:$P$104,CHAR(160),""))),0))))))</f>
        <v/>
      </c>
      <c r="D12" s="312" t="str">
        <f t="shared" si="2"/>
        <v/>
      </c>
      <c r="E12" s="463"/>
      <c r="F12" s="459" t="str">
        <f t="shared" si="0"/>
        <v>Amélioration foncière</v>
      </c>
      <c r="G12" s="313" t="str" cm="1">
        <f t="array" ref="G12">IF(ROUND(SUMPRODUCT((TRIM(SUBSTITUTE('1-Investissements'!$AD$5:$AD$104,CHAR(160),""))=TRIM(SUBSTITUTE(B12,CHAR(160),"")))*(IFERROR(VALUE(TRIM(SUBSTITUTE('1-Investissements'!$AZ$5:$AZ$104,CHAR(160),""))),0)))+SUMPRODUCT((TRIM(SUBSTITUTE('2-Frais généraux'!$AC$5:$AC$104,CHAR(160),""))=TRIM(SUBSTITUTE(B12,CHAR(160),"")))*(IFERROR(VALUE(TRIM(SUBSTITUTE('2-Frais généraux'!$AW$5:$AW$104,CHAR(160),""))),0)))+SUMPRODUCT((TRIM(SUBSTITUTE('3-Contributions en nature'!$L$5:$L$104,CHAR(160),""))=TRIM(SUBSTITUTE(B12,CHAR(160),"")))*(IFERROR(VALUE(TRIM(SUBSTITUTE('3-Contributions en nature'!$T$5:$T$104,CHAR(160),""))),0)))+SUMPRODUCT((TRIM(SUBSTITUTE('4-Amortissement'!$T$5:$T$104,CHAR(160),""))=TRIM(SUBSTITUTE(B12,CHAR(160),"")))*(IFERROR(VALUE(TRIM(SUBSTITUTE('4-Amortissement'!$AJ$5:$AJ$104,CHAR(160),""))),0))),2)=0,"",SUMPRODUCT((TRIM(SUBSTITUTE('1-Investissements'!$AD$5:$AD$104,CHAR(160),""))=TRIM(SUBSTITUTE(B12,CHAR(160),"")))*(IFERROR(VALUE(TRIM(SUBSTITUTE('1-Investissements'!$AZ$5:$AZ$104,CHAR(160),""))),0)))+SUMPRODUCT((TRIM(SUBSTITUTE('2-Frais généraux'!$AC$5:$AC$104,CHAR(160),""))=TRIM(SUBSTITUTE(B12,CHAR(160),"")))*(IFERROR(VALUE(TRIM(SUBSTITUTE('2-Frais généraux'!$AW$5:$AW$104,CHAR(160),""))),0)))+SUMPRODUCT((TRIM(SUBSTITUTE('3-Contributions en nature'!$L$5:$L$104,CHAR(160),""))=TRIM(SUBSTITUTE(B12,CHAR(160),"")))*(IFERROR(VALUE(TRIM(SUBSTITUTE('3-Contributions en nature'!$T$5:$T$104,CHAR(160),""))),0)))+SUMPRODUCT((TRIM(SUBSTITUTE('4-Amortissement'!$T$5:$T$104,CHAR(160),""))=TRIM(SUBSTITUTE(B12,CHAR(160),"")))*(IFERROR(VALUE(TRIM(SUBSTITUTE('4-Amortissement'!$AJ$5:$AJ$104,CHAR(160),""))),0))))</f>
        <v/>
      </c>
      <c r="H12" s="313" t="str">
        <f t="shared" si="3"/>
        <v/>
      </c>
      <c r="I12" s="192"/>
      <c r="J12" s="281" t="str" cm="1">
        <f t="array" ref="J12">IF(OR(G12="",C12=""),"",_xlfn.IFS((IFERROR(VALUE(TRIM(SUBSTITUTE(G12,CHAR(160),""))),0))&gt;(IFERROR(VALUE(TRIM(SUBSTITUTE(C12,CHAR(160),""))),0)),"KO : Le montant retenu est supérieur au montant présenté.",(IFERROR(VALUE(TRIM(SUBSTITUTE(G12,CHAR(160),""))),0))=0,"",(IFERROR(VALUE(TRIM(SUBSTITUTE(G12,CHAR(160),""))),0))=ROUND(IFERROR(VALUE(TRIM(SUBSTITUTE(C12,CHAR(160),""))),0),2),"OK",ROUND(IFERROR(VALUE(TRIM(SUBSTITUTE(G12,CHAR(160),""))),0),2)&lt;ROUND(IFERROR(VALUE(TRIM(SUBSTITUTE(C12,CHAR(160),""))),0),2),"Montant instruit inférieur au montant présenté.",TRUE,""))</f>
        <v/>
      </c>
      <c r="K12" s="204" t="str">
        <f t="shared" si="1"/>
        <v/>
      </c>
    </row>
    <row r="13" spans="1:11" s="211" customFormat="1" ht="65.150000000000006" customHeight="1">
      <c r="A13" s="462">
        <v>8</v>
      </c>
      <c r="B13" s="311" t="s">
        <v>259</v>
      </c>
      <c r="C13" s="312" t="str" cm="1">
        <f t="array" ref="C13">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personnel+autoconst")=0,"",IF(ROUND(SUMPRODUCT((TRIM(SUBSTITUTE('1-Investissements'!$F$5:$F$104,CHAR(160),""))=TRIM(SUBSTITUTE(B13,CHAR(160),"")))*(IFERROR(VALUE(TRIM(SUBSTITUTE('1-Investissements'!$X$5:$X$104,CHAR(160),""))),0)))+SUMPRODUCT((TRIM(SUBSTITUTE('2-Frais généraux'!$F$5:$F$104,CHAR(160),""))=TRIM(SUBSTITUTE(B13,CHAR(160),"")))*(IFERROR(VALUE(TRIM(SUBSTITUTE('2-Frais généraux'!$W$5:$W$104,CHAR(160),""))),0)))+SUMPRODUCT((TRIM(SUBSTITUTE('3-Contributions en nature'!$C$5:$C$104,CHAR(160),""))=TRIM(SUBSTITUTE(B13,CHAR(160),"")))*(IFERROR(VALUE(TRIM(SUBSTITUTE('3-Contributions en nature'!$I$5:$I$104,CHAR(160),""))),0)))+SUMPRODUCT((TRIM(SUBSTITUTE('4-Amortissement'!$C$5:$C$104,CHAR(160),""))=TRIM(SUBSTITUTE(B13,CHAR(160),"")))*(IFERROR(VALUE(TRIM(SUBSTITUTE('4-Amortissement'!$P$5:$P$104,CHAR(160),""))),0))),2)=0,"",SUMPRODUCT((TRIM(SUBSTITUTE('1-Investissements'!$F$5:$F$104,CHAR(160),""))=TRIM(SUBSTITUTE(B13,CHAR(160),"")))*(IFERROR(VALUE(TRIM(SUBSTITUTE('1-Investissements'!$X$5:$X$104,CHAR(160),""))),0)))+SUMPRODUCT((TRIM(SUBSTITUTE('2-Frais généraux'!$F$5:$F$104,CHAR(160),""))=TRIM(SUBSTITUTE(B13,CHAR(160),"")))*(IFERROR(VALUE(TRIM(SUBSTITUTE('2-Frais généraux'!$W$5:$W$104,CHAR(160),""))),0)))+SUMPRODUCT((TRIM(SUBSTITUTE('3-Contributions en nature'!$C$5:$C$104,CHAR(160),""))=TRIM(SUBSTITUTE(B13,CHAR(160),"")))*(IFERROR(VALUE(TRIM(SUBSTITUTE('3-Contributions en nature'!$I$5:$I$104,CHAR(160),""))),0)))+SUMPRODUCT((TRIM(SUBSTITUTE('4-Amortissement'!$C$5:$C$104,CHAR(160),""))=TRIM(SUBSTITUTE(B13,CHAR(160),"")))*(IFERROR(VALUE(TRIM(SUBSTITUTE('4-Amortissement'!$P$5:$P$104,CHAR(160),""))),0))))))</f>
        <v/>
      </c>
      <c r="D13" s="312" t="str">
        <f t="shared" si="2"/>
        <v/>
      </c>
      <c r="E13" s="463"/>
      <c r="F13" s="459" t="str">
        <f t="shared" si="0"/>
        <v>Diversification des activités - gîtes</v>
      </c>
      <c r="G13" s="313" t="str" cm="1">
        <f t="array" ref="G13">IF(ROUND(SUMPRODUCT((TRIM(SUBSTITUTE('1-Investissements'!$AD$5:$AD$104,CHAR(160),""))=TRIM(SUBSTITUTE(B13,CHAR(160),"")))*(IFERROR(VALUE(TRIM(SUBSTITUTE('1-Investissements'!$AZ$5:$AZ$104,CHAR(160),""))),0)))+SUMPRODUCT((TRIM(SUBSTITUTE('2-Frais généraux'!$AC$5:$AC$104,CHAR(160),""))=TRIM(SUBSTITUTE(B13,CHAR(160),"")))*(IFERROR(VALUE(TRIM(SUBSTITUTE('2-Frais généraux'!$AW$5:$AW$104,CHAR(160),""))),0)))+SUMPRODUCT((TRIM(SUBSTITUTE('3-Contributions en nature'!$L$5:$L$104,CHAR(160),""))=TRIM(SUBSTITUTE(B13,CHAR(160),"")))*(IFERROR(VALUE(TRIM(SUBSTITUTE('3-Contributions en nature'!$T$5:$T$104,CHAR(160),""))),0)))+SUMPRODUCT((TRIM(SUBSTITUTE('4-Amortissement'!$T$5:$T$104,CHAR(160),""))=TRIM(SUBSTITUTE(B13,CHAR(160),"")))*(IFERROR(VALUE(TRIM(SUBSTITUTE('4-Amortissement'!$AJ$5:$AJ$104,CHAR(160),""))),0))),2)=0,"",SUMPRODUCT((TRIM(SUBSTITUTE('1-Investissements'!$AD$5:$AD$104,CHAR(160),""))=TRIM(SUBSTITUTE(B13,CHAR(160),"")))*(IFERROR(VALUE(TRIM(SUBSTITUTE('1-Investissements'!$AZ$5:$AZ$104,CHAR(160),""))),0)))+SUMPRODUCT((TRIM(SUBSTITUTE('2-Frais généraux'!$AC$5:$AC$104,CHAR(160),""))=TRIM(SUBSTITUTE(B13,CHAR(160),"")))*(IFERROR(VALUE(TRIM(SUBSTITUTE('2-Frais généraux'!$AW$5:$AW$104,CHAR(160),""))),0)))+SUMPRODUCT((TRIM(SUBSTITUTE('3-Contributions en nature'!$L$5:$L$104,CHAR(160),""))=TRIM(SUBSTITUTE(B13,CHAR(160),"")))*(IFERROR(VALUE(TRIM(SUBSTITUTE('3-Contributions en nature'!$T$5:$T$104,CHAR(160),""))),0)))+SUMPRODUCT((TRIM(SUBSTITUTE('4-Amortissement'!$T$5:$T$104,CHAR(160),""))=TRIM(SUBSTITUTE(B13,CHAR(160),"")))*(IFERROR(VALUE(TRIM(SUBSTITUTE('4-Amortissement'!$AJ$5:$AJ$104,CHAR(160),""))),0))))</f>
        <v/>
      </c>
      <c r="H13" s="313" t="str">
        <f t="shared" si="3"/>
        <v/>
      </c>
      <c r="I13" s="192"/>
      <c r="J13" s="281" t="str" cm="1">
        <f t="array" ref="J13">IF(OR(G13="",C13=""),"",_xlfn.IFS((IFERROR(VALUE(TRIM(SUBSTITUTE(G13,CHAR(160),""))),0))&gt;(IFERROR(VALUE(TRIM(SUBSTITUTE(C13,CHAR(160),""))),0)),"KO : Le montant retenu est supérieur au montant présenté.",(IFERROR(VALUE(TRIM(SUBSTITUTE(G13,CHAR(160),""))),0))=0,"",(IFERROR(VALUE(TRIM(SUBSTITUTE(G13,CHAR(160),""))),0))=ROUND(IFERROR(VALUE(TRIM(SUBSTITUTE(C13,CHAR(160),""))),0),2),"OK",ROUND(IFERROR(VALUE(TRIM(SUBSTITUTE(G13,CHAR(160),""))),0),2)&lt;ROUND(IFERROR(VALUE(TRIM(SUBSTITUTE(C13,CHAR(160),""))),0),2),"Montant instruit inférieur au montant présenté.",TRUE,""))</f>
        <v/>
      </c>
      <c r="K13" s="204" t="str">
        <f t="shared" si="1"/>
        <v/>
      </c>
    </row>
    <row r="14" spans="1:11" s="211" customFormat="1" ht="65.150000000000006" customHeight="1">
      <c r="A14" s="462">
        <v>9</v>
      </c>
      <c r="B14" s="311" t="s">
        <v>260</v>
      </c>
      <c r="C14" s="312" t="str" cm="1">
        <f t="array" ref="C14">IF(OR(COUNTIF('0-Présentation typeaction'!$D$17:$D$104,"6-Coût unitaire bananes")&gt;0,COUNTIF('0-Présentation typeaction'!$D$17:$D$104,"7-Coût unitaire cannes à sucre")&gt;0),"",IF(COUNTIF('0-Présentation typeaction'!$D$17:$D$104,"5-Tx forf personnel+autoconst")=0,"",IF(ROUND(SUMPRODUCT((TRIM(SUBSTITUTE('1-Investissements'!$F$5:$F$104,CHAR(160),""))=TRIM(SUBSTITUTE(B14,CHAR(160),"")))*(IFERROR(VALUE(TRIM(SUBSTITUTE('1-Investissements'!$X$5:$X$104,CHAR(160),""))),0)))+SUMPRODUCT((TRIM(SUBSTITUTE('2-Frais généraux'!$F$5:$F$104,CHAR(160),""))=TRIM(SUBSTITUTE(B14,CHAR(160),"")))*(IFERROR(VALUE(TRIM(SUBSTITUTE('2-Frais généraux'!$W$5:$W$104,CHAR(160),""))),0)))+SUMPRODUCT((TRIM(SUBSTITUTE('3-Contributions en nature'!$C$5:$C$104,CHAR(160),""))=TRIM(SUBSTITUTE(B14,CHAR(160),"")))*(IFERROR(VALUE(TRIM(SUBSTITUTE('3-Contributions en nature'!$I$5:$I$104,CHAR(160),""))),0)))+SUMPRODUCT((TRIM(SUBSTITUTE('4-Amortissement'!$C$5:$C$104,CHAR(160),""))=TRIM(SUBSTITUTE(B14,CHAR(160),"")))*(IFERROR(VALUE(TRIM(SUBSTITUTE('4-Amortissement'!$P$5:$P$104,CHAR(160),""))),0))),2)=0,"",SUMPRODUCT((TRIM(SUBSTITUTE('1-Investissements'!$F$5:$F$104,CHAR(160),""))=TRIM(SUBSTITUTE(B14,CHAR(160),"")))*(IFERROR(VALUE(TRIM(SUBSTITUTE('1-Investissements'!$X$5:$X$104,CHAR(160),""))),0)))+SUMPRODUCT((TRIM(SUBSTITUTE('2-Frais généraux'!$F$5:$F$104,CHAR(160),""))=TRIM(SUBSTITUTE(B14,CHAR(160),"")))*(IFERROR(VALUE(TRIM(SUBSTITUTE('2-Frais généraux'!$W$5:$W$104,CHAR(160),""))),0)))+SUMPRODUCT((TRIM(SUBSTITUTE('3-Contributions en nature'!$C$5:$C$104,CHAR(160),""))=TRIM(SUBSTITUTE(B14,CHAR(160),"")))*(IFERROR(VALUE(TRIM(SUBSTITUTE('3-Contributions en nature'!$I$5:$I$104,CHAR(160),""))),0)))+SUMPRODUCT((TRIM(SUBSTITUTE('4-Amortissement'!$C$5:$C$104,CHAR(160),""))=TRIM(SUBSTITUTE(B14,CHAR(160),"")))*(IFERROR(VALUE(TRIM(SUBSTITUTE('4-Amortissement'!$P$5:$P$104,CHAR(160),""))),0))))))</f>
        <v/>
      </c>
      <c r="D14" s="312" t="str">
        <f t="shared" si="2"/>
        <v/>
      </c>
      <c r="E14" s="463"/>
      <c r="F14" s="459" t="str">
        <f t="shared" si="0"/>
        <v>Diversification des activités - hors gîtes</v>
      </c>
      <c r="G14" s="313" t="str" cm="1">
        <f t="array" ref="G14">IF(ROUND(SUMPRODUCT((TRIM(SUBSTITUTE('1-Investissements'!$AD$5:$AD$104,CHAR(160),""))=TRIM(SUBSTITUTE(B14,CHAR(160),"")))*(IFERROR(VALUE(TRIM(SUBSTITUTE('1-Investissements'!$AZ$5:$AZ$104,CHAR(160),""))),0)))+SUMPRODUCT((TRIM(SUBSTITUTE('2-Frais généraux'!$AC$5:$AC$104,CHAR(160),""))=TRIM(SUBSTITUTE(B14,CHAR(160),"")))*(IFERROR(VALUE(TRIM(SUBSTITUTE('2-Frais généraux'!$AW$5:$AW$104,CHAR(160),""))),0)))+SUMPRODUCT((TRIM(SUBSTITUTE('3-Contributions en nature'!$L$5:$L$104,CHAR(160),""))=TRIM(SUBSTITUTE(B14,CHAR(160),"")))*(IFERROR(VALUE(TRIM(SUBSTITUTE('3-Contributions en nature'!$T$5:$T$104,CHAR(160),""))),0)))+SUMPRODUCT((TRIM(SUBSTITUTE('4-Amortissement'!$T$5:$T$104,CHAR(160),""))=TRIM(SUBSTITUTE(B14,CHAR(160),"")))*(IFERROR(VALUE(TRIM(SUBSTITUTE('4-Amortissement'!$AJ$5:$AJ$104,CHAR(160),""))),0))),2)=0,"",SUMPRODUCT((TRIM(SUBSTITUTE('1-Investissements'!$AD$5:$AD$104,CHAR(160),""))=TRIM(SUBSTITUTE(B14,CHAR(160),"")))*(IFERROR(VALUE(TRIM(SUBSTITUTE('1-Investissements'!$AZ$5:$AZ$104,CHAR(160),""))),0)))+SUMPRODUCT((TRIM(SUBSTITUTE('2-Frais généraux'!$AC$5:$AC$104,CHAR(160),""))=TRIM(SUBSTITUTE(B14,CHAR(160),"")))*(IFERROR(VALUE(TRIM(SUBSTITUTE('2-Frais généraux'!$AW$5:$AW$104,CHAR(160),""))),0)))+SUMPRODUCT((TRIM(SUBSTITUTE('3-Contributions en nature'!$L$5:$L$104,CHAR(160),""))=TRIM(SUBSTITUTE(B14,CHAR(160),"")))*(IFERROR(VALUE(TRIM(SUBSTITUTE('3-Contributions en nature'!$T$5:$T$104,CHAR(160),""))),0)))+SUMPRODUCT((TRIM(SUBSTITUTE('4-Amortissement'!$T$5:$T$104,CHAR(160),""))=TRIM(SUBSTITUTE(B14,CHAR(160),"")))*(IFERROR(VALUE(TRIM(SUBSTITUTE('4-Amortissement'!$AJ$5:$AJ$104,CHAR(160),""))),0))))</f>
        <v/>
      </c>
      <c r="H14" s="313" t="str">
        <f t="shared" si="3"/>
        <v/>
      </c>
      <c r="I14" s="192"/>
      <c r="J14" s="281" t="str" cm="1">
        <f t="array" ref="J14">IF(OR(G14="",C14=""),"",_xlfn.IFS((IFERROR(VALUE(TRIM(SUBSTITUTE(G14,CHAR(160),""))),0))&gt;(IFERROR(VALUE(TRIM(SUBSTITUTE(C14,CHAR(160),""))),0)),"KO : Le montant retenu est supérieur au montant présenté.",(IFERROR(VALUE(TRIM(SUBSTITUTE(G14,CHAR(160),""))),0))=0,"",(IFERROR(VALUE(TRIM(SUBSTITUTE(G14,CHAR(160),""))),0))=ROUND(IFERROR(VALUE(TRIM(SUBSTITUTE(C14,CHAR(160),""))),0),2),"OK",ROUND(IFERROR(VALUE(TRIM(SUBSTITUTE(G14,CHAR(160),""))),0),2)&lt;ROUND(IFERROR(VALUE(TRIM(SUBSTITUTE(C14,CHAR(160),""))),0),2),"Montant instruit inférieur au montant présenté.",TRUE,""))</f>
        <v/>
      </c>
      <c r="K14" s="204" t="str">
        <f t="shared" si="1"/>
        <v/>
      </c>
    </row>
    <row r="15" spans="1:11" ht="15" thickBot="1">
      <c r="A15" s="464"/>
      <c r="B15" s="465"/>
      <c r="C15" s="466">
        <f>SUM(C6:C14)</f>
        <v>0</v>
      </c>
      <c r="D15" s="466">
        <f>SUM(D6:D14)</f>
        <v>0</v>
      </c>
      <c r="E15" s="467"/>
      <c r="F15" s="314"/>
      <c r="G15" s="315">
        <f>SUM(G6:G14)</f>
        <v>0</v>
      </c>
      <c r="H15" s="315">
        <f>SUM(H6:H14)</f>
        <v>0</v>
      </c>
      <c r="I15" s="314"/>
      <c r="J15" s="314"/>
      <c r="K15" s="315">
        <f>SUM(K6:K14)</f>
        <v>0</v>
      </c>
    </row>
  </sheetData>
  <sheetProtection algorithmName="SHA-512" hashValue="I82KirvejhEs6UIgq0hCV4tNh7ShXM0g3psY3AKyWG0DLo1oI9vRU2Pb9LEavsvagjJ1y34cu1xjaxy/Q4U7Ew==" saltValue="46s1XdvKCqVDGa8agmg/rw==" spinCount="100000" sheet="1" formatCells="0" formatColumns="0" formatRows="0" insertColumns="0" insertRows="0" insertHyperlinks="0" deleteColumns="0" deleteRows="0" sort="0" autoFilter="0" pivotTables="0"/>
  <mergeCells count="5">
    <mergeCell ref="F2:K2"/>
    <mergeCell ref="F1:K1"/>
    <mergeCell ref="A3:A4"/>
    <mergeCell ref="A1:E1"/>
    <mergeCell ref="A2:E2"/>
  </mergeCells>
  <conditionalFormatting sqref="F6:F14">
    <cfRule type="expression" dxfId="24" priority="277" stopIfTrue="1">
      <formula>F6&lt;&gt;#REF!</formula>
    </cfRule>
  </conditionalFormatting>
  <conditionalFormatting sqref="G6:H14">
    <cfRule type="expression" dxfId="23" priority="7" stopIfTrue="1">
      <formula>G6&lt;&gt;C6</formula>
    </cfRule>
  </conditionalFormatting>
  <conditionalFormatting sqref="J6:J14">
    <cfRule type="containsText" dxfId="22" priority="1" operator="containsText" text="OK">
      <formula>NOT(ISERROR(SEARCH("OK",J6)))</formula>
    </cfRule>
    <cfRule type="containsText" dxfId="21" priority="2" operator="containsText" text="KO">
      <formula>NOT(ISERROR(SEARCH("KO",J6)))</formula>
    </cfRule>
    <cfRule type="containsText" dxfId="20" priority="3" operator="containsText" text="Attention">
      <formula>NOT(ISERROR(SEARCH("Attention",J6)))</formula>
    </cfRule>
  </conditionalFormatting>
  <dataValidations count="1">
    <dataValidation allowBlank="1" showErrorMessage="1" promptTitle="Sélectionnez un type d'action" sqref="D5" xr:uid="{1DFC2320-E55B-47C9-A5A8-973032615852}"/>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électionnez un type d'action" prompt="Cliquez sur le menu déroulant et associez un type d'action au poste choisi tel que présenté dans les lignes 4 à 13" xr:uid="{6D0AABB9-3504-4690-8B7F-B87ADFD77C54}">
          <x14:formula1>
            <xm:f>'0-Présentation typeaction'!#REF!</xm:f>
          </x14:formula1>
          <xm:sqref>H5</xm:sqref>
        </x14:dataValidation>
        <x14:dataValidation type="list" allowBlank="1" showErrorMessage="1" promptTitle="Sélectionnez un type d'action" xr:uid="{E2A636AA-A377-415A-B157-F4B14120EEBA}">
          <x14:formula1>
            <xm:f>'0-Présentation typeaction'!$I$4:$I$12</xm:f>
          </x14:formula1>
          <xm:sqref>B5:B14 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F148-CA8B-46E6-9675-F52B9303BF49}">
  <sheetPr>
    <pageSetUpPr fitToPage="1"/>
  </sheetPr>
  <dimension ref="A1:T25"/>
  <sheetViews>
    <sheetView zoomScale="70" zoomScaleNormal="70" workbookViewId="0">
      <selection activeCell="B5" sqref="B5"/>
    </sheetView>
  </sheetViews>
  <sheetFormatPr baseColWidth="10" defaultColWidth="11.453125" defaultRowHeight="14.5" outlineLevelCol="1"/>
  <cols>
    <col min="1" max="1" width="18" style="99" bestFit="1" customWidth="1"/>
    <col min="2" max="2" width="40.26953125" style="296" customWidth="1"/>
    <col min="3" max="3" width="23.26953125" style="296" customWidth="1"/>
    <col min="4" max="4" width="22.7265625" style="296" customWidth="1"/>
    <col min="5" max="5" width="25.36328125" style="296" customWidth="1"/>
    <col min="6" max="6" width="21.81640625" style="213" bestFit="1" customWidth="1"/>
    <col min="7" max="8" width="19.26953125" style="99" bestFit="1" customWidth="1"/>
    <col min="9" max="9" width="37.453125" style="99" bestFit="1" customWidth="1"/>
    <col min="10" max="10" width="39.81640625" style="99" hidden="1" customWidth="1" outlineLevel="1"/>
    <col min="11" max="11" width="25.453125" style="99" hidden="1" customWidth="1" outlineLevel="1"/>
    <col min="12" max="12" width="28.54296875" style="99" hidden="1" customWidth="1" outlineLevel="1"/>
    <col min="13" max="15" width="39.81640625" style="99" hidden="1" customWidth="1" outlineLevel="1"/>
    <col min="16" max="16" width="33.81640625" style="99" hidden="1" customWidth="1" outlineLevel="1"/>
    <col min="17" max="17" width="79.81640625" style="99" hidden="1" customWidth="1" outlineLevel="1"/>
    <col min="18" max="18" width="55.1796875" style="99" hidden="1" customWidth="1" outlineLevel="1"/>
    <col min="19" max="19" width="19.81640625" style="99" hidden="1" customWidth="1" outlineLevel="1"/>
    <col min="20" max="20" width="11.453125" style="99" collapsed="1"/>
    <col min="21" max="16384" width="11.453125" style="99"/>
  </cols>
  <sheetData>
    <row r="1" spans="1:19" ht="70.5" customHeight="1" thickBot="1">
      <c r="A1" s="625" t="s">
        <v>109</v>
      </c>
      <c r="B1" s="626"/>
      <c r="C1" s="626"/>
      <c r="D1" s="626"/>
      <c r="E1" s="626"/>
      <c r="F1" s="626"/>
      <c r="G1" s="626"/>
      <c r="H1" s="626"/>
      <c r="I1" s="627"/>
      <c r="J1" s="624" t="s">
        <v>279</v>
      </c>
      <c r="K1" s="604"/>
      <c r="L1" s="604"/>
      <c r="M1" s="604"/>
      <c r="N1" s="604"/>
      <c r="O1" s="604"/>
      <c r="P1" s="604"/>
      <c r="Q1" s="604"/>
      <c r="R1" s="604"/>
      <c r="S1" s="605"/>
    </row>
    <row r="2" spans="1:19" s="160" customFormat="1" ht="43.5">
      <c r="A2" s="623" t="s">
        <v>106</v>
      </c>
      <c r="B2" s="125" t="s">
        <v>120</v>
      </c>
      <c r="C2" s="125" t="s">
        <v>304</v>
      </c>
      <c r="D2" s="125" t="s">
        <v>305</v>
      </c>
      <c r="E2" s="125" t="s">
        <v>280</v>
      </c>
      <c r="F2" s="125" t="s">
        <v>276</v>
      </c>
      <c r="G2" s="125" t="s">
        <v>107</v>
      </c>
      <c r="H2" s="125" t="s">
        <v>285</v>
      </c>
      <c r="I2" s="446" t="s">
        <v>105</v>
      </c>
      <c r="J2" s="502" t="s">
        <v>120</v>
      </c>
      <c r="K2" s="136" t="s">
        <v>304</v>
      </c>
      <c r="L2" s="136" t="s">
        <v>305</v>
      </c>
      <c r="M2" s="135" t="s">
        <v>280</v>
      </c>
      <c r="N2" s="135" t="s">
        <v>276</v>
      </c>
      <c r="O2" s="135" t="s">
        <v>107</v>
      </c>
      <c r="P2" s="136" t="s">
        <v>285</v>
      </c>
      <c r="Q2" s="136" t="s">
        <v>24</v>
      </c>
      <c r="R2" s="136" t="s">
        <v>11</v>
      </c>
      <c r="S2" s="491" t="s">
        <v>4</v>
      </c>
    </row>
    <row r="3" spans="1:19" s="160" customFormat="1" ht="58">
      <c r="A3" s="572"/>
      <c r="B3" s="143" t="s">
        <v>119</v>
      </c>
      <c r="C3" s="143" t="s">
        <v>306</v>
      </c>
      <c r="D3" s="143" t="s">
        <v>307</v>
      </c>
      <c r="E3" s="143" t="s">
        <v>281</v>
      </c>
      <c r="F3" s="143" t="s">
        <v>277</v>
      </c>
      <c r="G3" s="143" t="s">
        <v>284</v>
      </c>
      <c r="H3" s="143" t="s">
        <v>282</v>
      </c>
      <c r="I3" s="447" t="s">
        <v>14</v>
      </c>
      <c r="J3" s="515" t="s">
        <v>25</v>
      </c>
      <c r="K3" s="154" t="s">
        <v>25</v>
      </c>
      <c r="L3" s="153" t="s">
        <v>25</v>
      </c>
      <c r="M3" s="154" t="s">
        <v>25</v>
      </c>
      <c r="N3" s="154" t="s">
        <v>25</v>
      </c>
      <c r="O3" s="154" t="s">
        <v>25</v>
      </c>
      <c r="P3" s="154" t="s">
        <v>25</v>
      </c>
      <c r="Q3" s="154" t="s">
        <v>16</v>
      </c>
      <c r="R3" s="154" t="s">
        <v>17</v>
      </c>
      <c r="S3" s="492" t="s">
        <v>18</v>
      </c>
    </row>
    <row r="4" spans="1:19" s="160" customFormat="1" ht="30" customHeight="1">
      <c r="A4" s="448" t="s">
        <v>19</v>
      </c>
      <c r="B4" s="163" t="s">
        <v>54</v>
      </c>
      <c r="C4" s="163">
        <v>1</v>
      </c>
      <c r="D4" s="163">
        <v>1</v>
      </c>
      <c r="E4" s="163">
        <v>1</v>
      </c>
      <c r="F4" s="262">
        <v>1850</v>
      </c>
      <c r="G4" s="286" t="s">
        <v>108</v>
      </c>
      <c r="H4" s="520">
        <v>10400</v>
      </c>
      <c r="I4" s="449"/>
      <c r="J4" s="516" t="str">
        <f>B4</f>
        <v>Plantations pérennes</v>
      </c>
      <c r="K4" s="262">
        <f t="shared" ref="K4:L4" si="0">C4</f>
        <v>1</v>
      </c>
      <c r="L4" s="317">
        <f t="shared" si="0"/>
        <v>1</v>
      </c>
      <c r="M4" s="317">
        <f t="shared" ref="M4" si="1">E4</f>
        <v>1</v>
      </c>
      <c r="N4" s="317">
        <f t="shared" ref="N4" si="2">F4</f>
        <v>1850</v>
      </c>
      <c r="O4" s="317" t="str">
        <f t="shared" ref="O4" si="3">G4</f>
        <v>OUI</v>
      </c>
      <c r="P4" s="522">
        <v>10400</v>
      </c>
      <c r="Q4" s="262"/>
      <c r="R4" s="262"/>
      <c r="S4" s="503"/>
    </row>
    <row r="5" spans="1:19" s="160" customFormat="1" ht="20.5" customHeight="1">
      <c r="A5" s="450">
        <v>1</v>
      </c>
      <c r="B5" s="11"/>
      <c r="C5" s="507"/>
      <c r="D5" s="507"/>
      <c r="E5" s="11"/>
      <c r="F5" s="73"/>
      <c r="G5" s="73"/>
      <c r="H5" s="521" t="str">
        <f>IF(COUNTIF('0-Présentation typeaction'!$D$17:$D$104,"6-Coût unitaire bananes")&gt;0,IF(COUNTIF('0-Présentation typeaction'!$D$17:$D$104,"5-Tx forf personnel+autoconst")=0,IF(G5="OUI",IF(F5&gt;=1850,10400*E5,(F5/1850)*10400*E5),IF(F5&gt;=1850,8600*E5,(F5/1850)*8600*E5)),""),"")</f>
        <v/>
      </c>
      <c r="I5" s="451"/>
      <c r="J5" s="512" t="str">
        <f>IF(B5="","",B5)</f>
        <v/>
      </c>
      <c r="K5" s="513" t="str">
        <f t="shared" ref="K5:L20" si="4">IF(C5="","",C5)</f>
        <v/>
      </c>
      <c r="L5" s="517" t="str">
        <f t="shared" si="4"/>
        <v/>
      </c>
      <c r="M5" s="513" t="str">
        <f t="shared" ref="M5:O5" si="5">IF(E5="","",E5)</f>
        <v/>
      </c>
      <c r="N5" s="513" t="str">
        <f t="shared" si="5"/>
        <v/>
      </c>
      <c r="O5" s="445" t="str">
        <f t="shared" si="5"/>
        <v/>
      </c>
      <c r="P5" s="313" t="str">
        <f>IF(COUNTIF('0-Présentation typeaction'!$D$17:$D$104,"6-Coût unitaire bananes")&gt;0,IF(COUNTIF('0-Présentation typeaction'!$D$17:$D$104,"5-Tx forf personnel+autoconst")=0,IF(O5="OUI",IF(N5&gt;=1850,10400*M5,(N5/1850)*10400*M5),IF(N5&gt;=1850,8600*M5,(N5/1850)*8600*M5)),""),"")</f>
        <v/>
      </c>
      <c r="Q5" s="288"/>
      <c r="R5" s="281" t="str" cm="1">
        <f t="array" ref="R5">IF(OR(P5="",H5=""),"",_xlfn.IFS(ROUND(IFERROR(VALUE(TRIM(SUBSTITUTE(P5,CHAR(160),""))),0),2)&gt;ROUND(IFERROR(VALUE(TRIM(SUBSTITUTE(H5,CHAR(160),""))),0),2),"KO : Le montant retenu est supérieur au montant présenté.",ROUND(IFERROR(VALUE(TRIM(SUBSTITUTE(H5,CHAR(160),""))),0),2)=0,"",ROUND(IFERROR(VALUE(TRIM(SUBSTITUTE(P5,CHAR(160),""))),0),2)=ROUND(IFERROR(VALUE(TRIM(SUBSTITUTE(H5,CHAR(160),""))),0),2),"OK",ROUND(IFERROR(VALUE(TRIM(SUBSTITUTE(P5,CHAR(160),""))),0),2)&lt;ROUND(IFERROR(VALUE(TRIM(SUBSTITUTE(H5,CHAR(160),""))),0),2),"Montant instruit inférieur au montant présenté.",TRUE,""))</f>
        <v/>
      </c>
      <c r="S5" s="504" t="str">
        <f>IF(OR(H5="",P5=""),"",ROUND(IFERROR(VALUE(TRIM(SUBSTITUTE(H5,CHAR(160),""))),0),2)-ROUND(IFERROR(VALUE(TRIM(SUBSTITUTE(P5,CHAR(160),""))),0),2))</f>
        <v/>
      </c>
    </row>
    <row r="6" spans="1:19" s="160" customFormat="1" ht="20.5" customHeight="1">
      <c r="A6" s="450">
        <v>2</v>
      </c>
      <c r="B6" s="11"/>
      <c r="C6" s="507"/>
      <c r="D6" s="507"/>
      <c r="E6" s="11"/>
      <c r="F6" s="73"/>
      <c r="G6" s="73"/>
      <c r="H6" s="521" t="str">
        <f>IF(COUNTIF('0-Présentation typeaction'!$D$17:$D$104,"6-Coût unitaire bananes")&gt;0,IF(COUNTIF('0-Présentation typeaction'!$D$17:$D$104,"5-Tx forf personnel+autoconst")=0,IF(G6="OUI",IF(F6&gt;=1850,10400*E6,(F6/1850)*10400*E6),IF(F6&gt;=1850,8600*E6,(F6/1850)*8600*E6)),""),"")</f>
        <v/>
      </c>
      <c r="I6" s="451"/>
      <c r="J6" s="512" t="str">
        <f t="shared" ref="J6:J24" si="6">IF(B6="","",B6)</f>
        <v/>
      </c>
      <c r="K6" s="513" t="str">
        <f t="shared" si="4"/>
        <v/>
      </c>
      <c r="L6" s="517" t="str">
        <f t="shared" si="4"/>
        <v/>
      </c>
      <c r="M6" s="513" t="str">
        <f t="shared" ref="M6:M24" si="7">IF(E6="","",E6)</f>
        <v/>
      </c>
      <c r="N6" s="513" t="str">
        <f t="shared" ref="N6:N24" si="8">IF(F6="","",F6)</f>
        <v/>
      </c>
      <c r="O6" s="445" t="str">
        <f t="shared" ref="O6:O24" si="9">IF(G6="","",G6)</f>
        <v/>
      </c>
      <c r="P6" s="313" t="str">
        <f>IF(COUNTIF('0-Présentation typeaction'!$D$17:$D$104,"6-Coût unitaire bananes")&gt;0,IF(COUNTIF('0-Présentation typeaction'!$D$17:$D$104,"5-Tx forf personnel+autoconst")=0,IF(O6="OUI",IF(N6&gt;=1850,10400*M6,(N6/1850)*10400*M6),IF(N6&gt;=1850,8600*M6,(N6/1850)*8600*M6)),""),"")</f>
        <v/>
      </c>
      <c r="Q6" s="288"/>
      <c r="R6" s="281" t="str" cm="1">
        <f t="array" ref="R6">IF(OR(P6="",H6=""),"",_xlfn.IFS(ROUND(IFERROR(VALUE(TRIM(SUBSTITUTE(P6,CHAR(160),""))),0),2)&gt;ROUND(IFERROR(VALUE(TRIM(SUBSTITUTE(H6,CHAR(160),""))),0),2),"KO : Le montant retenu est supérieur au montant présenté.",ROUND(IFERROR(VALUE(TRIM(SUBSTITUTE(H6,CHAR(160),""))),0),2)=0,"",ROUND(IFERROR(VALUE(TRIM(SUBSTITUTE(P6,CHAR(160),""))),0),2)=ROUND(IFERROR(VALUE(TRIM(SUBSTITUTE(H6,CHAR(160),""))),0),2),"OK",ROUND(IFERROR(VALUE(TRIM(SUBSTITUTE(P6,CHAR(160),""))),0),2)&lt;ROUND(IFERROR(VALUE(TRIM(SUBSTITUTE(H6,CHAR(160),""))),0),2),"Montant instruit inférieur au montant présenté.",TRUE,""))</f>
        <v/>
      </c>
      <c r="S6" s="504" t="str">
        <f t="shared" ref="S6:S24" si="10">IF(OR(H6="",P6=""),"",ROUND(IFERROR(VALUE(TRIM(SUBSTITUTE(H6,CHAR(160),""))),0),2)-ROUND(IFERROR(VALUE(TRIM(SUBSTITUTE(P6,CHAR(160),""))),0),2))</f>
        <v/>
      </c>
    </row>
    <row r="7" spans="1:19" s="160" customFormat="1" ht="20.5" customHeight="1">
      <c r="A7" s="450">
        <v>3</v>
      </c>
      <c r="B7" s="11"/>
      <c r="C7" s="507"/>
      <c r="D7" s="507"/>
      <c r="E7" s="11"/>
      <c r="F7" s="73"/>
      <c r="G7" s="73"/>
      <c r="H7" s="521" t="str">
        <f>IF(COUNTIF('0-Présentation typeaction'!$D$17:$D$104,"6-Coût unitaire bananes")&gt;0,IF(COUNTIF('0-Présentation typeaction'!$D$17:$D$104,"5-Tx forf personnel+autoconst")=0,IF(G7="OUI",IF(F7&gt;=1850,10400*E7,(F7/1850)*10400*E7),IF(F7&gt;=1850,8600*E7,(F7/1850)*8600*E7)),""),"")</f>
        <v/>
      </c>
      <c r="I7" s="451"/>
      <c r="J7" s="512" t="str">
        <f t="shared" si="6"/>
        <v/>
      </c>
      <c r="K7" s="513" t="str">
        <f t="shared" si="4"/>
        <v/>
      </c>
      <c r="L7" s="517" t="str">
        <f t="shared" si="4"/>
        <v/>
      </c>
      <c r="M7" s="513" t="str">
        <f t="shared" si="7"/>
        <v/>
      </c>
      <c r="N7" s="513" t="str">
        <f t="shared" si="8"/>
        <v/>
      </c>
      <c r="O7" s="445" t="str">
        <f t="shared" si="9"/>
        <v/>
      </c>
      <c r="P7" s="313" t="str">
        <f>IF(COUNTIF('0-Présentation typeaction'!$D$17:$D$104,"6-Coût unitaire bananes")&gt;0,IF(COUNTIF('0-Présentation typeaction'!$D$17:$D$104,"5-Tx forf personnel+autoconst")=0,IF(O7="OUI",IF(N7&gt;=1850,10400*M7,(N7/1850)*10400*M7),IF(N7&gt;=1850,8600*M7,(N7/1850)*8600*M7)),""),"")</f>
        <v/>
      </c>
      <c r="Q7" s="288"/>
      <c r="R7" s="281" t="str" cm="1">
        <f t="array" ref="R7">IF(OR(P7="",H7=""),"",_xlfn.IFS(ROUND(IFERROR(VALUE(TRIM(SUBSTITUTE(P7,CHAR(160),""))),0),2)&gt;ROUND(IFERROR(VALUE(TRIM(SUBSTITUTE(H7,CHAR(160),""))),0),2),"KO : Le montant retenu est supérieur au montant présenté.",ROUND(IFERROR(VALUE(TRIM(SUBSTITUTE(H7,CHAR(160),""))),0),2)=0,"",ROUND(IFERROR(VALUE(TRIM(SUBSTITUTE(P7,CHAR(160),""))),0),2)=ROUND(IFERROR(VALUE(TRIM(SUBSTITUTE(H7,CHAR(160),""))),0),2),"OK",ROUND(IFERROR(VALUE(TRIM(SUBSTITUTE(P7,CHAR(160),""))),0),2)&lt;ROUND(IFERROR(VALUE(TRIM(SUBSTITUTE(H7,CHAR(160),""))),0),2),"Montant instruit inférieur au montant présenté.",TRUE,""))</f>
        <v/>
      </c>
      <c r="S7" s="504" t="str">
        <f t="shared" si="10"/>
        <v/>
      </c>
    </row>
    <row r="8" spans="1:19" s="160" customFormat="1" ht="20.5" customHeight="1">
      <c r="A8" s="450">
        <v>4</v>
      </c>
      <c r="B8" s="11"/>
      <c r="C8" s="507"/>
      <c r="D8" s="507"/>
      <c r="E8" s="11"/>
      <c r="F8" s="73"/>
      <c r="G8" s="73"/>
      <c r="H8" s="521" t="str">
        <f>IF(COUNTIF('0-Présentation typeaction'!$D$17:$D$104,"6-Coût unitaire bananes")&gt;0,IF(COUNTIF('0-Présentation typeaction'!$D$17:$D$104,"5-Tx forf personnel+autoconst")=0,IF(G8="OUI",IF(F8&gt;=1850,10400*E8,(F8/1850)*10400*E8),IF(F8&gt;=1850,8600*E8,(F8/1850)*8600*E8)),""),"")</f>
        <v/>
      </c>
      <c r="I8" s="451"/>
      <c r="J8" s="512" t="str">
        <f t="shared" si="6"/>
        <v/>
      </c>
      <c r="K8" s="513" t="str">
        <f t="shared" si="4"/>
        <v/>
      </c>
      <c r="L8" s="517" t="str">
        <f t="shared" si="4"/>
        <v/>
      </c>
      <c r="M8" s="513" t="str">
        <f t="shared" si="7"/>
        <v/>
      </c>
      <c r="N8" s="513" t="str">
        <f t="shared" si="8"/>
        <v/>
      </c>
      <c r="O8" s="445" t="str">
        <f t="shared" si="9"/>
        <v/>
      </c>
      <c r="P8" s="313" t="str">
        <f>IF(COUNTIF('0-Présentation typeaction'!$D$17:$D$104,"6-Coût unitaire bananes")&gt;0,IF(COUNTIF('0-Présentation typeaction'!$D$17:$D$104,"5-Tx forf personnel+autoconst")=0,IF(O8="OUI",IF(N8&gt;=1850,10400*M8,(N8/1850)*10400*M8),IF(N8&gt;=1850,8600*M8,(N8/1850)*8600*M8)),""),"")</f>
        <v/>
      </c>
      <c r="Q8" s="288"/>
      <c r="R8" s="281" t="str" cm="1">
        <f t="array" ref="R8">IF(OR(P8="",H8=""),"",_xlfn.IFS(ROUND(IFERROR(VALUE(TRIM(SUBSTITUTE(P8,CHAR(160),""))),0),2)&gt;ROUND(IFERROR(VALUE(TRIM(SUBSTITUTE(H8,CHAR(160),""))),0),2),"KO : Le montant retenu est supérieur au montant présenté.",ROUND(IFERROR(VALUE(TRIM(SUBSTITUTE(H8,CHAR(160),""))),0),2)=0,"",ROUND(IFERROR(VALUE(TRIM(SUBSTITUTE(P8,CHAR(160),""))),0),2)=ROUND(IFERROR(VALUE(TRIM(SUBSTITUTE(H8,CHAR(160),""))),0),2),"OK",ROUND(IFERROR(VALUE(TRIM(SUBSTITUTE(P8,CHAR(160),""))),0),2)&lt;ROUND(IFERROR(VALUE(TRIM(SUBSTITUTE(H8,CHAR(160),""))),0),2),"Montant instruit inférieur au montant présenté.",TRUE,""))</f>
        <v/>
      </c>
      <c r="S8" s="504" t="str">
        <f t="shared" si="10"/>
        <v/>
      </c>
    </row>
    <row r="9" spans="1:19" s="160" customFormat="1" ht="20.5" customHeight="1">
      <c r="A9" s="450">
        <v>5</v>
      </c>
      <c r="B9" s="11"/>
      <c r="C9" s="507"/>
      <c r="D9" s="507"/>
      <c r="E9" s="11"/>
      <c r="F9" s="73"/>
      <c r="G9" s="73"/>
      <c r="H9" s="521" t="str">
        <f>IF(COUNTIF('0-Présentation typeaction'!$D$17:$D$104,"6-Coût unitaire bananes")&gt;0,IF(COUNTIF('0-Présentation typeaction'!$D$17:$D$104,"5-Tx forf personnel+autoconst")=0,IF(G9="OUI",IF(F9&gt;=1850,10400*E9,(F9/1850)*10400*E9),IF(F9&gt;=1850,8600*E9,(F9/1850)*8600*E9)),""),"")</f>
        <v/>
      </c>
      <c r="I9" s="451"/>
      <c r="J9" s="512" t="str">
        <f t="shared" si="6"/>
        <v/>
      </c>
      <c r="K9" s="513" t="str">
        <f t="shared" si="4"/>
        <v/>
      </c>
      <c r="L9" s="517" t="str">
        <f t="shared" si="4"/>
        <v/>
      </c>
      <c r="M9" s="513" t="str">
        <f t="shared" si="7"/>
        <v/>
      </c>
      <c r="N9" s="513" t="str">
        <f t="shared" si="8"/>
        <v/>
      </c>
      <c r="O9" s="445" t="str">
        <f t="shared" si="9"/>
        <v/>
      </c>
      <c r="P9" s="313" t="str">
        <f>IF(COUNTIF('0-Présentation typeaction'!$D$17:$D$104,"6-Coût unitaire bananes")&gt;0,IF(COUNTIF('0-Présentation typeaction'!$D$17:$D$104,"5-Tx forf personnel+autoconst")=0,IF(O9="OUI",IF(N9&gt;=1850,10400*M9,(N9/1850)*10400*M9),IF(N9&gt;=1850,8600*M9,(N9/1850)*8600*M9)),""),"")</f>
        <v/>
      </c>
      <c r="Q9" s="288"/>
      <c r="R9" s="281" t="str" cm="1">
        <f t="array" ref="R9">IF(OR(P9="",H9=""),"",_xlfn.IFS(ROUND(IFERROR(VALUE(TRIM(SUBSTITUTE(P9,CHAR(160),""))),0),2)&gt;ROUND(IFERROR(VALUE(TRIM(SUBSTITUTE(H9,CHAR(160),""))),0),2),"KO : Le montant retenu est supérieur au montant présenté.",ROUND(IFERROR(VALUE(TRIM(SUBSTITUTE(H9,CHAR(160),""))),0),2)=0,"",ROUND(IFERROR(VALUE(TRIM(SUBSTITUTE(P9,CHAR(160),""))),0),2)=ROUND(IFERROR(VALUE(TRIM(SUBSTITUTE(H9,CHAR(160),""))),0),2),"OK",ROUND(IFERROR(VALUE(TRIM(SUBSTITUTE(P9,CHAR(160),""))),0),2)&lt;ROUND(IFERROR(VALUE(TRIM(SUBSTITUTE(H9,CHAR(160),""))),0),2),"Montant instruit inférieur au montant présenté.",TRUE,""))</f>
        <v/>
      </c>
      <c r="S9" s="504" t="str">
        <f t="shared" si="10"/>
        <v/>
      </c>
    </row>
    <row r="10" spans="1:19" s="160" customFormat="1" ht="20.5" customHeight="1">
      <c r="A10" s="450">
        <v>6</v>
      </c>
      <c r="B10" s="11"/>
      <c r="C10" s="507"/>
      <c r="D10" s="507"/>
      <c r="E10" s="11"/>
      <c r="F10" s="73"/>
      <c r="G10" s="73"/>
      <c r="H10" s="521" t="str">
        <f>IF(COUNTIF('0-Présentation typeaction'!$D$17:$D$104,"6-Coût unitaire bananes")&gt;0,IF(COUNTIF('0-Présentation typeaction'!$D$17:$D$104,"5-Tx forf personnel+autoconst")=0,IF(G10="OUI",IF(F10&gt;=1850,10400*E10,(F10/1850)*10400*E10),IF(F10&gt;=1850,8600*E10,(F10/1850)*8600*E10)),""),"")</f>
        <v/>
      </c>
      <c r="I10" s="451"/>
      <c r="J10" s="512" t="str">
        <f t="shared" si="6"/>
        <v/>
      </c>
      <c r="K10" s="513" t="str">
        <f t="shared" si="4"/>
        <v/>
      </c>
      <c r="L10" s="517" t="str">
        <f t="shared" si="4"/>
        <v/>
      </c>
      <c r="M10" s="513" t="str">
        <f t="shared" si="7"/>
        <v/>
      </c>
      <c r="N10" s="513" t="str">
        <f t="shared" si="8"/>
        <v/>
      </c>
      <c r="O10" s="445" t="str">
        <f t="shared" si="9"/>
        <v/>
      </c>
      <c r="P10" s="313" t="str">
        <f>IF(COUNTIF('0-Présentation typeaction'!$D$17:$D$104,"6-Coût unitaire bananes")&gt;0,IF(COUNTIF('0-Présentation typeaction'!$D$17:$D$104,"5-Tx forf personnel+autoconst")=0,IF(O10="OUI",IF(N10&gt;=1850,10400*M10,(N10/1850)*10400*M10),IF(N10&gt;=1850,8600*M10,(N10/1850)*8600*M10)),""),"")</f>
        <v/>
      </c>
      <c r="Q10" s="288"/>
      <c r="R10" s="281" t="str" cm="1">
        <f t="array" ref="R10">IF(OR(P10="",H10=""),"",_xlfn.IFS(ROUND(IFERROR(VALUE(TRIM(SUBSTITUTE(P10,CHAR(160),""))),0),2)&gt;ROUND(IFERROR(VALUE(TRIM(SUBSTITUTE(H10,CHAR(160),""))),0),2),"KO : Le montant retenu est supérieur au montant présenté.",ROUND(IFERROR(VALUE(TRIM(SUBSTITUTE(H10,CHAR(160),""))),0),2)=0,"",ROUND(IFERROR(VALUE(TRIM(SUBSTITUTE(P10,CHAR(160),""))),0),2)=ROUND(IFERROR(VALUE(TRIM(SUBSTITUTE(H10,CHAR(160),""))),0),2),"OK",ROUND(IFERROR(VALUE(TRIM(SUBSTITUTE(P10,CHAR(160),""))),0),2)&lt;ROUND(IFERROR(VALUE(TRIM(SUBSTITUTE(H10,CHAR(160),""))),0),2),"Montant instruit inférieur au montant présenté.",TRUE,""))</f>
        <v/>
      </c>
      <c r="S10" s="504" t="str">
        <f t="shared" si="10"/>
        <v/>
      </c>
    </row>
    <row r="11" spans="1:19" s="160" customFormat="1" ht="20.5" customHeight="1">
      <c r="A11" s="450">
        <v>7</v>
      </c>
      <c r="B11" s="11"/>
      <c r="C11" s="507"/>
      <c r="D11" s="507"/>
      <c r="E11" s="11"/>
      <c r="F11" s="73"/>
      <c r="G11" s="73"/>
      <c r="H11" s="521" t="str">
        <f>IF(COUNTIF('0-Présentation typeaction'!$D$17:$D$104,"6-Coût unitaire bananes")&gt;0,IF(COUNTIF('0-Présentation typeaction'!$D$17:$D$104,"5-Tx forf personnel+autoconst")=0,IF(G11="OUI",IF(F11&gt;=1850,10400*E11,(F11/1850)*10400*E11),IF(F11&gt;=1850,8600*E11,(F11/1850)*8600*E11)),""),"")</f>
        <v/>
      </c>
      <c r="I11" s="451"/>
      <c r="J11" s="512" t="str">
        <f t="shared" si="6"/>
        <v/>
      </c>
      <c r="K11" s="513" t="str">
        <f t="shared" si="4"/>
        <v/>
      </c>
      <c r="L11" s="517" t="str">
        <f t="shared" si="4"/>
        <v/>
      </c>
      <c r="M11" s="513" t="str">
        <f t="shared" si="7"/>
        <v/>
      </c>
      <c r="N11" s="513" t="str">
        <f t="shared" si="8"/>
        <v/>
      </c>
      <c r="O11" s="445" t="str">
        <f t="shared" si="9"/>
        <v/>
      </c>
      <c r="P11" s="313" t="str">
        <f>IF(COUNTIF('0-Présentation typeaction'!$D$17:$D$104,"6-Coût unitaire bananes")&gt;0,IF(COUNTIF('0-Présentation typeaction'!$D$17:$D$104,"5-Tx forf personnel+autoconst")=0,IF(O11="OUI",IF(N11&gt;=1850,10400*M11,(N11/1850)*10400*M11),IF(N11&gt;=1850,8600*M11,(N11/1850)*8600*M11)),""),"")</f>
        <v/>
      </c>
      <c r="Q11" s="288"/>
      <c r="R11" s="281" t="str" cm="1">
        <f t="array" ref="R11">IF(OR(P11="",H11=""),"",_xlfn.IFS(ROUND(IFERROR(VALUE(TRIM(SUBSTITUTE(P11,CHAR(160),""))),0),2)&gt;ROUND(IFERROR(VALUE(TRIM(SUBSTITUTE(H11,CHAR(160),""))),0),2),"KO : Le montant retenu est supérieur au montant présenté.",ROUND(IFERROR(VALUE(TRIM(SUBSTITUTE(H11,CHAR(160),""))),0),2)=0,"",ROUND(IFERROR(VALUE(TRIM(SUBSTITUTE(P11,CHAR(160),""))),0),2)=ROUND(IFERROR(VALUE(TRIM(SUBSTITUTE(H11,CHAR(160),""))),0),2),"OK",ROUND(IFERROR(VALUE(TRIM(SUBSTITUTE(P11,CHAR(160),""))),0),2)&lt;ROUND(IFERROR(VALUE(TRIM(SUBSTITUTE(H11,CHAR(160),""))),0),2),"Montant instruit inférieur au montant présenté.",TRUE,""))</f>
        <v/>
      </c>
      <c r="S11" s="504" t="str">
        <f t="shared" si="10"/>
        <v/>
      </c>
    </row>
    <row r="12" spans="1:19" s="160" customFormat="1" ht="20.5" customHeight="1">
      <c r="A12" s="450">
        <v>8</v>
      </c>
      <c r="B12" s="11"/>
      <c r="C12" s="507"/>
      <c r="D12" s="507"/>
      <c r="E12" s="11"/>
      <c r="F12" s="73"/>
      <c r="G12" s="73"/>
      <c r="H12" s="521" t="str">
        <f>IF(COUNTIF('0-Présentation typeaction'!$D$17:$D$104,"6-Coût unitaire bananes")&gt;0,IF(COUNTIF('0-Présentation typeaction'!$D$17:$D$104,"5-Tx forf personnel+autoconst")=0,IF(G12="OUI",IF(F12&gt;=1850,10400*E12,(F12/1850)*10400*E12),IF(F12&gt;=1850,8600*E12,(F12/1850)*8600*E12)),""),"")</f>
        <v/>
      </c>
      <c r="I12" s="451"/>
      <c r="J12" s="512" t="str">
        <f t="shared" si="6"/>
        <v/>
      </c>
      <c r="K12" s="513" t="str">
        <f t="shared" si="4"/>
        <v/>
      </c>
      <c r="L12" s="517" t="str">
        <f t="shared" si="4"/>
        <v/>
      </c>
      <c r="M12" s="513" t="str">
        <f t="shared" si="7"/>
        <v/>
      </c>
      <c r="N12" s="513" t="str">
        <f t="shared" si="8"/>
        <v/>
      </c>
      <c r="O12" s="445" t="str">
        <f t="shared" si="9"/>
        <v/>
      </c>
      <c r="P12" s="313" t="str">
        <f>IF(COUNTIF('0-Présentation typeaction'!$D$17:$D$104,"6-Coût unitaire bananes")&gt;0,IF(COUNTIF('0-Présentation typeaction'!$D$17:$D$104,"5-Tx forf personnel+autoconst")=0,IF(O12="OUI",IF(N12&gt;=1850,10400*M12,(N12/1850)*10400*M12),IF(N12&gt;=1850,8600*M12,(N12/1850)*8600*M12)),""),"")</f>
        <v/>
      </c>
      <c r="Q12" s="288"/>
      <c r="R12" s="281" t="str" cm="1">
        <f t="array" ref="R12">IF(OR(P12="",H12=""),"",_xlfn.IFS(ROUND(IFERROR(VALUE(TRIM(SUBSTITUTE(P12,CHAR(160),""))),0),2)&gt;ROUND(IFERROR(VALUE(TRIM(SUBSTITUTE(H12,CHAR(160),""))),0),2),"KO : Le montant retenu est supérieur au montant présenté.",ROUND(IFERROR(VALUE(TRIM(SUBSTITUTE(H12,CHAR(160),""))),0),2)=0,"",ROUND(IFERROR(VALUE(TRIM(SUBSTITUTE(P12,CHAR(160),""))),0),2)=ROUND(IFERROR(VALUE(TRIM(SUBSTITUTE(H12,CHAR(160),""))),0),2),"OK",ROUND(IFERROR(VALUE(TRIM(SUBSTITUTE(P12,CHAR(160),""))),0),2)&lt;ROUND(IFERROR(VALUE(TRIM(SUBSTITUTE(H12,CHAR(160),""))),0),2),"Montant instruit inférieur au montant présenté.",TRUE,""))</f>
        <v/>
      </c>
      <c r="S12" s="504" t="str">
        <f t="shared" si="10"/>
        <v/>
      </c>
    </row>
    <row r="13" spans="1:19" s="160" customFormat="1" ht="20.5" customHeight="1">
      <c r="A13" s="450">
        <v>9</v>
      </c>
      <c r="B13" s="11"/>
      <c r="C13" s="507"/>
      <c r="D13" s="507"/>
      <c r="E13" s="11"/>
      <c r="F13" s="73"/>
      <c r="G13" s="73"/>
      <c r="H13" s="521" t="str">
        <f>IF(COUNTIF('0-Présentation typeaction'!$D$17:$D$104,"6-Coût unitaire bananes")&gt;0,IF(COUNTIF('0-Présentation typeaction'!$D$17:$D$104,"5-Tx forf personnel+autoconst")=0,IF(G13="OUI",IF(F13&gt;=1850,10400*E13,(F13/1850)*10400*E13),IF(F13&gt;=1850,8600*E13,(F13/1850)*8600*E13)),""),"")</f>
        <v/>
      </c>
      <c r="I13" s="451"/>
      <c r="J13" s="512" t="str">
        <f t="shared" si="6"/>
        <v/>
      </c>
      <c r="K13" s="513" t="str">
        <f t="shared" si="4"/>
        <v/>
      </c>
      <c r="L13" s="517" t="str">
        <f t="shared" si="4"/>
        <v/>
      </c>
      <c r="M13" s="513" t="str">
        <f t="shared" si="7"/>
        <v/>
      </c>
      <c r="N13" s="513" t="str">
        <f t="shared" si="8"/>
        <v/>
      </c>
      <c r="O13" s="445" t="str">
        <f t="shared" si="9"/>
        <v/>
      </c>
      <c r="P13" s="313" t="str">
        <f>IF(COUNTIF('0-Présentation typeaction'!$D$17:$D$104,"6-Coût unitaire bananes")&gt;0,IF(COUNTIF('0-Présentation typeaction'!$D$17:$D$104,"5-Tx forf personnel+autoconst")=0,IF(O13="OUI",IF(N13&gt;=1850,10400*M13,(N13/1850)*10400*M13),IF(N13&gt;=1850,8600*M13,(N13/1850)*8600*M13)),""),"")</f>
        <v/>
      </c>
      <c r="Q13" s="288"/>
      <c r="R13" s="281" t="str" cm="1">
        <f t="array" ref="R13">IF(OR(P13="",H13=""),"",_xlfn.IFS(ROUND(IFERROR(VALUE(TRIM(SUBSTITUTE(P13,CHAR(160),""))),0),2)&gt;ROUND(IFERROR(VALUE(TRIM(SUBSTITUTE(H13,CHAR(160),""))),0),2),"KO : Le montant retenu est supérieur au montant présenté.",ROUND(IFERROR(VALUE(TRIM(SUBSTITUTE(H13,CHAR(160),""))),0),2)=0,"",ROUND(IFERROR(VALUE(TRIM(SUBSTITUTE(P13,CHAR(160),""))),0),2)=ROUND(IFERROR(VALUE(TRIM(SUBSTITUTE(H13,CHAR(160),""))),0),2),"OK",ROUND(IFERROR(VALUE(TRIM(SUBSTITUTE(P13,CHAR(160),""))),0),2)&lt;ROUND(IFERROR(VALUE(TRIM(SUBSTITUTE(H13,CHAR(160),""))),0),2),"Montant instruit inférieur au montant présenté.",TRUE,""))</f>
        <v/>
      </c>
      <c r="S13" s="504" t="str">
        <f t="shared" si="10"/>
        <v/>
      </c>
    </row>
    <row r="14" spans="1:19" s="160" customFormat="1" ht="20.5" customHeight="1">
      <c r="A14" s="450">
        <v>10</v>
      </c>
      <c r="B14" s="11"/>
      <c r="C14" s="507"/>
      <c r="D14" s="507"/>
      <c r="E14" s="11"/>
      <c r="F14" s="73"/>
      <c r="G14" s="73"/>
      <c r="H14" s="521" t="str">
        <f>IF(COUNTIF('0-Présentation typeaction'!$D$17:$D$104,"6-Coût unitaire bananes")&gt;0,IF(COUNTIF('0-Présentation typeaction'!$D$17:$D$104,"5-Tx forf personnel+autoconst")=0,IF(G14="OUI",IF(F14&gt;=1850,10400*E14,(F14/1850)*10400*E14),IF(F14&gt;=1850,8600*E14,(F14/1850)*8600*E14)),""),"")</f>
        <v/>
      </c>
      <c r="I14" s="451"/>
      <c r="J14" s="512" t="str">
        <f t="shared" si="6"/>
        <v/>
      </c>
      <c r="K14" s="513" t="str">
        <f t="shared" si="4"/>
        <v/>
      </c>
      <c r="L14" s="517" t="str">
        <f t="shared" si="4"/>
        <v/>
      </c>
      <c r="M14" s="513" t="str">
        <f t="shared" si="7"/>
        <v/>
      </c>
      <c r="N14" s="513" t="str">
        <f t="shared" si="8"/>
        <v/>
      </c>
      <c r="O14" s="445" t="str">
        <f t="shared" si="9"/>
        <v/>
      </c>
      <c r="P14" s="313" t="str">
        <f>IF(COUNTIF('0-Présentation typeaction'!$D$17:$D$104,"6-Coût unitaire bananes")&gt;0,IF(COUNTIF('0-Présentation typeaction'!$D$17:$D$104,"5-Tx forf personnel+autoconst")=0,IF(O14="OUI",IF(N14&gt;=1850,10400*M14,(N14/1850)*10400*M14),IF(N14&gt;=1850,8600*M14,(N14/1850)*8600*M14)),""),"")</f>
        <v/>
      </c>
      <c r="Q14" s="288"/>
      <c r="R14" s="281" t="str" cm="1">
        <f t="array" ref="R14">IF(OR(P14="",H14=""),"",_xlfn.IFS(ROUND(IFERROR(VALUE(TRIM(SUBSTITUTE(P14,CHAR(160),""))),0),2)&gt;ROUND(IFERROR(VALUE(TRIM(SUBSTITUTE(H14,CHAR(160),""))),0),2),"KO : Le montant retenu est supérieur au montant présenté.",ROUND(IFERROR(VALUE(TRIM(SUBSTITUTE(H14,CHAR(160),""))),0),2)=0,"",ROUND(IFERROR(VALUE(TRIM(SUBSTITUTE(P14,CHAR(160),""))),0),2)=ROUND(IFERROR(VALUE(TRIM(SUBSTITUTE(H14,CHAR(160),""))),0),2),"OK",ROUND(IFERROR(VALUE(TRIM(SUBSTITUTE(P14,CHAR(160),""))),0),2)&lt;ROUND(IFERROR(VALUE(TRIM(SUBSTITUTE(H14,CHAR(160),""))),0),2),"Montant instruit inférieur au montant présenté.",TRUE,""))</f>
        <v/>
      </c>
      <c r="S14" s="504" t="str">
        <f t="shared" si="10"/>
        <v/>
      </c>
    </row>
    <row r="15" spans="1:19" s="160" customFormat="1" ht="20.5" customHeight="1">
      <c r="A15" s="450">
        <v>11</v>
      </c>
      <c r="B15" s="11"/>
      <c r="C15" s="507"/>
      <c r="D15" s="507"/>
      <c r="E15" s="11"/>
      <c r="F15" s="73"/>
      <c r="G15" s="73"/>
      <c r="H15" s="521" t="str">
        <f>IF(COUNTIF('0-Présentation typeaction'!$D$17:$D$104,"6-Coût unitaire bananes")&gt;0,IF(COUNTIF('0-Présentation typeaction'!$D$17:$D$104,"5-Tx forf personnel+autoconst")=0,IF(G15="OUI",IF(F15&gt;=1850,10400*E15,(F15/1850)*10400*E15),IF(F15&gt;=1850,8600*E15,(F15/1850)*8600*E15)),""),"")</f>
        <v/>
      </c>
      <c r="I15" s="451"/>
      <c r="J15" s="512" t="str">
        <f t="shared" si="6"/>
        <v/>
      </c>
      <c r="K15" s="513" t="str">
        <f t="shared" si="4"/>
        <v/>
      </c>
      <c r="L15" s="517" t="str">
        <f t="shared" si="4"/>
        <v/>
      </c>
      <c r="M15" s="513" t="str">
        <f t="shared" si="7"/>
        <v/>
      </c>
      <c r="N15" s="513" t="str">
        <f t="shared" si="8"/>
        <v/>
      </c>
      <c r="O15" s="445" t="str">
        <f t="shared" si="9"/>
        <v/>
      </c>
      <c r="P15" s="313" t="str">
        <f>IF(COUNTIF('0-Présentation typeaction'!$D$17:$D$104,"6-Coût unitaire bananes")&gt;0,IF(COUNTIF('0-Présentation typeaction'!$D$17:$D$104,"5-Tx forf personnel+autoconst")=0,IF(O15="OUI",IF(N15&gt;=1850,10400*M15,(N15/1850)*10400*M15),IF(N15&gt;=1850,8600*M15,(N15/1850)*8600*M15)),""),"")</f>
        <v/>
      </c>
      <c r="Q15" s="288"/>
      <c r="R15" s="281" t="str" cm="1">
        <f t="array" ref="R15">IF(OR(P15="",H15=""),"",_xlfn.IFS(ROUND(IFERROR(VALUE(TRIM(SUBSTITUTE(P15,CHAR(160),""))),0),2)&gt;ROUND(IFERROR(VALUE(TRIM(SUBSTITUTE(H15,CHAR(160),""))),0),2),"KO : Le montant retenu est supérieur au montant présenté.",ROUND(IFERROR(VALUE(TRIM(SUBSTITUTE(H15,CHAR(160),""))),0),2)=0,"",ROUND(IFERROR(VALUE(TRIM(SUBSTITUTE(P15,CHAR(160),""))),0),2)=ROUND(IFERROR(VALUE(TRIM(SUBSTITUTE(H15,CHAR(160),""))),0),2),"OK",ROUND(IFERROR(VALUE(TRIM(SUBSTITUTE(P15,CHAR(160),""))),0),2)&lt;ROUND(IFERROR(VALUE(TRIM(SUBSTITUTE(H15,CHAR(160),""))),0),2),"Montant instruit inférieur au montant présenté.",TRUE,""))</f>
        <v/>
      </c>
      <c r="S15" s="504" t="str">
        <f t="shared" si="10"/>
        <v/>
      </c>
    </row>
    <row r="16" spans="1:19" s="160" customFormat="1" ht="20.5" customHeight="1">
      <c r="A16" s="450">
        <v>12</v>
      </c>
      <c r="B16" s="11"/>
      <c r="C16" s="507"/>
      <c r="D16" s="507"/>
      <c r="E16" s="11"/>
      <c r="F16" s="73"/>
      <c r="G16" s="73"/>
      <c r="H16" s="521" t="str">
        <f>IF(COUNTIF('0-Présentation typeaction'!$D$17:$D$104,"6-Coût unitaire bananes")&gt;0,IF(COUNTIF('0-Présentation typeaction'!$D$17:$D$104,"5-Tx forf personnel+autoconst")=0,IF(G16="OUI",IF(F16&gt;=1850,10400*E16,(F16/1850)*10400*E16),IF(F16&gt;=1850,8600*E16,(F16/1850)*8600*E16)),""),"")</f>
        <v/>
      </c>
      <c r="I16" s="451"/>
      <c r="J16" s="512" t="str">
        <f t="shared" si="6"/>
        <v/>
      </c>
      <c r="K16" s="513" t="str">
        <f t="shared" si="4"/>
        <v/>
      </c>
      <c r="L16" s="517" t="str">
        <f t="shared" si="4"/>
        <v/>
      </c>
      <c r="M16" s="513" t="str">
        <f t="shared" si="7"/>
        <v/>
      </c>
      <c r="N16" s="513" t="str">
        <f t="shared" si="8"/>
        <v/>
      </c>
      <c r="O16" s="445" t="str">
        <f t="shared" si="9"/>
        <v/>
      </c>
      <c r="P16" s="313" t="str">
        <f>IF(COUNTIF('0-Présentation typeaction'!$D$17:$D$104,"6-Coût unitaire bananes")&gt;0,IF(COUNTIF('0-Présentation typeaction'!$D$17:$D$104,"5-Tx forf personnel+autoconst")=0,IF(O16="OUI",IF(N16&gt;=1850,10400*M16,(N16/1850)*10400*M16),IF(N16&gt;=1850,8600*M16,(N16/1850)*8600*M16)),""),"")</f>
        <v/>
      </c>
      <c r="Q16" s="288"/>
      <c r="R16" s="281" t="str" cm="1">
        <f t="array" ref="R16">IF(OR(P16="",H16=""),"",_xlfn.IFS(ROUND(IFERROR(VALUE(TRIM(SUBSTITUTE(P16,CHAR(160),""))),0),2)&gt;ROUND(IFERROR(VALUE(TRIM(SUBSTITUTE(H16,CHAR(160),""))),0),2),"KO : Le montant retenu est supérieur au montant présenté.",ROUND(IFERROR(VALUE(TRIM(SUBSTITUTE(H16,CHAR(160),""))),0),2)=0,"",ROUND(IFERROR(VALUE(TRIM(SUBSTITUTE(P16,CHAR(160),""))),0),2)=ROUND(IFERROR(VALUE(TRIM(SUBSTITUTE(H16,CHAR(160),""))),0),2),"OK",ROUND(IFERROR(VALUE(TRIM(SUBSTITUTE(P16,CHAR(160),""))),0),2)&lt;ROUND(IFERROR(VALUE(TRIM(SUBSTITUTE(H16,CHAR(160),""))),0),2),"Montant instruit inférieur au montant présenté.",TRUE,""))</f>
        <v/>
      </c>
      <c r="S16" s="504" t="str">
        <f t="shared" si="10"/>
        <v/>
      </c>
    </row>
    <row r="17" spans="1:19" s="160" customFormat="1" ht="20.5" customHeight="1">
      <c r="A17" s="450">
        <v>13</v>
      </c>
      <c r="B17" s="11"/>
      <c r="C17" s="507"/>
      <c r="D17" s="507"/>
      <c r="E17" s="11"/>
      <c r="F17" s="73"/>
      <c r="G17" s="73"/>
      <c r="H17" s="521" t="str">
        <f>IF(COUNTIF('0-Présentation typeaction'!$D$17:$D$104,"6-Coût unitaire bananes")&gt;0,IF(COUNTIF('0-Présentation typeaction'!$D$17:$D$104,"5-Tx forf personnel+autoconst")=0,IF(G17="OUI",IF(F17&gt;=1850,10400*E17,(F17/1850)*10400*E17),IF(F17&gt;=1850,8600*E17,(F17/1850)*8600*E17)),""),"")</f>
        <v/>
      </c>
      <c r="I17" s="451"/>
      <c r="J17" s="512" t="str">
        <f t="shared" si="6"/>
        <v/>
      </c>
      <c r="K17" s="513" t="str">
        <f t="shared" si="4"/>
        <v/>
      </c>
      <c r="L17" s="517" t="str">
        <f t="shared" si="4"/>
        <v/>
      </c>
      <c r="M17" s="513" t="str">
        <f t="shared" si="7"/>
        <v/>
      </c>
      <c r="N17" s="513" t="str">
        <f t="shared" si="8"/>
        <v/>
      </c>
      <c r="O17" s="445" t="str">
        <f t="shared" si="9"/>
        <v/>
      </c>
      <c r="P17" s="313" t="str">
        <f>IF(COUNTIF('0-Présentation typeaction'!$D$17:$D$104,"6-Coût unitaire bananes")&gt;0,IF(COUNTIF('0-Présentation typeaction'!$D$17:$D$104,"5-Tx forf personnel+autoconst")=0,IF(O17="OUI",IF(N17&gt;=1850,10400*M17,(N17/1850)*10400*M17),IF(N17&gt;=1850,8600*M17,(N17/1850)*8600*M17)),""),"")</f>
        <v/>
      </c>
      <c r="Q17" s="288"/>
      <c r="R17" s="281" t="str" cm="1">
        <f t="array" ref="R17">IF(OR(P17="",H17=""),"",_xlfn.IFS(ROUND(IFERROR(VALUE(TRIM(SUBSTITUTE(P17,CHAR(160),""))),0),2)&gt;ROUND(IFERROR(VALUE(TRIM(SUBSTITUTE(H17,CHAR(160),""))),0),2),"KO : Le montant retenu est supérieur au montant présenté.",ROUND(IFERROR(VALUE(TRIM(SUBSTITUTE(H17,CHAR(160),""))),0),2)=0,"",ROUND(IFERROR(VALUE(TRIM(SUBSTITUTE(P17,CHAR(160),""))),0),2)=ROUND(IFERROR(VALUE(TRIM(SUBSTITUTE(H17,CHAR(160),""))),0),2),"OK",ROUND(IFERROR(VALUE(TRIM(SUBSTITUTE(P17,CHAR(160),""))),0),2)&lt;ROUND(IFERROR(VALUE(TRIM(SUBSTITUTE(H17,CHAR(160),""))),0),2),"Montant instruit inférieur au montant présenté.",TRUE,""))</f>
        <v/>
      </c>
      <c r="S17" s="504" t="str">
        <f t="shared" si="10"/>
        <v/>
      </c>
    </row>
    <row r="18" spans="1:19" s="160" customFormat="1" ht="20.5" customHeight="1">
      <c r="A18" s="450">
        <v>14</v>
      </c>
      <c r="B18" s="11"/>
      <c r="C18" s="507"/>
      <c r="D18" s="507"/>
      <c r="E18" s="11"/>
      <c r="F18" s="73"/>
      <c r="G18" s="73"/>
      <c r="H18" s="521" t="str">
        <f>IF(COUNTIF('0-Présentation typeaction'!$D$17:$D$104,"6-Coût unitaire bananes")&gt;0,IF(COUNTIF('0-Présentation typeaction'!$D$17:$D$104,"5-Tx forf personnel+autoconst")=0,IF(G18="OUI",IF(F18&gt;=1850,10400*E18,(F18/1850)*10400*E18),IF(F18&gt;=1850,8600*E18,(F18/1850)*8600*E18)),""),"")</f>
        <v/>
      </c>
      <c r="I18" s="451"/>
      <c r="J18" s="512" t="str">
        <f t="shared" si="6"/>
        <v/>
      </c>
      <c r="K18" s="513" t="str">
        <f t="shared" si="4"/>
        <v/>
      </c>
      <c r="L18" s="517" t="str">
        <f t="shared" si="4"/>
        <v/>
      </c>
      <c r="M18" s="513" t="str">
        <f t="shared" si="7"/>
        <v/>
      </c>
      <c r="N18" s="513" t="str">
        <f t="shared" si="8"/>
        <v/>
      </c>
      <c r="O18" s="445" t="str">
        <f t="shared" si="9"/>
        <v/>
      </c>
      <c r="P18" s="313" t="str">
        <f>IF(COUNTIF('0-Présentation typeaction'!$D$17:$D$104,"6-Coût unitaire bananes")&gt;0,IF(COUNTIF('0-Présentation typeaction'!$D$17:$D$104,"5-Tx forf personnel+autoconst")=0,IF(O18="OUI",IF(N18&gt;=1850,10400*M18,(N18/1850)*10400*M18),IF(N18&gt;=1850,8600*M18,(N18/1850)*8600*M18)),""),"")</f>
        <v/>
      </c>
      <c r="Q18" s="288"/>
      <c r="R18" s="281" t="str" cm="1">
        <f t="array" ref="R18">IF(OR(P18="",H18=""),"",_xlfn.IFS(ROUND(IFERROR(VALUE(TRIM(SUBSTITUTE(P18,CHAR(160),""))),0),2)&gt;ROUND(IFERROR(VALUE(TRIM(SUBSTITUTE(H18,CHAR(160),""))),0),2),"KO : Le montant retenu est supérieur au montant présenté.",ROUND(IFERROR(VALUE(TRIM(SUBSTITUTE(H18,CHAR(160),""))),0),2)=0,"",ROUND(IFERROR(VALUE(TRIM(SUBSTITUTE(P18,CHAR(160),""))),0),2)=ROUND(IFERROR(VALUE(TRIM(SUBSTITUTE(H18,CHAR(160),""))),0),2),"OK",ROUND(IFERROR(VALUE(TRIM(SUBSTITUTE(P18,CHAR(160),""))),0),2)&lt;ROUND(IFERROR(VALUE(TRIM(SUBSTITUTE(H18,CHAR(160),""))),0),2),"Montant instruit inférieur au montant présenté.",TRUE,""))</f>
        <v/>
      </c>
      <c r="S18" s="504" t="str">
        <f t="shared" si="10"/>
        <v/>
      </c>
    </row>
    <row r="19" spans="1:19" s="160" customFormat="1" ht="20.5" customHeight="1">
      <c r="A19" s="450">
        <v>15</v>
      </c>
      <c r="B19" s="11"/>
      <c r="C19" s="507"/>
      <c r="D19" s="507"/>
      <c r="E19" s="11"/>
      <c r="F19" s="73"/>
      <c r="G19" s="73"/>
      <c r="H19" s="521" t="str">
        <f>IF(COUNTIF('0-Présentation typeaction'!$D$17:$D$104,"6-Coût unitaire bananes")&gt;0,IF(COUNTIF('0-Présentation typeaction'!$D$17:$D$104,"5-Tx forf personnel+autoconst")=0,IF(G19="OUI",IF(F19&gt;=1850,10400*E19,(F19/1850)*10400*E19),IF(F19&gt;=1850,8600*E19,(F19/1850)*8600*E19)),""),"")</f>
        <v/>
      </c>
      <c r="I19" s="451"/>
      <c r="J19" s="512" t="str">
        <f t="shared" si="6"/>
        <v/>
      </c>
      <c r="K19" s="513" t="str">
        <f t="shared" si="4"/>
        <v/>
      </c>
      <c r="L19" s="517" t="str">
        <f t="shared" si="4"/>
        <v/>
      </c>
      <c r="M19" s="513" t="str">
        <f t="shared" si="7"/>
        <v/>
      </c>
      <c r="N19" s="513" t="str">
        <f t="shared" si="8"/>
        <v/>
      </c>
      <c r="O19" s="445" t="str">
        <f t="shared" si="9"/>
        <v/>
      </c>
      <c r="P19" s="313" t="str">
        <f>IF(COUNTIF('0-Présentation typeaction'!$D$17:$D$104,"6-Coût unitaire bananes")&gt;0,IF(COUNTIF('0-Présentation typeaction'!$D$17:$D$104,"5-Tx forf personnel+autoconst")=0,IF(O19="OUI",IF(N19&gt;=1850,10400*M19,(N19/1850)*10400*M19),IF(N19&gt;=1850,8600*M19,(N19/1850)*8600*M19)),""),"")</f>
        <v/>
      </c>
      <c r="Q19" s="288"/>
      <c r="R19" s="281" t="str" cm="1">
        <f t="array" ref="R19">IF(OR(P19="",H19=""),"",_xlfn.IFS(ROUND(IFERROR(VALUE(TRIM(SUBSTITUTE(P19,CHAR(160),""))),0),2)&gt;ROUND(IFERROR(VALUE(TRIM(SUBSTITUTE(H19,CHAR(160),""))),0),2),"KO : Le montant retenu est supérieur au montant présenté.",ROUND(IFERROR(VALUE(TRIM(SUBSTITUTE(H19,CHAR(160),""))),0),2)=0,"",ROUND(IFERROR(VALUE(TRIM(SUBSTITUTE(P19,CHAR(160),""))),0),2)=ROUND(IFERROR(VALUE(TRIM(SUBSTITUTE(H19,CHAR(160),""))),0),2),"OK",ROUND(IFERROR(VALUE(TRIM(SUBSTITUTE(P19,CHAR(160),""))),0),2)&lt;ROUND(IFERROR(VALUE(TRIM(SUBSTITUTE(H19,CHAR(160),""))),0),2),"Montant instruit inférieur au montant présenté.",TRUE,""))</f>
        <v/>
      </c>
      <c r="S19" s="504" t="str">
        <f t="shared" si="10"/>
        <v/>
      </c>
    </row>
    <row r="20" spans="1:19" s="160" customFormat="1" ht="20.5" customHeight="1">
      <c r="A20" s="450">
        <v>16</v>
      </c>
      <c r="B20" s="11"/>
      <c r="C20" s="507"/>
      <c r="D20" s="507"/>
      <c r="E20" s="11"/>
      <c r="F20" s="73"/>
      <c r="G20" s="73"/>
      <c r="H20" s="521" t="str">
        <f>IF(COUNTIF('0-Présentation typeaction'!$D$17:$D$104,"6-Coût unitaire bananes")&gt;0,IF(COUNTIF('0-Présentation typeaction'!$D$17:$D$104,"5-Tx forf personnel+autoconst")=0,IF(G20="OUI",IF(F20&gt;=1850,10400*E20,(F20/1850)*10400*E20),IF(F20&gt;=1850,8600*E20,(F20/1850)*8600*E20)),""),"")</f>
        <v/>
      </c>
      <c r="I20" s="451"/>
      <c r="J20" s="512" t="str">
        <f t="shared" si="6"/>
        <v/>
      </c>
      <c r="K20" s="513" t="str">
        <f t="shared" si="4"/>
        <v/>
      </c>
      <c r="L20" s="517" t="str">
        <f t="shared" si="4"/>
        <v/>
      </c>
      <c r="M20" s="513" t="str">
        <f t="shared" si="7"/>
        <v/>
      </c>
      <c r="N20" s="513" t="str">
        <f t="shared" si="8"/>
        <v/>
      </c>
      <c r="O20" s="445" t="str">
        <f t="shared" si="9"/>
        <v/>
      </c>
      <c r="P20" s="313" t="str">
        <f>IF(COUNTIF('0-Présentation typeaction'!$D$17:$D$104,"6-Coût unitaire bananes")&gt;0,IF(COUNTIF('0-Présentation typeaction'!$D$17:$D$104,"5-Tx forf personnel+autoconst")=0,IF(O20="OUI",IF(N20&gt;=1850,10400*M20,(N20/1850)*10400*M20),IF(N20&gt;=1850,8600*M20,(N20/1850)*8600*M20)),""),"")</f>
        <v/>
      </c>
      <c r="Q20" s="288"/>
      <c r="R20" s="281" t="str" cm="1">
        <f t="array" ref="R20">IF(OR(P20="",H20=""),"",_xlfn.IFS(ROUND(IFERROR(VALUE(TRIM(SUBSTITUTE(P20,CHAR(160),""))),0),2)&gt;ROUND(IFERROR(VALUE(TRIM(SUBSTITUTE(H20,CHAR(160),""))),0),2),"KO : Le montant retenu est supérieur au montant présenté.",ROUND(IFERROR(VALUE(TRIM(SUBSTITUTE(H20,CHAR(160),""))),0),2)=0,"",ROUND(IFERROR(VALUE(TRIM(SUBSTITUTE(P20,CHAR(160),""))),0),2)=ROUND(IFERROR(VALUE(TRIM(SUBSTITUTE(H20,CHAR(160),""))),0),2),"OK",ROUND(IFERROR(VALUE(TRIM(SUBSTITUTE(P20,CHAR(160),""))),0),2)&lt;ROUND(IFERROR(VALUE(TRIM(SUBSTITUTE(H20,CHAR(160),""))),0),2),"Montant instruit inférieur au montant présenté.",TRUE,""))</f>
        <v/>
      </c>
      <c r="S20" s="504" t="str">
        <f t="shared" si="10"/>
        <v/>
      </c>
    </row>
    <row r="21" spans="1:19" s="160" customFormat="1" ht="20.5" customHeight="1">
      <c r="A21" s="450">
        <v>17</v>
      </c>
      <c r="B21" s="11"/>
      <c r="C21" s="507"/>
      <c r="D21" s="507"/>
      <c r="E21" s="11"/>
      <c r="F21" s="73"/>
      <c r="G21" s="73"/>
      <c r="H21" s="521" t="str">
        <f>IF(COUNTIF('0-Présentation typeaction'!$D$17:$D$104,"6-Coût unitaire bananes")&gt;0,IF(COUNTIF('0-Présentation typeaction'!$D$17:$D$104,"5-Tx forf personnel+autoconst")=0,IF(G21="OUI",IF(F21&gt;=1850,10400*E21,(F21/1850)*10400*E21),IF(F21&gt;=1850,8600*E21,(F21/1850)*8600*E21)),""),"")</f>
        <v/>
      </c>
      <c r="I21" s="451"/>
      <c r="J21" s="512" t="str">
        <f t="shared" si="6"/>
        <v/>
      </c>
      <c r="K21" s="513" t="str">
        <f t="shared" ref="K21:K24" si="11">IF(C21="","",C21)</f>
        <v/>
      </c>
      <c r="L21" s="517" t="str">
        <f t="shared" ref="L21:L24" si="12">IF(D21="","",D21)</f>
        <v/>
      </c>
      <c r="M21" s="513" t="str">
        <f t="shared" si="7"/>
        <v/>
      </c>
      <c r="N21" s="513" t="str">
        <f t="shared" si="8"/>
        <v/>
      </c>
      <c r="O21" s="445" t="str">
        <f t="shared" si="9"/>
        <v/>
      </c>
      <c r="P21" s="313" t="str">
        <f>IF(COUNTIF('0-Présentation typeaction'!$D$17:$D$104,"6-Coût unitaire bananes")&gt;0,IF(COUNTIF('0-Présentation typeaction'!$D$17:$D$104,"5-Tx forf personnel+autoconst")=0,IF(O21="OUI",IF(N21&gt;=1850,10400*M21,(N21/1850)*10400*M21),IF(N21&gt;=1850,8600*M21,(N21/1850)*8600*M21)),""),"")</f>
        <v/>
      </c>
      <c r="Q21" s="288"/>
      <c r="R21" s="281" t="str" cm="1">
        <f t="array" ref="R21">IF(OR(P21="",H21=""),"",_xlfn.IFS(ROUND(IFERROR(VALUE(TRIM(SUBSTITUTE(P21,CHAR(160),""))),0),2)&gt;ROUND(IFERROR(VALUE(TRIM(SUBSTITUTE(H21,CHAR(160),""))),0),2),"KO : Le montant retenu est supérieur au montant présenté.",ROUND(IFERROR(VALUE(TRIM(SUBSTITUTE(H21,CHAR(160),""))),0),2)=0,"",ROUND(IFERROR(VALUE(TRIM(SUBSTITUTE(P21,CHAR(160),""))),0),2)=ROUND(IFERROR(VALUE(TRIM(SUBSTITUTE(H21,CHAR(160),""))),0),2),"OK",ROUND(IFERROR(VALUE(TRIM(SUBSTITUTE(P21,CHAR(160),""))),0),2)&lt;ROUND(IFERROR(VALUE(TRIM(SUBSTITUTE(H21,CHAR(160),""))),0),2),"Montant instruit inférieur au montant présenté.",TRUE,""))</f>
        <v/>
      </c>
      <c r="S21" s="504" t="str">
        <f t="shared" si="10"/>
        <v/>
      </c>
    </row>
    <row r="22" spans="1:19" s="160" customFormat="1" ht="20.5" customHeight="1">
      <c r="A22" s="450">
        <v>18</v>
      </c>
      <c r="B22" s="11"/>
      <c r="C22" s="507"/>
      <c r="D22" s="507"/>
      <c r="E22" s="11"/>
      <c r="F22" s="73"/>
      <c r="G22" s="73"/>
      <c r="H22" s="521" t="str">
        <f>IF(COUNTIF('0-Présentation typeaction'!$D$17:$D$104,"6-Coût unitaire bananes")&gt;0,IF(COUNTIF('0-Présentation typeaction'!$D$17:$D$104,"5-Tx forf personnel+autoconst")=0,IF(G22="OUI",IF(F22&gt;=1850,10400*E22,(F22/1850)*10400*E22),IF(F22&gt;=1850,8600*E22,(F22/1850)*8600*E22)),""),"")</f>
        <v/>
      </c>
      <c r="I22" s="451"/>
      <c r="J22" s="512" t="str">
        <f t="shared" si="6"/>
        <v/>
      </c>
      <c r="K22" s="513" t="str">
        <f t="shared" si="11"/>
        <v/>
      </c>
      <c r="L22" s="517" t="str">
        <f t="shared" si="12"/>
        <v/>
      </c>
      <c r="M22" s="513" t="str">
        <f t="shared" si="7"/>
        <v/>
      </c>
      <c r="N22" s="513" t="str">
        <f t="shared" si="8"/>
        <v/>
      </c>
      <c r="O22" s="445" t="str">
        <f t="shared" si="9"/>
        <v/>
      </c>
      <c r="P22" s="313" t="str">
        <f>IF(COUNTIF('0-Présentation typeaction'!$D$17:$D$104,"6-Coût unitaire bananes")&gt;0,IF(COUNTIF('0-Présentation typeaction'!$D$17:$D$104,"5-Tx forf personnel+autoconst")=0,IF(O22="OUI",IF(N22&gt;=1850,10400*M22,(N22/1850)*10400*M22),IF(N22&gt;=1850,8600*M22,(N22/1850)*8600*M22)),""),"")</f>
        <v/>
      </c>
      <c r="Q22" s="288"/>
      <c r="R22" s="281" t="str" cm="1">
        <f t="array" ref="R22">IF(OR(P22="",H22=""),"",_xlfn.IFS(ROUND(IFERROR(VALUE(TRIM(SUBSTITUTE(P22,CHAR(160),""))),0),2)&gt;ROUND(IFERROR(VALUE(TRIM(SUBSTITUTE(H22,CHAR(160),""))),0),2),"KO : Le montant retenu est supérieur au montant présenté.",ROUND(IFERROR(VALUE(TRIM(SUBSTITUTE(H22,CHAR(160),""))),0),2)=0,"",ROUND(IFERROR(VALUE(TRIM(SUBSTITUTE(P22,CHAR(160),""))),0),2)=ROUND(IFERROR(VALUE(TRIM(SUBSTITUTE(H22,CHAR(160),""))),0),2),"OK",ROUND(IFERROR(VALUE(TRIM(SUBSTITUTE(P22,CHAR(160),""))),0),2)&lt;ROUND(IFERROR(VALUE(TRIM(SUBSTITUTE(H22,CHAR(160),""))),0),2),"Montant instruit inférieur au montant présenté.",TRUE,""))</f>
        <v/>
      </c>
      <c r="S22" s="504" t="str">
        <f t="shared" si="10"/>
        <v/>
      </c>
    </row>
    <row r="23" spans="1:19" s="160" customFormat="1" ht="20.5" customHeight="1">
      <c r="A23" s="450">
        <v>19</v>
      </c>
      <c r="B23" s="11"/>
      <c r="C23" s="507"/>
      <c r="D23" s="507"/>
      <c r="E23" s="11"/>
      <c r="F23" s="73"/>
      <c r="G23" s="73"/>
      <c r="H23" s="521" t="str">
        <f>IF(COUNTIF('0-Présentation typeaction'!$D$17:$D$104,"6-Coût unitaire bananes")&gt;0,IF(COUNTIF('0-Présentation typeaction'!$D$17:$D$104,"5-Tx forf personnel+autoconst")=0,IF(G23="OUI",IF(F23&gt;=1850,10400*E23,(F23/1850)*10400*E23),IF(F23&gt;=1850,8600*E23,(F23/1850)*8600*E23)),""),"")</f>
        <v/>
      </c>
      <c r="I23" s="451"/>
      <c r="J23" s="512" t="str">
        <f t="shared" si="6"/>
        <v/>
      </c>
      <c r="K23" s="513" t="str">
        <f t="shared" si="11"/>
        <v/>
      </c>
      <c r="L23" s="517" t="str">
        <f t="shared" si="12"/>
        <v/>
      </c>
      <c r="M23" s="513" t="str">
        <f t="shared" si="7"/>
        <v/>
      </c>
      <c r="N23" s="513" t="str">
        <f t="shared" si="8"/>
        <v/>
      </c>
      <c r="O23" s="445" t="str">
        <f t="shared" si="9"/>
        <v/>
      </c>
      <c r="P23" s="313" t="str">
        <f>IF(COUNTIF('0-Présentation typeaction'!$D$17:$D$104,"6-Coût unitaire bananes")&gt;0,IF(COUNTIF('0-Présentation typeaction'!$D$17:$D$104,"5-Tx forf personnel+autoconst")=0,IF(O23="OUI",IF(N23&gt;=1850,10400*M23,(N23/1850)*10400*M23),IF(N23&gt;=1850,8600*M23,(N23/1850)*8600*M23)),""),"")</f>
        <v/>
      </c>
      <c r="Q23" s="288"/>
      <c r="R23" s="281" t="str" cm="1">
        <f t="array" ref="R23">IF(OR(P23="",H23=""),"",_xlfn.IFS(ROUND(IFERROR(VALUE(TRIM(SUBSTITUTE(P23,CHAR(160),""))),0),2)&gt;ROUND(IFERROR(VALUE(TRIM(SUBSTITUTE(H23,CHAR(160),""))),0),2),"KO : Le montant retenu est supérieur au montant présenté.",ROUND(IFERROR(VALUE(TRIM(SUBSTITUTE(H23,CHAR(160),""))),0),2)=0,"",ROUND(IFERROR(VALUE(TRIM(SUBSTITUTE(P23,CHAR(160),""))),0),2)=ROUND(IFERROR(VALUE(TRIM(SUBSTITUTE(H23,CHAR(160),""))),0),2),"OK",ROUND(IFERROR(VALUE(TRIM(SUBSTITUTE(P23,CHAR(160),""))),0),2)&lt;ROUND(IFERROR(VALUE(TRIM(SUBSTITUTE(H23,CHAR(160),""))),0),2),"Montant instruit inférieur au montant présenté.",TRUE,""))</f>
        <v/>
      </c>
      <c r="S23" s="504" t="str">
        <f t="shared" si="10"/>
        <v/>
      </c>
    </row>
    <row r="24" spans="1:19" s="160" customFormat="1" ht="20.5" customHeight="1">
      <c r="A24" s="450">
        <v>20</v>
      </c>
      <c r="B24" s="11"/>
      <c r="C24" s="507"/>
      <c r="D24" s="507"/>
      <c r="E24" s="11"/>
      <c r="F24" s="73"/>
      <c r="G24" s="73"/>
      <c r="H24" s="521" t="str">
        <f>IF(COUNTIF('0-Présentation typeaction'!$D$17:$D$104,"6-Coût unitaire bananes")&gt;0,IF(COUNTIF('0-Présentation typeaction'!$D$17:$D$104,"5-Tx forf personnel+autoconst")=0,IF(G24="OUI",IF(F24&gt;=1850,10400*E24,(F24/1850)*10400*E24),IF(F24&gt;=1850,8600*E24,(F24/1850)*8600*E24)),""),"")</f>
        <v/>
      </c>
      <c r="I24" s="451"/>
      <c r="J24" s="512" t="str">
        <f t="shared" si="6"/>
        <v/>
      </c>
      <c r="K24" s="513" t="str">
        <f t="shared" si="11"/>
        <v/>
      </c>
      <c r="L24" s="517" t="str">
        <f t="shared" si="12"/>
        <v/>
      </c>
      <c r="M24" s="513" t="str">
        <f t="shared" si="7"/>
        <v/>
      </c>
      <c r="N24" s="513" t="str">
        <f t="shared" si="8"/>
        <v/>
      </c>
      <c r="O24" s="445" t="str">
        <f t="shared" si="9"/>
        <v/>
      </c>
      <c r="P24" s="313" t="str">
        <f>IF(COUNTIF('0-Présentation typeaction'!$D$17:$D$104,"6-Coût unitaire bananes")&gt;0,IF(COUNTIF('0-Présentation typeaction'!$D$17:$D$104,"5-Tx forf personnel+autoconst")=0,IF(O24="OUI",IF(N24&gt;=1850,10400*M24,(N24/1850)*10400*M24),IF(N24&gt;=1850,8600*M24,(N24/1850)*8600*M24)),""),"")</f>
        <v/>
      </c>
      <c r="Q24" s="288"/>
      <c r="R24" s="281" t="str" cm="1">
        <f t="array" ref="R24">IF(OR(P24="",H24=""),"",_xlfn.IFS(ROUND(IFERROR(VALUE(TRIM(SUBSTITUTE(P24,CHAR(160),""))),0),2)&gt;ROUND(IFERROR(VALUE(TRIM(SUBSTITUTE(H24,CHAR(160),""))),0),2),"KO : Le montant retenu est supérieur au montant présenté.",ROUND(IFERROR(VALUE(TRIM(SUBSTITUTE(H24,CHAR(160),""))),0),2)=0,"",ROUND(IFERROR(VALUE(TRIM(SUBSTITUTE(P24,CHAR(160),""))),0),2)=ROUND(IFERROR(VALUE(TRIM(SUBSTITUTE(H24,CHAR(160),""))),0),2),"OK",ROUND(IFERROR(VALUE(TRIM(SUBSTITUTE(P24,CHAR(160),""))),0),2)&lt;ROUND(IFERROR(VALUE(TRIM(SUBSTITUTE(H24,CHAR(160),""))),0),2),"Montant instruit inférieur au montant présenté.",TRUE,""))</f>
        <v/>
      </c>
      <c r="S24" s="504" t="str">
        <f t="shared" si="10"/>
        <v/>
      </c>
    </row>
    <row r="25" spans="1:19" ht="15" thickBot="1">
      <c r="A25" s="452"/>
      <c r="B25" s="453"/>
      <c r="C25" s="453"/>
      <c r="D25" s="453"/>
      <c r="E25" s="453"/>
      <c r="F25" s="453"/>
      <c r="G25" s="454" t="s">
        <v>48</v>
      </c>
      <c r="H25" s="455">
        <f>SUM(H5:H24)</f>
        <v>0</v>
      </c>
      <c r="I25" s="456"/>
      <c r="J25" s="452"/>
      <c r="K25" s="453"/>
      <c r="L25" s="453"/>
      <c r="M25" s="453"/>
      <c r="N25" s="453"/>
      <c r="O25" s="505" t="s">
        <v>21</v>
      </c>
      <c r="P25" s="455">
        <f>SUM(P5:P24)</f>
        <v>0</v>
      </c>
      <c r="Q25" s="453"/>
      <c r="R25" s="453"/>
      <c r="S25" s="506">
        <f>SUM(S5:S24)</f>
        <v>0</v>
      </c>
    </row>
  </sheetData>
  <sheetProtection algorithmName="SHA-512" hashValue="LfetVY8Wx2E+8QoiUBVmlXBqkickGzmQ9vt6twWnPy09+CEpLqp3LpDUtRVHO3nwmlzsf4J0zCvMirSYXR2mKA==" saltValue="RlBQJeO9BzBTR5ylGGOSwA==" spinCount="100000" sheet="1" formatCells="0" formatColumns="0" formatRows="0" insertColumns="0" insertRows="0" insertHyperlinks="0" deleteColumns="0" deleteRows="0" sort="0" autoFilter="0" pivotTables="0"/>
  <mergeCells count="3">
    <mergeCell ref="A2:A3"/>
    <mergeCell ref="J1:S1"/>
    <mergeCell ref="A1:I1"/>
  </mergeCells>
  <conditionalFormatting sqref="R5:R24">
    <cfRule type="containsText" dxfId="19" priority="1" operator="containsText" text="OK">
      <formula>NOT(ISERROR(SEARCH("OK",R5)))</formula>
    </cfRule>
    <cfRule type="containsText" dxfId="18" priority="2" operator="containsText" text="KO">
      <formula>NOT(ISERROR(SEARCH("KO",R5)))</formula>
    </cfRule>
    <cfRule type="containsText" dxfId="17" priority="3" operator="containsText" text="Attention">
      <formula>NOT(ISERROR(SEARCH("Attention",R5)))</formula>
    </cfRule>
  </conditionalFormatting>
  <conditionalFormatting sqref="J5:L24">
    <cfRule type="expression" dxfId="16" priority="282" stopIfTrue="1">
      <formula>J5&lt;&gt;B5</formula>
    </cfRule>
  </conditionalFormatting>
  <conditionalFormatting sqref="M5:O24">
    <cfRule type="expression" dxfId="15" priority="288" stopIfTrue="1">
      <formula>M5&lt;&gt;C5</formula>
    </cfRule>
  </conditionalFormatting>
  <dataValidations count="2">
    <dataValidation type="list" allowBlank="1" showInputMessage="1" showErrorMessage="1" sqref="O5:O24 G5:G24" xr:uid="{2AB4CFA8-FFCA-49CA-A7BB-E7C0359E7F98}">
      <formula1>"OUI,NON"</formula1>
    </dataValidation>
    <dataValidation allowBlank="1" showErrorMessage="1" promptTitle="Sélectionnez un type d'action" sqref="C4:E24" xr:uid="{57AB53B3-5838-44AD-9334-6D01616EDB21}"/>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694CBFD8-E48E-457E-83E2-5673C19D90A8}">
          <x14:formula1>
            <xm:f>'0-Présentation typeaction'!$I$6</xm:f>
          </x14:formula1>
          <xm:sqref>B4:B24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731-D13E-4062-949A-0C74E065BD70}">
  <sheetPr>
    <pageSetUpPr fitToPage="1"/>
  </sheetPr>
  <dimension ref="A1:V25"/>
  <sheetViews>
    <sheetView zoomScale="70" zoomScaleNormal="70" workbookViewId="0">
      <selection activeCell="B5" sqref="B5"/>
    </sheetView>
  </sheetViews>
  <sheetFormatPr baseColWidth="10" defaultColWidth="11.453125" defaultRowHeight="14.5" outlineLevelCol="1"/>
  <cols>
    <col min="1" max="1" width="18" style="99" bestFit="1" customWidth="1"/>
    <col min="2" max="2" width="56.26953125" style="296" bestFit="1" customWidth="1"/>
    <col min="3" max="3" width="21.1796875" style="296" customWidth="1"/>
    <col min="4" max="4" width="23.7265625" style="296" customWidth="1"/>
    <col min="5" max="5" width="14.81640625" style="296" customWidth="1"/>
    <col min="6" max="6" width="14.81640625" style="213" bestFit="1" customWidth="1"/>
    <col min="7" max="7" width="27.453125" style="213" customWidth="1"/>
    <col min="8" max="8" width="19.7265625" style="99" bestFit="1" customWidth="1"/>
    <col min="9" max="9" width="19" style="99" bestFit="1" customWidth="1"/>
    <col min="10" max="10" width="35.26953125" style="99" bestFit="1" customWidth="1"/>
    <col min="11" max="11" width="53" style="99" hidden="1" customWidth="1" outlineLevel="1"/>
    <col min="12" max="12" width="29.90625" style="99" hidden="1" customWidth="1" outlineLevel="1"/>
    <col min="13" max="13" width="19.7265625" style="99" hidden="1" customWidth="1" outlineLevel="1"/>
    <col min="14" max="14" width="17" style="99" hidden="1" customWidth="1" outlineLevel="1"/>
    <col min="15" max="15" width="14.81640625" style="99" hidden="1" customWidth="1" outlineLevel="1"/>
    <col min="16" max="17" width="36.81640625" style="99" hidden="1" customWidth="1" outlineLevel="1"/>
    <col min="18" max="18" width="33.26953125" style="99" hidden="1" customWidth="1" outlineLevel="1"/>
    <col min="19" max="19" width="76" style="99" hidden="1" customWidth="1" outlineLevel="1"/>
    <col min="20" max="20" width="77.7265625" style="99" hidden="1" customWidth="1" outlineLevel="1"/>
    <col min="21" max="21" width="19.81640625" style="99" hidden="1" customWidth="1" outlineLevel="1"/>
    <col min="22" max="22" width="11.453125" style="99" collapsed="1"/>
    <col min="23" max="16384" width="11.453125" style="99"/>
  </cols>
  <sheetData>
    <row r="1" spans="1:21" ht="70.5" customHeight="1" thickBot="1">
      <c r="A1" s="625" t="s">
        <v>278</v>
      </c>
      <c r="B1" s="626"/>
      <c r="C1" s="626"/>
      <c r="D1" s="626"/>
      <c r="E1" s="626"/>
      <c r="F1" s="626"/>
      <c r="G1" s="626"/>
      <c r="H1" s="626"/>
      <c r="I1" s="626"/>
      <c r="J1" s="627"/>
      <c r="K1" s="624"/>
      <c r="L1" s="604"/>
      <c r="M1" s="604"/>
      <c r="N1" s="604"/>
      <c r="O1" s="604"/>
      <c r="P1" s="604"/>
      <c r="Q1" s="604"/>
      <c r="R1" s="604"/>
      <c r="S1" s="604"/>
      <c r="T1" s="604"/>
      <c r="U1" s="605"/>
    </row>
    <row r="2" spans="1:21" s="160" customFormat="1" ht="95.5" customHeight="1">
      <c r="A2" s="603" t="s">
        <v>106</v>
      </c>
      <c r="B2" s="125" t="s">
        <v>120</v>
      </c>
      <c r="C2" s="125" t="s">
        <v>304</v>
      </c>
      <c r="D2" s="125" t="s">
        <v>305</v>
      </c>
      <c r="E2" s="125" t="s">
        <v>280</v>
      </c>
      <c r="F2" s="125" t="s">
        <v>276</v>
      </c>
      <c r="G2" s="125" t="s">
        <v>111</v>
      </c>
      <c r="H2" s="125" t="s">
        <v>112</v>
      </c>
      <c r="I2" s="125" t="s">
        <v>285</v>
      </c>
      <c r="J2" s="446" t="s">
        <v>105</v>
      </c>
      <c r="K2" s="502" t="s">
        <v>120</v>
      </c>
      <c r="L2" s="136" t="s">
        <v>304</v>
      </c>
      <c r="M2" s="136" t="s">
        <v>305</v>
      </c>
      <c r="N2" s="136" t="s">
        <v>280</v>
      </c>
      <c r="O2" s="136" t="s">
        <v>276</v>
      </c>
      <c r="P2" s="136" t="s">
        <v>111</v>
      </c>
      <c r="Q2" s="136" t="s">
        <v>112</v>
      </c>
      <c r="R2" s="136" t="s">
        <v>285</v>
      </c>
      <c r="S2" s="136" t="s">
        <v>24</v>
      </c>
      <c r="T2" s="136" t="s">
        <v>11</v>
      </c>
      <c r="U2" s="491" t="s">
        <v>4</v>
      </c>
    </row>
    <row r="3" spans="1:21" s="160" customFormat="1" ht="137" customHeight="1">
      <c r="A3" s="572"/>
      <c r="B3" s="143" t="s">
        <v>119</v>
      </c>
      <c r="C3" s="143" t="s">
        <v>306</v>
      </c>
      <c r="D3" s="143" t="s">
        <v>307</v>
      </c>
      <c r="E3" s="143" t="s">
        <v>281</v>
      </c>
      <c r="F3" s="143" t="s">
        <v>110</v>
      </c>
      <c r="G3" s="143" t="s">
        <v>284</v>
      </c>
      <c r="H3" s="143" t="s">
        <v>283</v>
      </c>
      <c r="I3" s="143" t="s">
        <v>282</v>
      </c>
      <c r="J3" s="447" t="s">
        <v>14</v>
      </c>
      <c r="K3" s="515" t="s">
        <v>25</v>
      </c>
      <c r="L3" s="154" t="s">
        <v>25</v>
      </c>
      <c r="M3" s="153" t="s">
        <v>25</v>
      </c>
      <c r="N3" s="154" t="s">
        <v>25</v>
      </c>
      <c r="O3" s="154" t="s">
        <v>25</v>
      </c>
      <c r="P3" s="154" t="s">
        <v>25</v>
      </c>
      <c r="Q3" s="154" t="s">
        <v>25</v>
      </c>
      <c r="R3" s="154" t="s">
        <v>25</v>
      </c>
      <c r="S3" s="154" t="s">
        <v>16</v>
      </c>
      <c r="T3" s="154" t="s">
        <v>17</v>
      </c>
      <c r="U3" s="492" t="s">
        <v>18</v>
      </c>
    </row>
    <row r="4" spans="1:21" s="160" customFormat="1" ht="30" customHeight="1">
      <c r="A4" s="448" t="s">
        <v>19</v>
      </c>
      <c r="B4" s="163" t="s">
        <v>54</v>
      </c>
      <c r="C4" s="163">
        <v>1</v>
      </c>
      <c r="D4" s="163">
        <v>2</v>
      </c>
      <c r="E4" s="265">
        <v>1</v>
      </c>
      <c r="F4" s="265">
        <v>8</v>
      </c>
      <c r="G4" s="262" t="s">
        <v>108</v>
      </c>
      <c r="H4" s="286" t="s">
        <v>303</v>
      </c>
      <c r="I4" s="188">
        <v>3650</v>
      </c>
      <c r="J4" s="461"/>
      <c r="K4" s="508" t="str">
        <f>B4</f>
        <v>Plantations pérennes</v>
      </c>
      <c r="L4" s="511">
        <f>C4</f>
        <v>1</v>
      </c>
      <c r="M4" s="511">
        <f>D4</f>
        <v>2</v>
      </c>
      <c r="N4" s="265">
        <v>1</v>
      </c>
      <c r="O4" s="265">
        <v>8</v>
      </c>
      <c r="P4" s="265" t="s">
        <v>108</v>
      </c>
      <c r="Q4" s="286" t="s">
        <v>303</v>
      </c>
      <c r="R4" s="524">
        <v>3650</v>
      </c>
      <c r="S4" s="287"/>
      <c r="T4" s="287"/>
      <c r="U4" s="503"/>
    </row>
    <row r="5" spans="1:21" s="160" customFormat="1" ht="15" customHeight="1">
      <c r="A5" s="450">
        <v>1</v>
      </c>
      <c r="B5" s="63"/>
      <c r="C5" s="507"/>
      <c r="D5" s="507"/>
      <c r="E5" s="75"/>
      <c r="F5" s="76"/>
      <c r="G5" s="77"/>
      <c r="H5" s="77"/>
      <c r="I5" s="523" t="str">
        <f>IFERROR((IF(COUNTIF('0-Présentation typeaction'!$D$17:$D$104,"7-Coût unitaire cannes à sucre")&gt;0,IF(COUNTIF('0-Présentation typeaction'!$D$17:$D$104,"5-Tx forf personnel+autoconst")=0,IF(G5="NON",IF(H5="Simple",2976*IF(F5&gt;=8,1,F5/8),IF(H5="Double",4114*IF(F5&gt;=15,1,F5/15),"")),IF(G5="OUI",IF(H5="Simple",3650*IF(F5&gt;=8,1,F5/8),IF(H5="Double",4554*IF(F5&gt;=15,1,F5/15),"")),""))*E5,""),"")),"")</f>
        <v/>
      </c>
      <c r="J5" s="499"/>
      <c r="K5" s="512" t="str">
        <f>IF(B5="","",B5)</f>
        <v/>
      </c>
      <c r="L5" s="513" t="str">
        <f t="shared" ref="L5:M20" si="0">IF(C5="","",C5)</f>
        <v/>
      </c>
      <c r="M5" s="445" t="str">
        <f t="shared" si="0"/>
        <v/>
      </c>
      <c r="N5" s="318" t="str">
        <f t="shared" ref="N5:Q5" si="1">IF(E5="","",E5)</f>
        <v/>
      </c>
      <c r="O5" s="318" t="str">
        <f t="shared" si="1"/>
        <v/>
      </c>
      <c r="P5" s="319" t="str">
        <f t="shared" si="1"/>
        <v/>
      </c>
      <c r="Q5" s="319" t="str">
        <f t="shared" si="1"/>
        <v/>
      </c>
      <c r="R5" s="523" t="str">
        <f>IFERROR((IF(COUNTIF('0-Présentation typeaction'!$D$17:$D$104,"7-Coût unitaire cannes à sucre")&gt;0,IF(COUNTIF('0-Présentation typeaction'!$D$17:$D$104,"5-Tx forf personnel+autoconst")=0,IF(P5="NON",IF(Q5="Simple",2976*IF(O5&gt;=8,1,O5/8),IF(Q5="Double",4114*IF(O5&gt;=15,1,O5/15),"")),IF(P5="OUI",IF(Q5="Simple",3650*IF(O5&gt;=8,1,O5/8),IF(Q5="Double",4554*IF(O5&gt;=15,1,O5/15),"")),""))*N5,""),"")),"")</f>
        <v/>
      </c>
      <c r="S5" s="320"/>
      <c r="T5" s="281" t="str" cm="1">
        <f t="array" ref="T5">IF(OR(R5=""),"",_xlfn.IFS(ROUND(IFERROR(VALUE(TRIM(SUBSTITUTE(R5,CHAR(160),""))),0),2)&gt;ROUND(IFERROR(VALUE(TRIM(SUBSTITUTE(#REF!,CHAR(160),""))),0),2),"KO : Le montant retenu est supérieur au montant présenté.",ROUND(IFERROR(VALUE(TRIM(SUBSTITUTE(#REF!,CHAR(160),""))),0),2)=0,"",ROUND(IFERROR(VALUE(TRIM(SUBSTITUTE(R5,CHAR(160),""))),0),2)=ROUND(IFERROR(VALUE(TRIM(SUBSTITUTE(#REF!,CHAR(160),""))),0),2),"OK",ROUND(IFERROR(VALUE(TRIM(SUBSTITUTE(R5,CHAR(160),""))),0),2)&lt;ROUND(IFERROR(VALUE(TRIM(SUBSTITUTE(#REF!,CHAR(160),""))),0),2),"Montant instruit inférieur au montant présenté.",TRUE,""))</f>
        <v/>
      </c>
      <c r="U5" s="504" t="str">
        <f>IF(OR(I5="",R5=""),"",ROUND(IFERROR(VALUE(TRIM(SUBSTITUTE(I5,CHAR(160),""))),0),2)-ROUND(IFERROR(VALUE(TRIM(SUBSTITUTE(R5,CHAR(160),""))),0),2))</f>
        <v/>
      </c>
    </row>
    <row r="6" spans="1:21" s="160" customFormat="1" ht="15" customHeight="1">
      <c r="A6" s="450">
        <v>2</v>
      </c>
      <c r="B6" s="63"/>
      <c r="C6" s="507"/>
      <c r="D6" s="507"/>
      <c r="E6" s="75"/>
      <c r="F6" s="76"/>
      <c r="G6" s="77"/>
      <c r="H6" s="77"/>
      <c r="I6" s="523" t="str">
        <f>IFERROR((IF(COUNTIF('0-Présentation typeaction'!$D$17:$D$104,"7-Coût unitaire cannes à sucre")&gt;0,IF(COUNTIF('0-Présentation typeaction'!$D$17:$D$104,"5-Tx forf personnel+autoconst")=0,IF(G6="NON",IF(H6="Simple",2976*IF(F6&gt;=8,1,F6/8),IF(H6="Double",4114*IF(F6&gt;=15,1,F6/15),"")),IF(G6="OUI",IF(H6="Simple",3650*IF(F6&gt;=8,1,F6/8),IF(H6="Double",4554*IF(F6&gt;=15,1,F6/15),"")),""))*E6,""),"")),"")</f>
        <v/>
      </c>
      <c r="J6" s="499"/>
      <c r="K6" s="512" t="str">
        <f t="shared" ref="K6:K24" si="2">IF(B6="","",B6)</f>
        <v/>
      </c>
      <c r="L6" s="513" t="str">
        <f t="shared" si="0"/>
        <v/>
      </c>
      <c r="M6" s="445" t="str">
        <f t="shared" si="0"/>
        <v/>
      </c>
      <c r="N6" s="318" t="str">
        <f t="shared" ref="N6:N24" si="3">IF(E6="","",E6)</f>
        <v/>
      </c>
      <c r="O6" s="318" t="str">
        <f t="shared" ref="O6:O24" si="4">IF(F6="","",F6)</f>
        <v/>
      </c>
      <c r="P6" s="319" t="str">
        <f t="shared" ref="P6:P24" si="5">IF(G6="","",G6)</f>
        <v/>
      </c>
      <c r="Q6" s="319" t="str">
        <f t="shared" ref="Q6:Q24" si="6">IF(H6="","",H6)</f>
        <v/>
      </c>
      <c r="R6" s="523" t="str">
        <f>IFERROR((IF(COUNTIF('0-Présentation typeaction'!$D$17:$D$104,"7-Coût unitaire cannes à sucre")&gt;0,IF(COUNTIF('0-Présentation typeaction'!$D$17:$D$104,"5-Tx forf personnel+autoconst")=0,IF(P6="NON",IF(Q6="Simple",2976*IF(O6&gt;=8,1,O6/8),IF(Q6="Double",4114*IF(O6&gt;=15,1,O6/15),"")),IF(P6="OUI",IF(Q6="Simple",3650*IF(O6&gt;=8,1,O6/8),IF(Q6="Double",4554*IF(O6&gt;=15,1,O6/15),"")),""))*N6,""),"")),"")</f>
        <v/>
      </c>
      <c r="S6" s="320"/>
      <c r="T6" s="281" t="str" cm="1">
        <f t="array" ref="T6">IF(OR(R6=""),"",_xlfn.IFS(ROUND(IFERROR(VALUE(TRIM(SUBSTITUTE(R6,CHAR(160),""))),0),2)&gt;ROUND(IFERROR(VALUE(TRIM(SUBSTITUTE(#REF!,CHAR(160),""))),0),2),"KO : Le montant retenu est supérieur au montant présenté.",ROUND(IFERROR(VALUE(TRIM(SUBSTITUTE(#REF!,CHAR(160),""))),0),2)=0,"",ROUND(IFERROR(VALUE(TRIM(SUBSTITUTE(R6,CHAR(160),""))),0),2)=ROUND(IFERROR(VALUE(TRIM(SUBSTITUTE(#REF!,CHAR(160),""))),0),2),"OK",ROUND(IFERROR(VALUE(TRIM(SUBSTITUTE(R6,CHAR(160),""))),0),2)&lt;ROUND(IFERROR(VALUE(TRIM(SUBSTITUTE(#REF!,CHAR(160),""))),0),2),"Montant instruit inférieur au montant présenté.",TRUE,""))</f>
        <v/>
      </c>
      <c r="U6" s="504" t="str">
        <f t="shared" ref="U6:U24" si="7">IF(OR(I6="",R6=""),"",ROUND(IFERROR(VALUE(TRIM(SUBSTITUTE(I6,CHAR(160),""))),0),2)-ROUND(IFERROR(VALUE(TRIM(SUBSTITUTE(R6,CHAR(160),""))),0),2))</f>
        <v/>
      </c>
    </row>
    <row r="7" spans="1:21" s="160" customFormat="1" ht="15" customHeight="1">
      <c r="A7" s="450">
        <v>3</v>
      </c>
      <c r="B7" s="63"/>
      <c r="C7" s="507"/>
      <c r="D7" s="507"/>
      <c r="E7" s="75"/>
      <c r="F7" s="76"/>
      <c r="G7" s="77"/>
      <c r="H7" s="77"/>
      <c r="I7" s="523" t="str">
        <f>IFERROR((IF(COUNTIF('0-Présentation typeaction'!$D$17:$D$104,"7-Coût unitaire cannes à sucre")&gt;0,IF(COUNTIF('0-Présentation typeaction'!$D$17:$D$104,"5-Tx forf personnel+autoconst")=0,IF(G7="NON",IF(H7="Simple",2976*IF(F7&gt;=8,1,F7/8),IF(H7="Double",4114*IF(F7&gt;=15,1,F7/15),"")),IF(G7="OUI",IF(H7="Simple",3650*IF(F7&gt;=8,1,F7/8),IF(H7="Double",4554*IF(F7&gt;=15,1,F7/15),"")),""))*E7,""),"")),"")</f>
        <v/>
      </c>
      <c r="J7" s="499"/>
      <c r="K7" s="512" t="str">
        <f t="shared" si="2"/>
        <v/>
      </c>
      <c r="L7" s="513" t="str">
        <f t="shared" si="0"/>
        <v/>
      </c>
      <c r="M7" s="445" t="str">
        <f t="shared" si="0"/>
        <v/>
      </c>
      <c r="N7" s="318" t="str">
        <f t="shared" si="3"/>
        <v/>
      </c>
      <c r="O7" s="318" t="str">
        <f t="shared" si="4"/>
        <v/>
      </c>
      <c r="P7" s="319" t="str">
        <f t="shared" si="5"/>
        <v/>
      </c>
      <c r="Q7" s="319" t="str">
        <f t="shared" si="6"/>
        <v/>
      </c>
      <c r="R7" s="523" t="str">
        <f>IFERROR((IF(COUNTIF('0-Présentation typeaction'!$D$17:$D$104,"7-Coût unitaire cannes à sucre")&gt;0,IF(COUNTIF('0-Présentation typeaction'!$D$17:$D$104,"5-Tx forf personnel+autoconst")=0,IF(P7="NON",IF(Q7="Simple",2976*IF(O7&gt;=8,1,O7/8),IF(Q7="Double",4114*IF(O7&gt;=15,1,O7/15),"")),IF(P7="OUI",IF(Q7="Simple",3650*IF(O7&gt;=8,1,O7/8),IF(Q7="Double",4554*IF(O7&gt;=15,1,O7/15),"")),""))*N7,""),"")),"")</f>
        <v/>
      </c>
      <c r="S7" s="320"/>
      <c r="T7" s="281" t="str" cm="1">
        <f t="array" ref="T7">IF(OR(R7=""),"",_xlfn.IFS(ROUND(IFERROR(VALUE(TRIM(SUBSTITUTE(R7,CHAR(160),""))),0),2)&gt;ROUND(IFERROR(VALUE(TRIM(SUBSTITUTE(#REF!,CHAR(160),""))),0),2),"KO : Le montant retenu est supérieur au montant présenté.",ROUND(IFERROR(VALUE(TRIM(SUBSTITUTE(#REF!,CHAR(160),""))),0),2)=0,"",ROUND(IFERROR(VALUE(TRIM(SUBSTITUTE(R7,CHAR(160),""))),0),2)=ROUND(IFERROR(VALUE(TRIM(SUBSTITUTE(#REF!,CHAR(160),""))),0),2),"OK",ROUND(IFERROR(VALUE(TRIM(SUBSTITUTE(R7,CHAR(160),""))),0),2)&lt;ROUND(IFERROR(VALUE(TRIM(SUBSTITUTE(#REF!,CHAR(160),""))),0),2),"Montant instruit inférieur au montant présenté.",TRUE,""))</f>
        <v/>
      </c>
      <c r="U7" s="504" t="str">
        <f t="shared" si="7"/>
        <v/>
      </c>
    </row>
    <row r="8" spans="1:21" s="160" customFormat="1" ht="15" customHeight="1">
      <c r="A8" s="450">
        <v>4</v>
      </c>
      <c r="B8" s="63"/>
      <c r="C8" s="507"/>
      <c r="D8" s="507"/>
      <c r="E8" s="75"/>
      <c r="F8" s="76"/>
      <c r="G8" s="77"/>
      <c r="H8" s="77"/>
      <c r="I8" s="523" t="str">
        <f>IFERROR((IF(COUNTIF('0-Présentation typeaction'!$D$17:$D$104,"7-Coût unitaire cannes à sucre")&gt;0,IF(COUNTIF('0-Présentation typeaction'!$D$17:$D$104,"5-Tx forf personnel+autoconst")=0,IF(G8="NON",IF(H8="Simple",2976*IF(F8&gt;=8,1,F8/8),IF(H8="Double",4114*IF(F8&gt;=15,1,F8/15),"")),IF(G8="OUI",IF(H8="Simple",3650*IF(F8&gt;=8,1,F8/8),IF(H8="Double",4554*IF(F8&gt;=15,1,F8/15),"")),""))*E8,""),"")),"")</f>
        <v/>
      </c>
      <c r="J8" s="499"/>
      <c r="K8" s="512" t="str">
        <f t="shared" si="2"/>
        <v/>
      </c>
      <c r="L8" s="513" t="str">
        <f t="shared" si="0"/>
        <v/>
      </c>
      <c r="M8" s="445" t="str">
        <f t="shared" si="0"/>
        <v/>
      </c>
      <c r="N8" s="318" t="str">
        <f t="shared" si="3"/>
        <v/>
      </c>
      <c r="O8" s="318" t="str">
        <f t="shared" si="4"/>
        <v/>
      </c>
      <c r="P8" s="319" t="str">
        <f t="shared" si="5"/>
        <v/>
      </c>
      <c r="Q8" s="319" t="str">
        <f t="shared" si="6"/>
        <v/>
      </c>
      <c r="R8" s="523" t="str">
        <f>IFERROR((IF(COUNTIF('0-Présentation typeaction'!$D$17:$D$104,"7-Coût unitaire cannes à sucre")&gt;0,IF(COUNTIF('0-Présentation typeaction'!$D$17:$D$104,"5-Tx forf personnel+autoconst")=0,IF(P8="NON",IF(Q8="Simple",2976*IF(O8&gt;=8,1,O8/8),IF(Q8="Double",4114*IF(O8&gt;=15,1,O8/15),"")),IF(P8="OUI",IF(Q8="Simple",3650*IF(O8&gt;=8,1,O8/8),IF(Q8="Double",4554*IF(O8&gt;=15,1,O8/15),"")),""))*N8,""),"")),"")</f>
        <v/>
      </c>
      <c r="S8" s="320"/>
      <c r="T8" s="281" t="str" cm="1">
        <f t="array" ref="T8">IF(OR(R8=""),"",_xlfn.IFS(ROUND(IFERROR(VALUE(TRIM(SUBSTITUTE(R8,CHAR(160),""))),0),2)&gt;ROUND(IFERROR(VALUE(TRIM(SUBSTITUTE(#REF!,CHAR(160),""))),0),2),"KO : Le montant retenu est supérieur au montant présenté.",ROUND(IFERROR(VALUE(TRIM(SUBSTITUTE(#REF!,CHAR(160),""))),0),2)=0,"",ROUND(IFERROR(VALUE(TRIM(SUBSTITUTE(R8,CHAR(160),""))),0),2)=ROUND(IFERROR(VALUE(TRIM(SUBSTITUTE(#REF!,CHAR(160),""))),0),2),"OK",ROUND(IFERROR(VALUE(TRIM(SUBSTITUTE(R8,CHAR(160),""))),0),2)&lt;ROUND(IFERROR(VALUE(TRIM(SUBSTITUTE(#REF!,CHAR(160),""))),0),2),"Montant instruit inférieur au montant présenté.",TRUE,""))</f>
        <v/>
      </c>
      <c r="U8" s="504" t="str">
        <f t="shared" si="7"/>
        <v/>
      </c>
    </row>
    <row r="9" spans="1:21" s="160" customFormat="1" ht="15" customHeight="1">
      <c r="A9" s="450">
        <v>5</v>
      </c>
      <c r="B9" s="63"/>
      <c r="C9" s="507"/>
      <c r="D9" s="507"/>
      <c r="E9" s="75"/>
      <c r="F9" s="76"/>
      <c r="G9" s="77"/>
      <c r="H9" s="77"/>
      <c r="I9" s="523" t="str">
        <f>IFERROR((IF(COUNTIF('0-Présentation typeaction'!$D$17:$D$104,"7-Coût unitaire cannes à sucre")&gt;0,IF(COUNTIF('0-Présentation typeaction'!$D$17:$D$104,"5-Tx forf personnel+autoconst")=0,IF(G9="NON",IF(H9="Simple",2976*IF(F9&gt;=8,1,F9/8),IF(H9="Double",4114*IF(F9&gt;=15,1,F9/15),"")),IF(G9="OUI",IF(H9="Simple",3650*IF(F9&gt;=8,1,F9/8),IF(H9="Double",4554*IF(F9&gt;=15,1,F9/15),"")),""))*E9,""),"")),"")</f>
        <v/>
      </c>
      <c r="J9" s="499"/>
      <c r="K9" s="512" t="str">
        <f t="shared" si="2"/>
        <v/>
      </c>
      <c r="L9" s="513" t="str">
        <f t="shared" si="0"/>
        <v/>
      </c>
      <c r="M9" s="445" t="str">
        <f t="shared" si="0"/>
        <v/>
      </c>
      <c r="N9" s="318" t="str">
        <f t="shared" si="3"/>
        <v/>
      </c>
      <c r="O9" s="318" t="str">
        <f t="shared" si="4"/>
        <v/>
      </c>
      <c r="P9" s="319" t="str">
        <f t="shared" si="5"/>
        <v/>
      </c>
      <c r="Q9" s="319" t="str">
        <f t="shared" si="6"/>
        <v/>
      </c>
      <c r="R9" s="523" t="str">
        <f>IFERROR((IF(COUNTIF('0-Présentation typeaction'!$D$17:$D$104,"7-Coût unitaire cannes à sucre")&gt;0,IF(COUNTIF('0-Présentation typeaction'!$D$17:$D$104,"5-Tx forf personnel+autoconst")=0,IF(P9="NON",IF(Q9="Simple",2976*IF(O9&gt;=8,1,O9/8),IF(Q9="Double",4114*IF(O9&gt;=15,1,O9/15),"")),IF(P9="OUI",IF(Q9="Simple",3650*IF(O9&gt;=8,1,O9/8),IF(Q9="Double",4554*IF(O9&gt;=15,1,O9/15),"")),""))*N9,""),"")),"")</f>
        <v/>
      </c>
      <c r="S9" s="320"/>
      <c r="T9" s="281" t="str" cm="1">
        <f t="array" ref="T9">IF(OR(R9=""),"",_xlfn.IFS(ROUND(IFERROR(VALUE(TRIM(SUBSTITUTE(R9,CHAR(160),""))),0),2)&gt;ROUND(IFERROR(VALUE(TRIM(SUBSTITUTE(#REF!,CHAR(160),""))),0),2),"KO : Le montant retenu est supérieur au montant présenté.",ROUND(IFERROR(VALUE(TRIM(SUBSTITUTE(#REF!,CHAR(160),""))),0),2)=0,"",ROUND(IFERROR(VALUE(TRIM(SUBSTITUTE(R9,CHAR(160),""))),0),2)=ROUND(IFERROR(VALUE(TRIM(SUBSTITUTE(#REF!,CHAR(160),""))),0),2),"OK",ROUND(IFERROR(VALUE(TRIM(SUBSTITUTE(R9,CHAR(160),""))),0),2)&lt;ROUND(IFERROR(VALUE(TRIM(SUBSTITUTE(#REF!,CHAR(160),""))),0),2),"Montant instruit inférieur au montant présenté.",TRUE,""))</f>
        <v/>
      </c>
      <c r="U9" s="504" t="str">
        <f t="shared" si="7"/>
        <v/>
      </c>
    </row>
    <row r="10" spans="1:21" s="160" customFormat="1" ht="15" customHeight="1">
      <c r="A10" s="450">
        <v>6</v>
      </c>
      <c r="B10" s="63"/>
      <c r="C10" s="507"/>
      <c r="D10" s="507"/>
      <c r="E10" s="75"/>
      <c r="F10" s="76"/>
      <c r="G10" s="77"/>
      <c r="H10" s="77"/>
      <c r="I10" s="523" t="str">
        <f>IFERROR((IF(COUNTIF('0-Présentation typeaction'!$D$17:$D$104,"7-Coût unitaire cannes à sucre")&gt;0,IF(COUNTIF('0-Présentation typeaction'!$D$17:$D$104,"5-Tx forf personnel+autoconst")=0,IF(G10="NON",IF(H10="Simple",2976*IF(F10&gt;=8,1,F10/8),IF(H10="Double",4114*IF(F10&gt;=15,1,F10/15),"")),IF(G10="OUI",IF(H10="Simple",3650*IF(F10&gt;=8,1,F10/8),IF(H10="Double",4554*IF(F10&gt;=15,1,F10/15),"")),""))*E10,""),"")),"")</f>
        <v/>
      </c>
      <c r="J10" s="499"/>
      <c r="K10" s="512" t="str">
        <f t="shared" si="2"/>
        <v/>
      </c>
      <c r="L10" s="513" t="str">
        <f t="shared" si="0"/>
        <v/>
      </c>
      <c r="M10" s="445" t="str">
        <f t="shared" si="0"/>
        <v/>
      </c>
      <c r="N10" s="318" t="str">
        <f t="shared" si="3"/>
        <v/>
      </c>
      <c r="O10" s="318" t="str">
        <f t="shared" si="4"/>
        <v/>
      </c>
      <c r="P10" s="319" t="str">
        <f t="shared" si="5"/>
        <v/>
      </c>
      <c r="Q10" s="319" t="str">
        <f t="shared" si="6"/>
        <v/>
      </c>
      <c r="R10" s="523" t="str">
        <f>IFERROR((IF(COUNTIF('0-Présentation typeaction'!$D$17:$D$104,"7-Coût unitaire cannes à sucre")&gt;0,IF(COUNTIF('0-Présentation typeaction'!$D$17:$D$104,"5-Tx forf personnel+autoconst")=0,IF(P10="NON",IF(Q10="Simple",2976*IF(O10&gt;=8,1,O10/8),IF(Q10="Double",4114*IF(O10&gt;=15,1,O10/15),"")),IF(P10="OUI",IF(Q10="Simple",3650*IF(O10&gt;=8,1,O10/8),IF(Q10="Double",4554*IF(O10&gt;=15,1,O10/15),"")),""))*N10,""),"")),"")</f>
        <v/>
      </c>
      <c r="S10" s="320"/>
      <c r="T10" s="281" t="str" cm="1">
        <f t="array" ref="T10">IF(OR(R10=""),"",_xlfn.IFS(ROUND(IFERROR(VALUE(TRIM(SUBSTITUTE(R10,CHAR(160),""))),0),2)&gt;ROUND(IFERROR(VALUE(TRIM(SUBSTITUTE(#REF!,CHAR(160),""))),0),2),"KO : Le montant retenu est supérieur au montant présenté.",ROUND(IFERROR(VALUE(TRIM(SUBSTITUTE(#REF!,CHAR(160),""))),0),2)=0,"",ROUND(IFERROR(VALUE(TRIM(SUBSTITUTE(R10,CHAR(160),""))),0),2)=ROUND(IFERROR(VALUE(TRIM(SUBSTITUTE(#REF!,CHAR(160),""))),0),2),"OK",ROUND(IFERROR(VALUE(TRIM(SUBSTITUTE(R10,CHAR(160),""))),0),2)&lt;ROUND(IFERROR(VALUE(TRIM(SUBSTITUTE(#REF!,CHAR(160),""))),0),2),"Montant instruit inférieur au montant présenté.",TRUE,""))</f>
        <v/>
      </c>
      <c r="U10" s="504" t="str">
        <f t="shared" si="7"/>
        <v/>
      </c>
    </row>
    <row r="11" spans="1:21" s="160" customFormat="1" ht="15" customHeight="1">
      <c r="A11" s="450">
        <v>7</v>
      </c>
      <c r="B11" s="63"/>
      <c r="C11" s="507"/>
      <c r="D11" s="507"/>
      <c r="E11" s="75"/>
      <c r="F11" s="76"/>
      <c r="G11" s="77"/>
      <c r="H11" s="77"/>
      <c r="I11" s="523" t="str">
        <f>IFERROR((IF(COUNTIF('0-Présentation typeaction'!$D$17:$D$104,"7-Coût unitaire cannes à sucre")&gt;0,IF(COUNTIF('0-Présentation typeaction'!$D$17:$D$104,"5-Tx forf personnel+autoconst")=0,IF(G11="NON",IF(H11="Simple",2976*IF(F11&gt;=8,1,F11/8),IF(H11="Double",4114*IF(F11&gt;=15,1,F11/15),"")),IF(G11="OUI",IF(H11="Simple",3650*IF(F11&gt;=8,1,F11/8),IF(H11="Double",4554*IF(F11&gt;=15,1,F11/15),"")),""))*E11,""),"")),"")</f>
        <v/>
      </c>
      <c r="J11" s="499"/>
      <c r="K11" s="512" t="str">
        <f t="shared" si="2"/>
        <v/>
      </c>
      <c r="L11" s="513" t="str">
        <f t="shared" si="0"/>
        <v/>
      </c>
      <c r="M11" s="445" t="str">
        <f t="shared" si="0"/>
        <v/>
      </c>
      <c r="N11" s="318" t="str">
        <f t="shared" si="3"/>
        <v/>
      </c>
      <c r="O11" s="318" t="str">
        <f t="shared" si="4"/>
        <v/>
      </c>
      <c r="P11" s="319" t="str">
        <f t="shared" si="5"/>
        <v/>
      </c>
      <c r="Q11" s="319" t="str">
        <f t="shared" si="6"/>
        <v/>
      </c>
      <c r="R11" s="523" t="str">
        <f>IFERROR((IF(COUNTIF('0-Présentation typeaction'!$D$17:$D$104,"7-Coût unitaire cannes à sucre")&gt;0,IF(COUNTIF('0-Présentation typeaction'!$D$17:$D$104,"5-Tx forf personnel+autoconst")=0,IF(P11="NON",IF(Q11="Simple",2976*IF(O11&gt;=8,1,O11/8),IF(Q11="Double",4114*IF(O11&gt;=15,1,O11/15),"")),IF(P11="OUI",IF(Q11="Simple",3650*IF(O11&gt;=8,1,O11/8),IF(Q11="Double",4554*IF(O11&gt;=15,1,O11/15),"")),""))*N11,""),"")),"")</f>
        <v/>
      </c>
      <c r="S11" s="320"/>
      <c r="T11" s="281" t="str" cm="1">
        <f t="array" ref="T11">IF(OR(R11=""),"",_xlfn.IFS(ROUND(IFERROR(VALUE(TRIM(SUBSTITUTE(R11,CHAR(160),""))),0),2)&gt;ROUND(IFERROR(VALUE(TRIM(SUBSTITUTE(#REF!,CHAR(160),""))),0),2),"KO : Le montant retenu est supérieur au montant présenté.",ROUND(IFERROR(VALUE(TRIM(SUBSTITUTE(#REF!,CHAR(160),""))),0),2)=0,"",ROUND(IFERROR(VALUE(TRIM(SUBSTITUTE(R11,CHAR(160),""))),0),2)=ROUND(IFERROR(VALUE(TRIM(SUBSTITUTE(#REF!,CHAR(160),""))),0),2),"OK",ROUND(IFERROR(VALUE(TRIM(SUBSTITUTE(R11,CHAR(160),""))),0),2)&lt;ROUND(IFERROR(VALUE(TRIM(SUBSTITUTE(#REF!,CHAR(160),""))),0),2),"Montant instruit inférieur au montant présenté.",TRUE,""))</f>
        <v/>
      </c>
      <c r="U11" s="504" t="str">
        <f t="shared" si="7"/>
        <v/>
      </c>
    </row>
    <row r="12" spans="1:21" s="160" customFormat="1" ht="15" customHeight="1">
      <c r="A12" s="450">
        <v>8</v>
      </c>
      <c r="B12" s="63"/>
      <c r="C12" s="507"/>
      <c r="D12" s="507"/>
      <c r="E12" s="75"/>
      <c r="F12" s="76"/>
      <c r="G12" s="77"/>
      <c r="H12" s="77"/>
      <c r="I12" s="523" t="str">
        <f>IFERROR((IF(COUNTIF('0-Présentation typeaction'!$D$17:$D$104,"7-Coût unitaire cannes à sucre")&gt;0,IF(COUNTIF('0-Présentation typeaction'!$D$17:$D$104,"5-Tx forf personnel+autoconst")=0,IF(G12="NON",IF(H12="Simple",2976*IF(F12&gt;=8,1,F12/8),IF(H12="Double",4114*IF(F12&gt;=15,1,F12/15),"")),IF(G12="OUI",IF(H12="Simple",3650*IF(F12&gt;=8,1,F12/8),IF(H12="Double",4554*IF(F12&gt;=15,1,F12/15),"")),""))*E12,""),"")),"")</f>
        <v/>
      </c>
      <c r="J12" s="499"/>
      <c r="K12" s="512" t="str">
        <f t="shared" si="2"/>
        <v/>
      </c>
      <c r="L12" s="513" t="str">
        <f t="shared" si="0"/>
        <v/>
      </c>
      <c r="M12" s="445" t="str">
        <f t="shared" si="0"/>
        <v/>
      </c>
      <c r="N12" s="318" t="str">
        <f t="shared" si="3"/>
        <v/>
      </c>
      <c r="O12" s="318" t="str">
        <f t="shared" si="4"/>
        <v/>
      </c>
      <c r="P12" s="319" t="str">
        <f t="shared" si="5"/>
        <v/>
      </c>
      <c r="Q12" s="319" t="str">
        <f t="shared" si="6"/>
        <v/>
      </c>
      <c r="R12" s="523" t="str">
        <f>IFERROR((IF(COUNTIF('0-Présentation typeaction'!$D$17:$D$104,"7-Coût unitaire cannes à sucre")&gt;0,IF(COUNTIF('0-Présentation typeaction'!$D$17:$D$104,"5-Tx forf personnel+autoconst")=0,IF(P12="NON",IF(Q12="Simple",2976*IF(O12&gt;=8,1,O12/8),IF(Q12="Double",4114*IF(O12&gt;=15,1,O12/15),"")),IF(P12="OUI",IF(Q12="Simple",3650*IF(O12&gt;=8,1,O12/8),IF(Q12="Double",4554*IF(O12&gt;=15,1,O12/15),"")),""))*N12,""),"")),"")</f>
        <v/>
      </c>
      <c r="S12" s="320"/>
      <c r="T12" s="281" t="str" cm="1">
        <f t="array" ref="T12">IF(OR(R12=""),"",_xlfn.IFS(ROUND(IFERROR(VALUE(TRIM(SUBSTITUTE(R12,CHAR(160),""))),0),2)&gt;ROUND(IFERROR(VALUE(TRIM(SUBSTITUTE(#REF!,CHAR(160),""))),0),2),"KO : Le montant retenu est supérieur au montant présenté.",ROUND(IFERROR(VALUE(TRIM(SUBSTITUTE(#REF!,CHAR(160),""))),0),2)=0,"",ROUND(IFERROR(VALUE(TRIM(SUBSTITUTE(R12,CHAR(160),""))),0),2)=ROUND(IFERROR(VALUE(TRIM(SUBSTITUTE(#REF!,CHAR(160),""))),0),2),"OK",ROUND(IFERROR(VALUE(TRIM(SUBSTITUTE(R12,CHAR(160),""))),0),2)&lt;ROUND(IFERROR(VALUE(TRIM(SUBSTITUTE(#REF!,CHAR(160),""))),0),2),"Montant instruit inférieur au montant présenté.",TRUE,""))</f>
        <v/>
      </c>
      <c r="U12" s="504" t="str">
        <f t="shared" si="7"/>
        <v/>
      </c>
    </row>
    <row r="13" spans="1:21" s="160" customFormat="1" ht="15" customHeight="1">
      <c r="A13" s="450">
        <v>9</v>
      </c>
      <c r="B13" s="63"/>
      <c r="C13" s="507"/>
      <c r="D13" s="507"/>
      <c r="E13" s="75"/>
      <c r="F13" s="76"/>
      <c r="G13" s="77"/>
      <c r="H13" s="77"/>
      <c r="I13" s="523" t="str">
        <f>IFERROR((IF(COUNTIF('0-Présentation typeaction'!$D$17:$D$104,"7-Coût unitaire cannes à sucre")&gt;0,IF(COUNTIF('0-Présentation typeaction'!$D$17:$D$104,"5-Tx forf personnel+autoconst")=0,IF(G13="NON",IF(H13="Simple",2976*IF(F13&gt;=8,1,F13/8),IF(H13="Double",4114*IF(F13&gt;=15,1,F13/15),"")),IF(G13="OUI",IF(H13="Simple",3650*IF(F13&gt;=8,1,F13/8),IF(H13="Double",4554*IF(F13&gt;=15,1,F13/15),"")),""))*E13,""),"")),"")</f>
        <v/>
      </c>
      <c r="J13" s="499"/>
      <c r="K13" s="512" t="str">
        <f t="shared" si="2"/>
        <v/>
      </c>
      <c r="L13" s="513" t="str">
        <f t="shared" si="0"/>
        <v/>
      </c>
      <c r="M13" s="445" t="str">
        <f t="shared" si="0"/>
        <v/>
      </c>
      <c r="N13" s="318" t="str">
        <f t="shared" si="3"/>
        <v/>
      </c>
      <c r="O13" s="318" t="str">
        <f t="shared" si="4"/>
        <v/>
      </c>
      <c r="P13" s="319" t="str">
        <f t="shared" si="5"/>
        <v/>
      </c>
      <c r="Q13" s="319" t="str">
        <f t="shared" si="6"/>
        <v/>
      </c>
      <c r="R13" s="523" t="str">
        <f>IFERROR((IF(COUNTIF('0-Présentation typeaction'!$D$17:$D$104,"7-Coût unitaire cannes à sucre")&gt;0,IF(COUNTIF('0-Présentation typeaction'!$D$17:$D$104,"5-Tx forf personnel+autoconst")=0,IF(P13="NON",IF(Q13="Simple",2976*IF(O13&gt;=8,1,O13/8),IF(Q13="Double",4114*IF(O13&gt;=15,1,O13/15),"")),IF(P13="OUI",IF(Q13="Simple",3650*IF(O13&gt;=8,1,O13/8),IF(Q13="Double",4554*IF(O13&gt;=15,1,O13/15),"")),""))*N13,""),"")),"")</f>
        <v/>
      </c>
      <c r="S13" s="320"/>
      <c r="T13" s="281" t="str" cm="1">
        <f t="array" ref="T13">IF(OR(R13=""),"",_xlfn.IFS(ROUND(IFERROR(VALUE(TRIM(SUBSTITUTE(R13,CHAR(160),""))),0),2)&gt;ROUND(IFERROR(VALUE(TRIM(SUBSTITUTE(#REF!,CHAR(160),""))),0),2),"KO : Le montant retenu est supérieur au montant présenté.",ROUND(IFERROR(VALUE(TRIM(SUBSTITUTE(#REF!,CHAR(160),""))),0),2)=0,"",ROUND(IFERROR(VALUE(TRIM(SUBSTITUTE(R13,CHAR(160),""))),0),2)=ROUND(IFERROR(VALUE(TRIM(SUBSTITUTE(#REF!,CHAR(160),""))),0),2),"OK",ROUND(IFERROR(VALUE(TRIM(SUBSTITUTE(R13,CHAR(160),""))),0),2)&lt;ROUND(IFERROR(VALUE(TRIM(SUBSTITUTE(#REF!,CHAR(160),""))),0),2),"Montant instruit inférieur au montant présenté.",TRUE,""))</f>
        <v/>
      </c>
      <c r="U13" s="504" t="str">
        <f t="shared" si="7"/>
        <v/>
      </c>
    </row>
    <row r="14" spans="1:21" s="160" customFormat="1" ht="15" customHeight="1">
      <c r="A14" s="450">
        <v>10</v>
      </c>
      <c r="B14" s="63"/>
      <c r="C14" s="507"/>
      <c r="D14" s="507"/>
      <c r="E14" s="75"/>
      <c r="F14" s="76"/>
      <c r="G14" s="77"/>
      <c r="H14" s="77"/>
      <c r="I14" s="523" t="str">
        <f>IFERROR((IF(COUNTIF('0-Présentation typeaction'!$D$17:$D$104,"7-Coût unitaire cannes à sucre")&gt;0,IF(COUNTIF('0-Présentation typeaction'!$D$17:$D$104,"5-Tx forf personnel+autoconst")=0,IF(G14="NON",IF(H14="Simple",2976*IF(F14&gt;=8,1,F14/8),IF(H14="Double",4114*IF(F14&gt;=15,1,F14/15),"")),IF(G14="OUI",IF(H14="Simple",3650*IF(F14&gt;=8,1,F14/8),IF(H14="Double",4554*IF(F14&gt;=15,1,F14/15),"")),""))*E14,""),"")),"")</f>
        <v/>
      </c>
      <c r="J14" s="499"/>
      <c r="K14" s="512" t="str">
        <f t="shared" si="2"/>
        <v/>
      </c>
      <c r="L14" s="513" t="str">
        <f t="shared" si="0"/>
        <v/>
      </c>
      <c r="M14" s="445" t="str">
        <f t="shared" si="0"/>
        <v/>
      </c>
      <c r="N14" s="318" t="str">
        <f t="shared" si="3"/>
        <v/>
      </c>
      <c r="O14" s="318" t="str">
        <f t="shared" si="4"/>
        <v/>
      </c>
      <c r="P14" s="319" t="str">
        <f t="shared" si="5"/>
        <v/>
      </c>
      <c r="Q14" s="319" t="str">
        <f t="shared" si="6"/>
        <v/>
      </c>
      <c r="R14" s="523" t="str">
        <f>IFERROR((IF(COUNTIF('0-Présentation typeaction'!$D$17:$D$104,"7-Coût unitaire cannes à sucre")&gt;0,IF(COUNTIF('0-Présentation typeaction'!$D$17:$D$104,"5-Tx forf personnel+autoconst")=0,IF(P14="NON",IF(Q14="Simple",2976*IF(O14&gt;=8,1,O14/8),IF(Q14="Double",4114*IF(O14&gt;=15,1,O14/15),"")),IF(P14="OUI",IF(Q14="Simple",3650*IF(O14&gt;=8,1,O14/8),IF(Q14="Double",4554*IF(O14&gt;=15,1,O14/15),"")),""))*N14,""),"")),"")</f>
        <v/>
      </c>
      <c r="S14" s="320"/>
      <c r="T14" s="281" t="str" cm="1">
        <f t="array" ref="T14">IF(OR(R14=""),"",_xlfn.IFS(ROUND(IFERROR(VALUE(TRIM(SUBSTITUTE(R14,CHAR(160),""))),0),2)&gt;ROUND(IFERROR(VALUE(TRIM(SUBSTITUTE(#REF!,CHAR(160),""))),0),2),"KO : Le montant retenu est supérieur au montant présenté.",ROUND(IFERROR(VALUE(TRIM(SUBSTITUTE(#REF!,CHAR(160),""))),0),2)=0,"",ROUND(IFERROR(VALUE(TRIM(SUBSTITUTE(R14,CHAR(160),""))),0),2)=ROUND(IFERROR(VALUE(TRIM(SUBSTITUTE(#REF!,CHAR(160),""))),0),2),"OK",ROUND(IFERROR(VALUE(TRIM(SUBSTITUTE(R14,CHAR(160),""))),0),2)&lt;ROUND(IFERROR(VALUE(TRIM(SUBSTITUTE(#REF!,CHAR(160),""))),0),2),"Montant instruit inférieur au montant présenté.",TRUE,""))</f>
        <v/>
      </c>
      <c r="U14" s="504" t="str">
        <f t="shared" si="7"/>
        <v/>
      </c>
    </row>
    <row r="15" spans="1:21" s="160" customFormat="1" ht="15" customHeight="1">
      <c r="A15" s="450">
        <v>11</v>
      </c>
      <c r="B15" s="63"/>
      <c r="C15" s="507"/>
      <c r="D15" s="507"/>
      <c r="E15" s="75"/>
      <c r="F15" s="76"/>
      <c r="G15" s="77"/>
      <c r="H15" s="77"/>
      <c r="I15" s="523" t="str">
        <f>IFERROR((IF(COUNTIF('0-Présentation typeaction'!$D$17:$D$104,"7-Coût unitaire cannes à sucre")&gt;0,IF(COUNTIF('0-Présentation typeaction'!$D$17:$D$104,"5-Tx forf personnel+autoconst")=0,IF(G15="NON",IF(H15="Simple",2976*IF(F15&gt;=8,1,F15/8),IF(H15="Double",4114*IF(F15&gt;=15,1,F15/15),"")),IF(G15="OUI",IF(H15="Simple",3650*IF(F15&gt;=8,1,F15/8),IF(H15="Double",4554*IF(F15&gt;=15,1,F15/15),"")),""))*E15,""),"")),"")</f>
        <v/>
      </c>
      <c r="J15" s="499"/>
      <c r="K15" s="512" t="str">
        <f t="shared" si="2"/>
        <v/>
      </c>
      <c r="L15" s="513" t="str">
        <f t="shared" si="0"/>
        <v/>
      </c>
      <c r="M15" s="445" t="str">
        <f t="shared" si="0"/>
        <v/>
      </c>
      <c r="N15" s="318" t="str">
        <f t="shared" si="3"/>
        <v/>
      </c>
      <c r="O15" s="318" t="str">
        <f t="shared" si="4"/>
        <v/>
      </c>
      <c r="P15" s="319" t="str">
        <f t="shared" si="5"/>
        <v/>
      </c>
      <c r="Q15" s="319" t="str">
        <f t="shared" si="6"/>
        <v/>
      </c>
      <c r="R15" s="523" t="str">
        <f>IFERROR((IF(COUNTIF('0-Présentation typeaction'!$D$17:$D$104,"7-Coût unitaire cannes à sucre")&gt;0,IF(COUNTIF('0-Présentation typeaction'!$D$17:$D$104,"5-Tx forf personnel+autoconst")=0,IF(P15="NON",IF(Q15="Simple",2976*IF(O15&gt;=8,1,O15/8),IF(Q15="Double",4114*IF(O15&gt;=15,1,O15/15),"")),IF(P15="OUI",IF(Q15="Simple",3650*IF(O15&gt;=8,1,O15/8),IF(Q15="Double",4554*IF(O15&gt;=15,1,O15/15),"")),""))*N15,""),"")),"")</f>
        <v/>
      </c>
      <c r="S15" s="320"/>
      <c r="T15" s="281" t="str" cm="1">
        <f t="array" ref="T15">IF(OR(R15=""),"",_xlfn.IFS(ROUND(IFERROR(VALUE(TRIM(SUBSTITUTE(R15,CHAR(160),""))),0),2)&gt;ROUND(IFERROR(VALUE(TRIM(SUBSTITUTE(#REF!,CHAR(160),""))),0),2),"KO : Le montant retenu est supérieur au montant présenté.",ROUND(IFERROR(VALUE(TRIM(SUBSTITUTE(#REF!,CHAR(160),""))),0),2)=0,"",ROUND(IFERROR(VALUE(TRIM(SUBSTITUTE(R15,CHAR(160),""))),0),2)=ROUND(IFERROR(VALUE(TRIM(SUBSTITUTE(#REF!,CHAR(160),""))),0),2),"OK",ROUND(IFERROR(VALUE(TRIM(SUBSTITUTE(R15,CHAR(160),""))),0),2)&lt;ROUND(IFERROR(VALUE(TRIM(SUBSTITUTE(#REF!,CHAR(160),""))),0),2),"Montant instruit inférieur au montant présenté.",TRUE,""))</f>
        <v/>
      </c>
      <c r="U15" s="504" t="str">
        <f t="shared" si="7"/>
        <v/>
      </c>
    </row>
    <row r="16" spans="1:21" s="160" customFormat="1" ht="15" customHeight="1">
      <c r="A16" s="450">
        <v>12</v>
      </c>
      <c r="B16" s="63"/>
      <c r="C16" s="507"/>
      <c r="D16" s="507"/>
      <c r="E16" s="75"/>
      <c r="F16" s="76"/>
      <c r="G16" s="77"/>
      <c r="H16" s="77"/>
      <c r="I16" s="523" t="str">
        <f>IFERROR((IF(COUNTIF('0-Présentation typeaction'!$D$17:$D$104,"7-Coût unitaire cannes à sucre")&gt;0,IF(COUNTIF('0-Présentation typeaction'!$D$17:$D$104,"5-Tx forf personnel+autoconst")=0,IF(G16="NON",IF(H16="Simple",2976*IF(F16&gt;=8,1,F16/8),IF(H16="Double",4114*IF(F16&gt;=15,1,F16/15),"")),IF(G16="OUI",IF(H16="Simple",3650*IF(F16&gt;=8,1,F16/8),IF(H16="Double",4554*IF(F16&gt;=15,1,F16/15),"")),""))*E16,""),"")),"")</f>
        <v/>
      </c>
      <c r="J16" s="499"/>
      <c r="K16" s="512" t="str">
        <f t="shared" si="2"/>
        <v/>
      </c>
      <c r="L16" s="513" t="str">
        <f t="shared" si="0"/>
        <v/>
      </c>
      <c r="M16" s="445" t="str">
        <f t="shared" si="0"/>
        <v/>
      </c>
      <c r="N16" s="318" t="str">
        <f t="shared" si="3"/>
        <v/>
      </c>
      <c r="O16" s="318" t="str">
        <f t="shared" si="4"/>
        <v/>
      </c>
      <c r="P16" s="319" t="str">
        <f t="shared" si="5"/>
        <v/>
      </c>
      <c r="Q16" s="319" t="str">
        <f t="shared" si="6"/>
        <v/>
      </c>
      <c r="R16" s="523" t="str">
        <f>IFERROR((IF(COUNTIF('0-Présentation typeaction'!$D$17:$D$104,"7-Coût unitaire cannes à sucre")&gt;0,IF(COUNTIF('0-Présentation typeaction'!$D$17:$D$104,"5-Tx forf personnel+autoconst")=0,IF(P16="NON",IF(Q16="Simple",2976*IF(O16&gt;=8,1,O16/8),IF(Q16="Double",4114*IF(O16&gt;=15,1,O16/15),"")),IF(P16="OUI",IF(Q16="Simple",3650*IF(O16&gt;=8,1,O16/8),IF(Q16="Double",4554*IF(O16&gt;=15,1,O16/15),"")),""))*N16,""),"")),"")</f>
        <v/>
      </c>
      <c r="S16" s="320"/>
      <c r="T16" s="281" t="str" cm="1">
        <f t="array" ref="T16">IF(OR(R16=""),"",_xlfn.IFS(ROUND(IFERROR(VALUE(TRIM(SUBSTITUTE(R16,CHAR(160),""))),0),2)&gt;ROUND(IFERROR(VALUE(TRIM(SUBSTITUTE(#REF!,CHAR(160),""))),0),2),"KO : Le montant retenu est supérieur au montant présenté.",ROUND(IFERROR(VALUE(TRIM(SUBSTITUTE(#REF!,CHAR(160),""))),0),2)=0,"",ROUND(IFERROR(VALUE(TRIM(SUBSTITUTE(R16,CHAR(160),""))),0),2)=ROUND(IFERROR(VALUE(TRIM(SUBSTITUTE(#REF!,CHAR(160),""))),0),2),"OK",ROUND(IFERROR(VALUE(TRIM(SUBSTITUTE(R16,CHAR(160),""))),0),2)&lt;ROUND(IFERROR(VALUE(TRIM(SUBSTITUTE(#REF!,CHAR(160),""))),0),2),"Montant instruit inférieur au montant présenté.",TRUE,""))</f>
        <v/>
      </c>
      <c r="U16" s="504" t="str">
        <f t="shared" si="7"/>
        <v/>
      </c>
    </row>
    <row r="17" spans="1:21" s="160" customFormat="1" ht="15" customHeight="1">
      <c r="A17" s="450">
        <v>13</v>
      </c>
      <c r="B17" s="63"/>
      <c r="C17" s="507"/>
      <c r="D17" s="507"/>
      <c r="E17" s="75"/>
      <c r="F17" s="76"/>
      <c r="G17" s="77"/>
      <c r="H17" s="77"/>
      <c r="I17" s="523" t="str">
        <f>IFERROR((IF(COUNTIF('0-Présentation typeaction'!$D$17:$D$104,"7-Coût unitaire cannes à sucre")&gt;0,IF(COUNTIF('0-Présentation typeaction'!$D$17:$D$104,"5-Tx forf personnel+autoconst")=0,IF(G17="NON",IF(H17="Simple",2976*IF(F17&gt;=8,1,F17/8),IF(H17="Double",4114*IF(F17&gt;=15,1,F17/15),"")),IF(G17="OUI",IF(H17="Simple",3650*IF(F17&gt;=8,1,F17/8),IF(H17="Double",4554*IF(F17&gt;=15,1,F17/15),"")),""))*E17,""),"")),"")</f>
        <v/>
      </c>
      <c r="J17" s="499"/>
      <c r="K17" s="512" t="str">
        <f t="shared" si="2"/>
        <v/>
      </c>
      <c r="L17" s="513" t="str">
        <f t="shared" si="0"/>
        <v/>
      </c>
      <c r="M17" s="445" t="str">
        <f t="shared" si="0"/>
        <v/>
      </c>
      <c r="N17" s="318" t="str">
        <f t="shared" si="3"/>
        <v/>
      </c>
      <c r="O17" s="318" t="str">
        <f t="shared" si="4"/>
        <v/>
      </c>
      <c r="P17" s="319" t="str">
        <f t="shared" si="5"/>
        <v/>
      </c>
      <c r="Q17" s="319" t="str">
        <f t="shared" si="6"/>
        <v/>
      </c>
      <c r="R17" s="523" t="str">
        <f>IFERROR((IF(COUNTIF('0-Présentation typeaction'!$D$17:$D$104,"7-Coût unitaire cannes à sucre")&gt;0,IF(COUNTIF('0-Présentation typeaction'!$D$17:$D$104,"5-Tx forf personnel+autoconst")=0,IF(P17="NON",IF(Q17="Simple",2976*IF(O17&gt;=8,1,O17/8),IF(Q17="Double",4114*IF(O17&gt;=15,1,O17/15),"")),IF(P17="OUI",IF(Q17="Simple",3650*IF(O17&gt;=8,1,O17/8),IF(Q17="Double",4554*IF(O17&gt;=15,1,O17/15),"")),""))*N17,""),"")),"")</f>
        <v/>
      </c>
      <c r="S17" s="320"/>
      <c r="T17" s="281" t="str" cm="1">
        <f t="array" ref="T17">IF(OR(R17=""),"",_xlfn.IFS(ROUND(IFERROR(VALUE(TRIM(SUBSTITUTE(R17,CHAR(160),""))),0),2)&gt;ROUND(IFERROR(VALUE(TRIM(SUBSTITUTE(#REF!,CHAR(160),""))),0),2),"KO : Le montant retenu est supérieur au montant présenté.",ROUND(IFERROR(VALUE(TRIM(SUBSTITUTE(#REF!,CHAR(160),""))),0),2)=0,"",ROUND(IFERROR(VALUE(TRIM(SUBSTITUTE(R17,CHAR(160),""))),0),2)=ROUND(IFERROR(VALUE(TRIM(SUBSTITUTE(#REF!,CHAR(160),""))),0),2),"OK",ROUND(IFERROR(VALUE(TRIM(SUBSTITUTE(R17,CHAR(160),""))),0),2)&lt;ROUND(IFERROR(VALUE(TRIM(SUBSTITUTE(#REF!,CHAR(160),""))),0),2),"Montant instruit inférieur au montant présenté.",TRUE,""))</f>
        <v/>
      </c>
      <c r="U17" s="504" t="str">
        <f t="shared" si="7"/>
        <v/>
      </c>
    </row>
    <row r="18" spans="1:21" s="160" customFormat="1" ht="15" customHeight="1">
      <c r="A18" s="450">
        <v>14</v>
      </c>
      <c r="B18" s="63"/>
      <c r="C18" s="507"/>
      <c r="D18" s="507"/>
      <c r="E18" s="75"/>
      <c r="F18" s="76"/>
      <c r="G18" s="77"/>
      <c r="H18" s="77"/>
      <c r="I18" s="523" t="str">
        <f>IFERROR((IF(COUNTIF('0-Présentation typeaction'!$D$17:$D$104,"7-Coût unitaire cannes à sucre")&gt;0,IF(COUNTIF('0-Présentation typeaction'!$D$17:$D$104,"5-Tx forf personnel+autoconst")=0,IF(G18="NON",IF(H18="Simple",2976*IF(F18&gt;=8,1,F18/8),IF(H18="Double",4114*IF(F18&gt;=15,1,F18/15),"")),IF(G18="OUI",IF(H18="Simple",3650*IF(F18&gt;=8,1,F18/8),IF(H18="Double",4554*IF(F18&gt;=15,1,F18/15),"")),""))*E18,""),"")),"")</f>
        <v/>
      </c>
      <c r="J18" s="499"/>
      <c r="K18" s="512" t="str">
        <f t="shared" si="2"/>
        <v/>
      </c>
      <c r="L18" s="513" t="str">
        <f t="shared" si="0"/>
        <v/>
      </c>
      <c r="M18" s="445" t="str">
        <f t="shared" si="0"/>
        <v/>
      </c>
      <c r="N18" s="318" t="str">
        <f t="shared" si="3"/>
        <v/>
      </c>
      <c r="O18" s="318" t="str">
        <f t="shared" si="4"/>
        <v/>
      </c>
      <c r="P18" s="319" t="str">
        <f t="shared" si="5"/>
        <v/>
      </c>
      <c r="Q18" s="319" t="str">
        <f t="shared" si="6"/>
        <v/>
      </c>
      <c r="R18" s="523" t="str">
        <f>IFERROR((IF(COUNTIF('0-Présentation typeaction'!$D$17:$D$104,"7-Coût unitaire cannes à sucre")&gt;0,IF(COUNTIF('0-Présentation typeaction'!$D$17:$D$104,"5-Tx forf personnel+autoconst")=0,IF(P18="NON",IF(Q18="Simple",2976*IF(O18&gt;=8,1,O18/8),IF(Q18="Double",4114*IF(O18&gt;=15,1,O18/15),"")),IF(P18="OUI",IF(Q18="Simple",3650*IF(O18&gt;=8,1,O18/8),IF(Q18="Double",4554*IF(O18&gt;=15,1,O18/15),"")),""))*N18,""),"")),"")</f>
        <v/>
      </c>
      <c r="S18" s="320"/>
      <c r="T18" s="281" t="str" cm="1">
        <f t="array" ref="T18">IF(OR(R18=""),"",_xlfn.IFS(ROUND(IFERROR(VALUE(TRIM(SUBSTITUTE(R18,CHAR(160),""))),0),2)&gt;ROUND(IFERROR(VALUE(TRIM(SUBSTITUTE(#REF!,CHAR(160),""))),0),2),"KO : Le montant retenu est supérieur au montant présenté.",ROUND(IFERROR(VALUE(TRIM(SUBSTITUTE(#REF!,CHAR(160),""))),0),2)=0,"",ROUND(IFERROR(VALUE(TRIM(SUBSTITUTE(R18,CHAR(160),""))),0),2)=ROUND(IFERROR(VALUE(TRIM(SUBSTITUTE(#REF!,CHAR(160),""))),0),2),"OK",ROUND(IFERROR(VALUE(TRIM(SUBSTITUTE(R18,CHAR(160),""))),0),2)&lt;ROUND(IFERROR(VALUE(TRIM(SUBSTITUTE(#REF!,CHAR(160),""))),0),2),"Montant instruit inférieur au montant présenté.",TRUE,""))</f>
        <v/>
      </c>
      <c r="U18" s="504" t="str">
        <f t="shared" si="7"/>
        <v/>
      </c>
    </row>
    <row r="19" spans="1:21" s="160" customFormat="1" ht="15" customHeight="1">
      <c r="A19" s="450">
        <v>15</v>
      </c>
      <c r="B19" s="63"/>
      <c r="C19" s="507"/>
      <c r="D19" s="507"/>
      <c r="E19" s="75"/>
      <c r="F19" s="76"/>
      <c r="G19" s="77"/>
      <c r="H19" s="77"/>
      <c r="I19" s="523" t="str">
        <f>IFERROR((IF(COUNTIF('0-Présentation typeaction'!$D$17:$D$104,"7-Coût unitaire cannes à sucre")&gt;0,IF(COUNTIF('0-Présentation typeaction'!$D$17:$D$104,"5-Tx forf personnel+autoconst")=0,IF(G19="NON",IF(H19="Simple",2976*IF(F19&gt;=8,1,F19/8),IF(H19="Double",4114*IF(F19&gt;=15,1,F19/15),"")),IF(G19="OUI",IF(H19="Simple",3650*IF(F19&gt;=8,1,F19/8),IF(H19="Double",4554*IF(F19&gt;=15,1,F19/15),"")),""))*E19,""),"")),"")</f>
        <v/>
      </c>
      <c r="J19" s="499"/>
      <c r="K19" s="512" t="str">
        <f t="shared" si="2"/>
        <v/>
      </c>
      <c r="L19" s="513" t="str">
        <f t="shared" si="0"/>
        <v/>
      </c>
      <c r="M19" s="445" t="str">
        <f t="shared" si="0"/>
        <v/>
      </c>
      <c r="N19" s="318" t="str">
        <f t="shared" si="3"/>
        <v/>
      </c>
      <c r="O19" s="318" t="str">
        <f t="shared" si="4"/>
        <v/>
      </c>
      <c r="P19" s="319" t="str">
        <f t="shared" si="5"/>
        <v/>
      </c>
      <c r="Q19" s="319" t="str">
        <f t="shared" si="6"/>
        <v/>
      </c>
      <c r="R19" s="523" t="str">
        <f>IFERROR((IF(COUNTIF('0-Présentation typeaction'!$D$17:$D$104,"7-Coût unitaire cannes à sucre")&gt;0,IF(COUNTIF('0-Présentation typeaction'!$D$17:$D$104,"5-Tx forf personnel+autoconst")=0,IF(P19="NON",IF(Q19="Simple",2976*IF(O19&gt;=8,1,O19/8),IF(Q19="Double",4114*IF(O19&gt;=15,1,O19/15),"")),IF(P19="OUI",IF(Q19="Simple",3650*IF(O19&gt;=8,1,O19/8),IF(Q19="Double",4554*IF(O19&gt;=15,1,O19/15),"")),""))*N19,""),"")),"")</f>
        <v/>
      </c>
      <c r="S19" s="320"/>
      <c r="T19" s="281" t="str" cm="1">
        <f t="array" ref="T19">IF(OR(R19=""),"",_xlfn.IFS(ROUND(IFERROR(VALUE(TRIM(SUBSTITUTE(R19,CHAR(160),""))),0),2)&gt;ROUND(IFERROR(VALUE(TRIM(SUBSTITUTE(#REF!,CHAR(160),""))),0),2),"KO : Le montant retenu est supérieur au montant présenté.",ROUND(IFERROR(VALUE(TRIM(SUBSTITUTE(#REF!,CHAR(160),""))),0),2)=0,"",ROUND(IFERROR(VALUE(TRIM(SUBSTITUTE(R19,CHAR(160),""))),0),2)=ROUND(IFERROR(VALUE(TRIM(SUBSTITUTE(#REF!,CHAR(160),""))),0),2),"OK",ROUND(IFERROR(VALUE(TRIM(SUBSTITUTE(R19,CHAR(160),""))),0),2)&lt;ROUND(IFERROR(VALUE(TRIM(SUBSTITUTE(#REF!,CHAR(160),""))),0),2),"Montant instruit inférieur au montant présenté.",TRUE,""))</f>
        <v/>
      </c>
      <c r="U19" s="504" t="str">
        <f t="shared" si="7"/>
        <v/>
      </c>
    </row>
    <row r="20" spans="1:21" s="160" customFormat="1" ht="15" customHeight="1">
      <c r="A20" s="450">
        <v>16</v>
      </c>
      <c r="B20" s="63"/>
      <c r="C20" s="507"/>
      <c r="D20" s="507"/>
      <c r="E20" s="75"/>
      <c r="F20" s="76"/>
      <c r="G20" s="77"/>
      <c r="H20" s="77"/>
      <c r="I20" s="523" t="str">
        <f>IFERROR((IF(COUNTIF('0-Présentation typeaction'!$D$17:$D$104,"7-Coût unitaire cannes à sucre")&gt;0,IF(COUNTIF('0-Présentation typeaction'!$D$17:$D$104,"5-Tx forf personnel+autoconst")=0,IF(G20="NON",IF(H20="Simple",2976*IF(F20&gt;=8,1,F20/8),IF(H20="Double",4114*IF(F20&gt;=15,1,F20/15),"")),IF(G20="OUI",IF(H20="Simple",3650*IF(F20&gt;=8,1,F20/8),IF(H20="Double",4554*IF(F20&gt;=15,1,F20/15),"")),""))*E20,""),"")),"")</f>
        <v/>
      </c>
      <c r="J20" s="499"/>
      <c r="K20" s="512" t="str">
        <f t="shared" si="2"/>
        <v/>
      </c>
      <c r="L20" s="513" t="str">
        <f t="shared" si="0"/>
        <v/>
      </c>
      <c r="M20" s="445" t="str">
        <f t="shared" si="0"/>
        <v/>
      </c>
      <c r="N20" s="318" t="str">
        <f t="shared" si="3"/>
        <v/>
      </c>
      <c r="O20" s="318" t="str">
        <f t="shared" si="4"/>
        <v/>
      </c>
      <c r="P20" s="319" t="str">
        <f t="shared" si="5"/>
        <v/>
      </c>
      <c r="Q20" s="319" t="str">
        <f t="shared" si="6"/>
        <v/>
      </c>
      <c r="R20" s="523" t="str">
        <f>IFERROR((IF(COUNTIF('0-Présentation typeaction'!$D$17:$D$104,"7-Coût unitaire cannes à sucre")&gt;0,IF(COUNTIF('0-Présentation typeaction'!$D$17:$D$104,"5-Tx forf personnel+autoconst")=0,IF(P20="NON",IF(Q20="Simple",2976*IF(O20&gt;=8,1,O20/8),IF(Q20="Double",4114*IF(O20&gt;=15,1,O20/15),"")),IF(P20="OUI",IF(Q20="Simple",3650*IF(O20&gt;=8,1,O20/8),IF(Q20="Double",4554*IF(O20&gt;=15,1,O20/15),"")),""))*N20,""),"")),"")</f>
        <v/>
      </c>
      <c r="S20" s="320"/>
      <c r="T20" s="281" t="str" cm="1">
        <f t="array" ref="T20">IF(OR(R20=""),"",_xlfn.IFS(ROUND(IFERROR(VALUE(TRIM(SUBSTITUTE(R20,CHAR(160),""))),0),2)&gt;ROUND(IFERROR(VALUE(TRIM(SUBSTITUTE(#REF!,CHAR(160),""))),0),2),"KO : Le montant retenu est supérieur au montant présenté.",ROUND(IFERROR(VALUE(TRIM(SUBSTITUTE(#REF!,CHAR(160),""))),0),2)=0,"",ROUND(IFERROR(VALUE(TRIM(SUBSTITUTE(R20,CHAR(160),""))),0),2)=ROUND(IFERROR(VALUE(TRIM(SUBSTITUTE(#REF!,CHAR(160),""))),0),2),"OK",ROUND(IFERROR(VALUE(TRIM(SUBSTITUTE(R20,CHAR(160),""))),0),2)&lt;ROUND(IFERROR(VALUE(TRIM(SUBSTITUTE(#REF!,CHAR(160),""))),0),2),"Montant instruit inférieur au montant présenté.",TRUE,""))</f>
        <v/>
      </c>
      <c r="U20" s="504" t="str">
        <f t="shared" si="7"/>
        <v/>
      </c>
    </row>
    <row r="21" spans="1:21" s="160" customFormat="1" ht="15" customHeight="1">
      <c r="A21" s="450">
        <v>17</v>
      </c>
      <c r="B21" s="63"/>
      <c r="C21" s="507"/>
      <c r="D21" s="507"/>
      <c r="E21" s="75"/>
      <c r="F21" s="76"/>
      <c r="G21" s="77"/>
      <c r="H21" s="77"/>
      <c r="I21" s="523" t="str">
        <f>IFERROR((IF(COUNTIF('0-Présentation typeaction'!$D$17:$D$104,"7-Coût unitaire cannes à sucre")&gt;0,IF(COUNTIF('0-Présentation typeaction'!$D$17:$D$104,"5-Tx forf personnel+autoconst")=0,IF(G21="NON",IF(H21="Simple",2976*IF(F21&gt;=8,1,F21/8),IF(H21="Double",4114*IF(F21&gt;=15,1,F21/15),"")),IF(G21="OUI",IF(H21="Simple",3650*IF(F21&gt;=8,1,F21/8),IF(H21="Double",4554*IF(F21&gt;=15,1,F21/15),"")),""))*E21,""),"")),"")</f>
        <v/>
      </c>
      <c r="J21" s="499"/>
      <c r="K21" s="512" t="str">
        <f t="shared" si="2"/>
        <v/>
      </c>
      <c r="L21" s="513" t="str">
        <f t="shared" ref="L21:L24" si="8">IF(C21="","",C21)</f>
        <v/>
      </c>
      <c r="M21" s="445" t="str">
        <f t="shared" ref="M21:M24" si="9">IF(D21="","",D21)</f>
        <v/>
      </c>
      <c r="N21" s="318" t="str">
        <f t="shared" si="3"/>
        <v/>
      </c>
      <c r="O21" s="318" t="str">
        <f t="shared" si="4"/>
        <v/>
      </c>
      <c r="P21" s="319" t="str">
        <f t="shared" si="5"/>
        <v/>
      </c>
      <c r="Q21" s="319" t="str">
        <f t="shared" si="6"/>
        <v/>
      </c>
      <c r="R21" s="523" t="str">
        <f>IFERROR((IF(COUNTIF('0-Présentation typeaction'!$D$17:$D$104,"7-Coût unitaire cannes à sucre")&gt;0,IF(COUNTIF('0-Présentation typeaction'!$D$17:$D$104,"5-Tx forf personnel+autoconst")=0,IF(P21="NON",IF(Q21="Simple",2976*IF(O21&gt;=8,1,O21/8),IF(Q21="Double",4114*IF(O21&gt;=15,1,O21/15),"")),IF(P21="OUI",IF(Q21="Simple",3650*IF(O21&gt;=8,1,O21/8),IF(Q21="Double",4554*IF(O21&gt;=15,1,O21/15),"")),""))*N21,""),"")),"")</f>
        <v/>
      </c>
      <c r="S21" s="320"/>
      <c r="T21" s="281" t="str" cm="1">
        <f t="array" ref="T21">IF(OR(R21=""),"",_xlfn.IFS(ROUND(IFERROR(VALUE(TRIM(SUBSTITUTE(R21,CHAR(160),""))),0),2)&gt;ROUND(IFERROR(VALUE(TRIM(SUBSTITUTE(#REF!,CHAR(160),""))),0),2),"KO : Le montant retenu est supérieur au montant présenté.",ROUND(IFERROR(VALUE(TRIM(SUBSTITUTE(#REF!,CHAR(160),""))),0),2)=0,"",ROUND(IFERROR(VALUE(TRIM(SUBSTITUTE(R21,CHAR(160),""))),0),2)=ROUND(IFERROR(VALUE(TRIM(SUBSTITUTE(#REF!,CHAR(160),""))),0),2),"OK",ROUND(IFERROR(VALUE(TRIM(SUBSTITUTE(R21,CHAR(160),""))),0),2)&lt;ROUND(IFERROR(VALUE(TRIM(SUBSTITUTE(#REF!,CHAR(160),""))),0),2),"Montant instruit inférieur au montant présenté.",TRUE,""))</f>
        <v/>
      </c>
      <c r="U21" s="504" t="str">
        <f t="shared" si="7"/>
        <v/>
      </c>
    </row>
    <row r="22" spans="1:21" s="160" customFormat="1" ht="15" customHeight="1">
      <c r="A22" s="450">
        <v>18</v>
      </c>
      <c r="B22" s="63"/>
      <c r="C22" s="507"/>
      <c r="D22" s="507"/>
      <c r="E22" s="75"/>
      <c r="F22" s="76"/>
      <c r="G22" s="77"/>
      <c r="H22" s="77"/>
      <c r="I22" s="523" t="str">
        <f>IFERROR((IF(COUNTIF('0-Présentation typeaction'!$D$17:$D$104,"7-Coût unitaire cannes à sucre")&gt;0,IF(COUNTIF('0-Présentation typeaction'!$D$17:$D$104,"5-Tx forf personnel+autoconst")=0,IF(G22="NON",IF(H22="Simple",2976*IF(F22&gt;=8,1,F22/8),IF(H22="Double",4114*IF(F22&gt;=15,1,F22/15),"")),IF(G22="OUI",IF(H22="Simple",3650*IF(F22&gt;=8,1,F22/8),IF(H22="Double",4554*IF(F22&gt;=15,1,F22/15),"")),""))*E22,""),"")),"")</f>
        <v/>
      </c>
      <c r="J22" s="499"/>
      <c r="K22" s="512" t="str">
        <f t="shared" si="2"/>
        <v/>
      </c>
      <c r="L22" s="513" t="str">
        <f t="shared" si="8"/>
        <v/>
      </c>
      <c r="M22" s="445" t="str">
        <f t="shared" si="9"/>
        <v/>
      </c>
      <c r="N22" s="318" t="str">
        <f t="shared" si="3"/>
        <v/>
      </c>
      <c r="O22" s="318" t="str">
        <f t="shared" si="4"/>
        <v/>
      </c>
      <c r="P22" s="319" t="str">
        <f t="shared" si="5"/>
        <v/>
      </c>
      <c r="Q22" s="319" t="str">
        <f t="shared" si="6"/>
        <v/>
      </c>
      <c r="R22" s="523" t="str">
        <f>IFERROR((IF(COUNTIF('0-Présentation typeaction'!$D$17:$D$104,"7-Coût unitaire cannes à sucre")&gt;0,IF(COUNTIF('0-Présentation typeaction'!$D$17:$D$104,"5-Tx forf personnel+autoconst")=0,IF(P22="NON",IF(Q22="Simple",2976*IF(O22&gt;=8,1,O22/8),IF(Q22="Double",4114*IF(O22&gt;=15,1,O22/15),"")),IF(P22="OUI",IF(Q22="Simple",3650*IF(O22&gt;=8,1,O22/8),IF(Q22="Double",4554*IF(O22&gt;=15,1,O22/15),"")),""))*N22,""),"")),"")</f>
        <v/>
      </c>
      <c r="S22" s="320"/>
      <c r="T22" s="281" t="str" cm="1">
        <f t="array" ref="T22">IF(OR(R22=""),"",_xlfn.IFS(ROUND(IFERROR(VALUE(TRIM(SUBSTITUTE(R22,CHAR(160),""))),0),2)&gt;ROUND(IFERROR(VALUE(TRIM(SUBSTITUTE(#REF!,CHAR(160),""))),0),2),"KO : Le montant retenu est supérieur au montant présenté.",ROUND(IFERROR(VALUE(TRIM(SUBSTITUTE(#REF!,CHAR(160),""))),0),2)=0,"",ROUND(IFERROR(VALUE(TRIM(SUBSTITUTE(R22,CHAR(160),""))),0),2)=ROUND(IFERROR(VALUE(TRIM(SUBSTITUTE(#REF!,CHAR(160),""))),0),2),"OK",ROUND(IFERROR(VALUE(TRIM(SUBSTITUTE(R22,CHAR(160),""))),0),2)&lt;ROUND(IFERROR(VALUE(TRIM(SUBSTITUTE(#REF!,CHAR(160),""))),0),2),"Montant instruit inférieur au montant présenté.",TRUE,""))</f>
        <v/>
      </c>
      <c r="U22" s="504" t="str">
        <f t="shared" si="7"/>
        <v/>
      </c>
    </row>
    <row r="23" spans="1:21" s="160" customFormat="1" ht="15" customHeight="1">
      <c r="A23" s="450">
        <v>19</v>
      </c>
      <c r="B23" s="63"/>
      <c r="C23" s="507"/>
      <c r="D23" s="507"/>
      <c r="E23" s="75"/>
      <c r="F23" s="76"/>
      <c r="G23" s="77"/>
      <c r="H23" s="77"/>
      <c r="I23" s="523" t="str">
        <f>IFERROR((IF(COUNTIF('0-Présentation typeaction'!$D$17:$D$104,"7-Coût unitaire cannes à sucre")&gt;0,IF(COUNTIF('0-Présentation typeaction'!$D$17:$D$104,"5-Tx forf personnel+autoconst")=0,IF(G23="NON",IF(H23="Simple",2976*IF(F23&gt;=8,1,F23/8),IF(H23="Double",4114*IF(F23&gt;=15,1,F23/15),"")),IF(G23="OUI",IF(H23="Simple",3650*IF(F23&gt;=8,1,F23/8),IF(H23="Double",4554*IF(F23&gt;=15,1,F23/15),"")),""))*E23,""),"")),"")</f>
        <v/>
      </c>
      <c r="J23" s="499"/>
      <c r="K23" s="512" t="str">
        <f t="shared" si="2"/>
        <v/>
      </c>
      <c r="L23" s="513" t="str">
        <f t="shared" si="8"/>
        <v/>
      </c>
      <c r="M23" s="445" t="str">
        <f t="shared" si="9"/>
        <v/>
      </c>
      <c r="N23" s="318" t="str">
        <f t="shared" si="3"/>
        <v/>
      </c>
      <c r="O23" s="318" t="str">
        <f t="shared" si="4"/>
        <v/>
      </c>
      <c r="P23" s="319" t="str">
        <f t="shared" si="5"/>
        <v/>
      </c>
      <c r="Q23" s="319" t="str">
        <f t="shared" si="6"/>
        <v/>
      </c>
      <c r="R23" s="523" t="str">
        <f>IFERROR((IF(COUNTIF('0-Présentation typeaction'!$D$17:$D$104,"7-Coût unitaire cannes à sucre")&gt;0,IF(COUNTIF('0-Présentation typeaction'!$D$17:$D$104,"5-Tx forf personnel+autoconst")=0,IF(P23="NON",IF(Q23="Simple",2976*IF(O23&gt;=8,1,O23/8),IF(Q23="Double",4114*IF(O23&gt;=15,1,O23/15),"")),IF(P23="OUI",IF(Q23="Simple",3650*IF(O23&gt;=8,1,O23/8),IF(Q23="Double",4554*IF(O23&gt;=15,1,O23/15),"")),""))*N23,""),"")),"")</f>
        <v/>
      </c>
      <c r="S23" s="320"/>
      <c r="T23" s="281" t="str" cm="1">
        <f t="array" ref="T23">IF(OR(R23=""),"",_xlfn.IFS(ROUND(IFERROR(VALUE(TRIM(SUBSTITUTE(R23,CHAR(160),""))),0),2)&gt;ROUND(IFERROR(VALUE(TRIM(SUBSTITUTE(#REF!,CHAR(160),""))),0),2),"KO : Le montant retenu est supérieur au montant présenté.",ROUND(IFERROR(VALUE(TRIM(SUBSTITUTE(#REF!,CHAR(160),""))),0),2)=0,"",ROUND(IFERROR(VALUE(TRIM(SUBSTITUTE(R23,CHAR(160),""))),0),2)=ROUND(IFERROR(VALUE(TRIM(SUBSTITUTE(#REF!,CHAR(160),""))),0),2),"OK",ROUND(IFERROR(VALUE(TRIM(SUBSTITUTE(R23,CHAR(160),""))),0),2)&lt;ROUND(IFERROR(VALUE(TRIM(SUBSTITUTE(#REF!,CHAR(160),""))),0),2),"Montant instruit inférieur au montant présenté.",TRUE,""))</f>
        <v/>
      </c>
      <c r="U23" s="504" t="str">
        <f t="shared" si="7"/>
        <v/>
      </c>
    </row>
    <row r="24" spans="1:21" s="160" customFormat="1" ht="15" customHeight="1">
      <c r="A24" s="450">
        <v>20</v>
      </c>
      <c r="B24" s="63"/>
      <c r="C24" s="507"/>
      <c r="D24" s="507"/>
      <c r="E24" s="75"/>
      <c r="F24" s="76"/>
      <c r="G24" s="77"/>
      <c r="H24" s="77"/>
      <c r="I24" s="523" t="str">
        <f>IFERROR((IF(COUNTIF('0-Présentation typeaction'!$D$17:$D$104,"7-Coût unitaire cannes à sucre")&gt;0,IF(COUNTIF('0-Présentation typeaction'!$D$17:$D$104,"5-Tx forf personnel+autoconst")=0,IF(G24="NON",IF(H24="Simple",2976*IF(F24&gt;=8,1,F24/8),IF(H24="Double",4114*IF(F24&gt;=15,1,F24/15),"")),IF(G24="OUI",IF(H24="Simple",3650*IF(F24&gt;=8,1,F24/8),IF(H24="Double",4554*IF(F24&gt;=15,1,F24/15),"")),""))*E24,""),"")),"")</f>
        <v/>
      </c>
      <c r="J24" s="499"/>
      <c r="K24" s="512" t="str">
        <f t="shared" si="2"/>
        <v/>
      </c>
      <c r="L24" s="513" t="str">
        <f t="shared" si="8"/>
        <v/>
      </c>
      <c r="M24" s="445" t="str">
        <f t="shared" si="9"/>
        <v/>
      </c>
      <c r="N24" s="318" t="str">
        <f t="shared" si="3"/>
        <v/>
      </c>
      <c r="O24" s="318" t="str">
        <f t="shared" si="4"/>
        <v/>
      </c>
      <c r="P24" s="319" t="str">
        <f t="shared" si="5"/>
        <v/>
      </c>
      <c r="Q24" s="319" t="str">
        <f t="shared" si="6"/>
        <v/>
      </c>
      <c r="R24" s="523" t="str">
        <f>IFERROR((IF(COUNTIF('0-Présentation typeaction'!$D$17:$D$104,"7-Coût unitaire cannes à sucre")&gt;0,IF(COUNTIF('0-Présentation typeaction'!$D$17:$D$104,"5-Tx forf personnel+autoconst")=0,IF(P24="NON",IF(Q24="Simple",2976*IF(O24&gt;=8,1,O24/8),IF(Q24="Double",4114*IF(O24&gt;=15,1,O24/15),"")),IF(P24="OUI",IF(Q24="Simple",3650*IF(O24&gt;=8,1,O24/8),IF(Q24="Double",4554*IF(O24&gt;=15,1,O24/15),"")),""))*N24,""),"")),"")</f>
        <v/>
      </c>
      <c r="S24" s="320"/>
      <c r="T24" s="281" t="str" cm="1">
        <f t="array" ref="T24">IF(OR(R24=""),"",_xlfn.IFS(ROUND(IFERROR(VALUE(TRIM(SUBSTITUTE(R24,CHAR(160),""))),0),2)&gt;ROUND(IFERROR(VALUE(TRIM(SUBSTITUTE(#REF!,CHAR(160),""))),0),2),"KO : Le montant retenu est supérieur au montant présenté.",ROUND(IFERROR(VALUE(TRIM(SUBSTITUTE(#REF!,CHAR(160),""))),0),2)=0,"",ROUND(IFERROR(VALUE(TRIM(SUBSTITUTE(R24,CHAR(160),""))),0),2)=ROUND(IFERROR(VALUE(TRIM(SUBSTITUTE(#REF!,CHAR(160),""))),0),2),"OK",ROUND(IFERROR(VALUE(TRIM(SUBSTITUTE(R24,CHAR(160),""))),0),2)&lt;ROUND(IFERROR(VALUE(TRIM(SUBSTITUTE(#REF!,CHAR(160),""))),0),2),"Montant instruit inférieur au montant présenté.",TRUE,""))</f>
        <v/>
      </c>
      <c r="U24" s="504" t="str">
        <f t="shared" si="7"/>
        <v/>
      </c>
    </row>
    <row r="25" spans="1:21" ht="15" thickBot="1">
      <c r="A25" s="452"/>
      <c r="B25" s="453"/>
      <c r="C25" s="453"/>
      <c r="D25" s="453"/>
      <c r="E25" s="453"/>
      <c r="F25" s="453"/>
      <c r="G25" s="453"/>
      <c r="H25" s="500" t="s">
        <v>20</v>
      </c>
      <c r="I25" s="501">
        <f>SUM(I5:I24)</f>
        <v>0</v>
      </c>
      <c r="J25" s="456"/>
      <c r="K25" s="452"/>
      <c r="L25" s="453"/>
      <c r="M25" s="453"/>
      <c r="N25" s="453"/>
      <c r="O25" s="453"/>
      <c r="P25" s="514"/>
      <c r="Q25" s="509" t="s">
        <v>21</v>
      </c>
      <c r="R25" s="455">
        <f>SUM(R5:R24)</f>
        <v>0</v>
      </c>
      <c r="S25" s="453"/>
      <c r="T25" s="453"/>
      <c r="U25" s="510">
        <f>SUM(U5:U24)</f>
        <v>0</v>
      </c>
    </row>
  </sheetData>
  <sheetProtection algorithmName="SHA-512" hashValue="0oC9xglkze8FHqiEE65Wb2SKY4p/Ssnf+5lFX1UnISyZlRy0tAFklRTSDF3JlRGUG9N486GhRh9zB9LwoEC6gg==" saltValue="EYM9KEMX3Yc2JviTvG4QvQ==" spinCount="100000" sheet="1" formatCells="0" formatColumns="0" formatRows="0" insertColumns="0" insertRows="0" insertHyperlinks="0" deleteColumns="0" deleteRows="0" sort="0" autoFilter="0" pivotTables="0"/>
  <mergeCells count="3">
    <mergeCell ref="A1:J1"/>
    <mergeCell ref="K1:U1"/>
    <mergeCell ref="A2:A3"/>
  </mergeCells>
  <conditionalFormatting sqref="T5:T24">
    <cfRule type="containsText" dxfId="14" priority="1" operator="containsText" text="OK">
      <formula>NOT(ISERROR(SEARCH("OK",T5)))</formula>
    </cfRule>
    <cfRule type="containsText" dxfId="13" priority="2" operator="containsText" text="KO">
      <formula>NOT(ISERROR(SEARCH("KO",T5)))</formula>
    </cfRule>
    <cfRule type="containsText" dxfId="12" priority="3" operator="containsText" text="Attention">
      <formula>NOT(ISERROR(SEARCH("Attention",T5)))</formula>
    </cfRule>
  </conditionalFormatting>
  <conditionalFormatting sqref="K5:M24">
    <cfRule type="expression" dxfId="11" priority="284" stopIfTrue="1">
      <formula>B5&lt;&gt;K5</formula>
    </cfRule>
  </conditionalFormatting>
  <conditionalFormatting sqref="N5:R24">
    <cfRule type="expression" dxfId="10" priority="286" stopIfTrue="1">
      <formula>C5&lt;&gt;N5</formula>
    </cfRule>
  </conditionalFormatting>
  <dataValidations count="3">
    <dataValidation type="list" allowBlank="1" showInputMessage="1" showErrorMessage="1" sqref="G5:G24" xr:uid="{5F27EC46-3C27-4FCA-BD76-FCE758E9E809}">
      <formula1>"OUI,NON"</formula1>
    </dataValidation>
    <dataValidation type="list" allowBlank="1" showInputMessage="1" showErrorMessage="1" sqref="H5:H24" xr:uid="{8AA907C5-94A8-4CF9-85A0-2F1FB38202A1}">
      <formula1>"Simple,Double"</formula1>
    </dataValidation>
    <dataValidation allowBlank="1" showErrorMessage="1" promptTitle="Sélectionnez un type d'action" sqref="E5:E24 C4:D24" xr:uid="{93739B07-A47E-437C-AEB4-0EB4A6B93D76}"/>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0E5EDE4C-B108-490D-91D6-DA1F5622AEAF}">
          <x14:formula1>
            <xm:f>'0-Présentation typeaction'!$I$6</xm:f>
          </x14:formula1>
          <xm:sqref>B4:B24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Y29"/>
  <sheetViews>
    <sheetView zoomScale="60" zoomScaleNormal="60" workbookViewId="0">
      <selection activeCell="C3" sqref="C3"/>
    </sheetView>
  </sheetViews>
  <sheetFormatPr baseColWidth="10" defaultColWidth="11.453125" defaultRowHeight="14.5"/>
  <cols>
    <col min="1" max="1" width="36.81640625" style="99" bestFit="1" customWidth="1"/>
    <col min="2" max="2" width="18.7265625" style="99" bestFit="1" customWidth="1"/>
    <col min="3" max="3" width="26.81640625" style="99" customWidth="1"/>
    <col min="4" max="4" width="106" style="99" bestFit="1" customWidth="1"/>
    <col min="5" max="5" width="20" style="99" bestFit="1" customWidth="1"/>
    <col min="6" max="6" width="37.1796875" style="99" bestFit="1" customWidth="1"/>
    <col min="7" max="7" width="20.81640625" style="99" bestFit="1" customWidth="1"/>
    <col min="8" max="8" width="33.26953125" style="99" bestFit="1" customWidth="1"/>
    <col min="9" max="9" width="41.54296875" style="83" bestFit="1" customWidth="1"/>
    <col min="10" max="10" width="20" style="83" bestFit="1" customWidth="1"/>
    <col min="11" max="11" width="19.1796875" style="83" bestFit="1" customWidth="1"/>
    <col min="12" max="12" width="20.453125" style="83" bestFit="1" customWidth="1"/>
    <col min="13" max="13" width="20.1796875" style="83" bestFit="1" customWidth="1"/>
    <col min="14" max="14" width="20.81640625" style="83" bestFit="1" customWidth="1"/>
    <col min="15" max="15" width="20.1796875" style="83" bestFit="1" customWidth="1"/>
    <col min="16" max="16" width="26.81640625" style="99" bestFit="1" customWidth="1"/>
    <col min="17" max="17" width="22.54296875" style="99" bestFit="1" customWidth="1"/>
    <col min="18" max="18" width="25" style="99" bestFit="1" customWidth="1"/>
    <col min="19" max="22" width="19.54296875" style="99" customWidth="1"/>
    <col min="23" max="23" width="50.453125" style="99" customWidth="1"/>
    <col min="24" max="24" width="5" style="99" customWidth="1"/>
    <col min="25" max="16384" width="11.453125" style="99"/>
  </cols>
  <sheetData>
    <row r="1" spans="1:25" ht="55.5" customHeight="1" thickBot="1">
      <c r="A1" s="660" t="s">
        <v>237</v>
      </c>
      <c r="B1" s="661"/>
      <c r="C1" s="661"/>
      <c r="D1" s="661"/>
      <c r="E1" s="661"/>
      <c r="F1" s="661"/>
      <c r="G1" s="661"/>
      <c r="H1" s="661"/>
      <c r="I1" s="661"/>
      <c r="J1" s="661"/>
      <c r="K1" s="661"/>
      <c r="L1" s="661"/>
      <c r="M1" s="661"/>
      <c r="N1" s="661"/>
      <c r="O1" s="661"/>
      <c r="P1" s="661"/>
      <c r="Q1" s="661"/>
      <c r="R1" s="662"/>
    </row>
    <row r="2" spans="1:25" s="322" customFormat="1" ht="19" thickBot="1">
      <c r="A2" s="658" t="s">
        <v>33</v>
      </c>
      <c r="B2" s="659"/>
      <c r="C2" s="373" t="s">
        <v>34</v>
      </c>
      <c r="D2" s="646" t="s">
        <v>192</v>
      </c>
      <c r="E2" s="647"/>
      <c r="F2" s="648"/>
      <c r="G2" s="321"/>
      <c r="I2" s="321"/>
      <c r="J2" s="214"/>
      <c r="K2" s="214"/>
      <c r="L2" s="321"/>
      <c r="M2" s="321"/>
      <c r="N2" s="321"/>
      <c r="O2" s="214"/>
    </row>
    <row r="3" spans="1:25" s="322" customFormat="1" ht="18.5">
      <c r="A3" s="637" t="s">
        <v>37</v>
      </c>
      <c r="B3" s="638"/>
      <c r="C3" s="323">
        <f>'1-Investissements'!V105+'2-Frais généraux'!U105+'3-Contributions en nature'!I105+'4-Amortissement'!P105+'5-Tx forf personnel+autoconst'!D15+'6-Coût unitaire bananes'!H25+'7-Coût unitaire cannes à sucre'!I25</f>
        <v>0</v>
      </c>
      <c r="D3" s="646"/>
      <c r="E3" s="649"/>
      <c r="F3" s="648"/>
      <c r="G3" s="321"/>
      <c r="I3" s="321"/>
      <c r="J3" s="214"/>
      <c r="K3" s="214"/>
      <c r="L3" s="321"/>
      <c r="M3" s="321"/>
      <c r="N3" s="321"/>
      <c r="O3" s="214"/>
    </row>
    <row r="4" spans="1:25" s="322" customFormat="1" ht="18.5">
      <c r="A4" s="639" t="s">
        <v>38</v>
      </c>
      <c r="B4" s="640"/>
      <c r="C4" s="324">
        <f>'1-Investissements'!W105+'2-Frais généraux'!V105</f>
        <v>0</v>
      </c>
      <c r="D4" s="646"/>
      <c r="E4" s="649"/>
      <c r="F4" s="648"/>
      <c r="G4" s="321"/>
      <c r="I4" s="321"/>
      <c r="J4" s="214"/>
      <c r="K4" s="214"/>
      <c r="L4" s="325"/>
      <c r="M4" s="325"/>
      <c r="N4" s="325"/>
      <c r="O4" s="214"/>
    </row>
    <row r="5" spans="1:25" s="322" customFormat="1" ht="19" thickBot="1">
      <c r="A5" s="641" t="s">
        <v>39</v>
      </c>
      <c r="B5" s="642"/>
      <c r="C5" s="326">
        <f>SUM(C3:C4)</f>
        <v>0</v>
      </c>
      <c r="D5" s="646"/>
      <c r="E5" s="649"/>
      <c r="F5" s="648"/>
      <c r="G5" s="321"/>
      <c r="I5" s="321"/>
      <c r="J5" s="214"/>
      <c r="K5" s="214"/>
      <c r="L5" s="214"/>
      <c r="M5" s="214"/>
      <c r="N5" s="214"/>
      <c r="O5" s="214"/>
    </row>
    <row r="6" spans="1:25" s="322" customFormat="1" ht="92.5" customHeight="1" thickBot="1">
      <c r="A6" s="666" t="s">
        <v>286</v>
      </c>
      <c r="B6" s="667"/>
      <c r="C6" s="327">
        <f>'A-Recettes'!D15</f>
        <v>0</v>
      </c>
      <c r="D6" s="650" t="s">
        <v>206</v>
      </c>
      <c r="E6" s="651"/>
      <c r="F6" s="328" t="str">
        <f>IF(C3=0,"",IF(C3&gt;4500000,"Plafond non respecté, veuillez revoir vos dépenses","Plafond respecté"))</f>
        <v/>
      </c>
      <c r="H6" s="692" t="s">
        <v>205</v>
      </c>
      <c r="I6" s="695" t="s">
        <v>195</v>
      </c>
      <c r="J6" s="656" t="s">
        <v>196</v>
      </c>
      <c r="K6" s="656" t="s">
        <v>197</v>
      </c>
      <c r="L6" s="656" t="s">
        <v>198</v>
      </c>
      <c r="M6" s="656" t="s">
        <v>113</v>
      </c>
      <c r="N6" s="697" t="s">
        <v>302</v>
      </c>
      <c r="O6" s="698"/>
      <c r="P6" s="699"/>
      <c r="T6" s="214"/>
      <c r="U6" s="214"/>
      <c r="V6" s="214"/>
    </row>
    <row r="7" spans="1:25" ht="78.5" customHeight="1" thickBot="1">
      <c r="A7" s="668" t="s">
        <v>289</v>
      </c>
      <c r="B7" s="669"/>
      <c r="C7" s="329">
        <f>B25</f>
        <v>0</v>
      </c>
      <c r="D7" s="652" t="s">
        <v>193</v>
      </c>
      <c r="E7" s="653"/>
      <c r="F7" s="330" t="str">
        <f>IF(B25=0,"",IF(E25&lt;=(B25-'3-Contributions en nature'!I105),"Plafond non respecté, veuillez revoir vos dépenses","Plafond respecté"))</f>
        <v/>
      </c>
      <c r="H7" s="693"/>
      <c r="I7" s="696"/>
      <c r="J7" s="657"/>
      <c r="K7" s="657"/>
      <c r="L7" s="657"/>
      <c r="M7" s="657"/>
      <c r="N7" s="331" t="s">
        <v>203</v>
      </c>
      <c r="O7" s="331" t="s">
        <v>201</v>
      </c>
      <c r="P7" s="332" t="s">
        <v>202</v>
      </c>
    </row>
    <row r="8" spans="1:25" ht="46.5" customHeight="1" thickBot="1">
      <c r="A8" s="635" t="s">
        <v>287</v>
      </c>
      <c r="B8" s="636"/>
      <c r="C8" s="333">
        <f>E25</f>
        <v>0</v>
      </c>
      <c r="D8" s="652" t="s">
        <v>226</v>
      </c>
      <c r="E8" s="653"/>
      <c r="F8" s="330" t="str">
        <f>IF(B25=0,"",IF('2-Frais généraux'!W105&gt;=(0.1*B25),"Plafond non respecté, veuillez revoir vos dépenses","Plafond respecté"))</f>
        <v/>
      </c>
      <c r="H8" s="693"/>
      <c r="I8" s="334" t="s">
        <v>199</v>
      </c>
      <c r="J8" s="335">
        <f>'1-Investissements'!X105</f>
        <v>0</v>
      </c>
      <c r="K8" s="335">
        <f>'2-Frais généraux'!W105</f>
        <v>0</v>
      </c>
      <c r="L8" s="335">
        <f>'3-Contributions en nature'!I105</f>
        <v>0</v>
      </c>
      <c r="M8" s="335">
        <f>'4-Amortissement'!P105</f>
        <v>0</v>
      </c>
      <c r="N8" s="335">
        <f>'5-Tx forf personnel+autoconst'!D15</f>
        <v>0</v>
      </c>
      <c r="O8" s="335">
        <f>'6-Coût unitaire bananes'!H25</f>
        <v>0</v>
      </c>
      <c r="P8" s="336">
        <f>'7-Coût unitaire cannes à sucre'!I25</f>
        <v>0</v>
      </c>
    </row>
    <row r="9" spans="1:25" ht="21.5" thickBot="1">
      <c r="A9" s="631" t="s">
        <v>49</v>
      </c>
      <c r="B9" s="632"/>
      <c r="C9" s="337">
        <f>J25</f>
        <v>0</v>
      </c>
      <c r="D9" s="652" t="s">
        <v>235</v>
      </c>
      <c r="E9" s="653"/>
      <c r="F9" s="328" t="str">
        <f>IF(B25=0,"",IF(SUMIFS(B16:B24,A16:A24,"Plantations pérennes")&gt;5000,"Seuil respecté","Seuil non respecté pour les plantations pérennes, veuillez revoir vos dépenses"))</f>
        <v/>
      </c>
      <c r="H9" s="694"/>
      <c r="I9" s="334" t="s">
        <v>20</v>
      </c>
      <c r="J9" s="654">
        <f>SUM(J8:P8)</f>
        <v>0</v>
      </c>
      <c r="K9" s="655"/>
      <c r="L9" s="655"/>
      <c r="M9" s="655"/>
      <c r="N9" s="655"/>
      <c r="O9" s="655"/>
      <c r="P9" s="655"/>
    </row>
    <row r="10" spans="1:25" ht="21">
      <c r="A10" s="670" t="s">
        <v>50</v>
      </c>
      <c r="B10" s="671"/>
      <c r="C10" s="338">
        <f>M25</f>
        <v>0</v>
      </c>
      <c r="D10" s="652" t="s">
        <v>236</v>
      </c>
      <c r="E10" s="653"/>
      <c r="F10" s="328" t="str">
        <f>IF(B25=0,"",IF(SUMIFS(B17:B25,A17:A25,"&lt;&gt;Plantations pérennes")&gt;15000,"Seuil respecté","Seuil non respecté pour les plantations pérennes, veuillez revoir vos dépenses"))</f>
        <v/>
      </c>
    </row>
    <row r="11" spans="1:25" ht="47" customHeight="1" thickBot="1">
      <c r="A11" s="633" t="s">
        <v>288</v>
      </c>
      <c r="B11" s="634"/>
      <c r="C11" s="339">
        <f>Q25</f>
        <v>0</v>
      </c>
      <c r="D11" s="674" t="s">
        <v>246</v>
      </c>
      <c r="E11" s="675"/>
      <c r="F11" s="340" t="str">
        <f>IF(AND(IFERROR(VALUE(B23),0)=0,IFERROR(VALUE(B24),0)=0),"",IF(AND(IFERROR(VALUE(B23),0)&lt;=500000,IFERROR(VALUE(B24),0)&lt;=250000),"Plafond respecté","Plafond non respecté"))</f>
        <v/>
      </c>
    </row>
    <row r="12" spans="1:25" ht="15" thickBot="1">
      <c r="A12" s="83"/>
      <c r="B12" s="83"/>
      <c r="C12" s="83"/>
      <c r="D12" s="83"/>
    </row>
    <row r="13" spans="1:25" ht="26.5" customHeight="1" thickBot="1">
      <c r="A13" s="676" t="s">
        <v>234</v>
      </c>
      <c r="B13" s="677"/>
      <c r="C13" s="678"/>
      <c r="D13" s="643" t="s">
        <v>117</v>
      </c>
      <c r="E13" s="644"/>
      <c r="F13" s="644"/>
      <c r="G13" s="644"/>
      <c r="H13" s="644"/>
      <c r="I13" s="644"/>
      <c r="J13" s="644"/>
      <c r="K13" s="644"/>
      <c r="L13" s="644"/>
      <c r="M13" s="644"/>
      <c r="N13" s="644"/>
      <c r="O13" s="644"/>
      <c r="P13" s="644"/>
      <c r="Q13" s="644"/>
      <c r="R13" s="645"/>
      <c r="S13" s="322"/>
      <c r="T13" s="322"/>
      <c r="U13" s="322"/>
      <c r="V13" s="322"/>
      <c r="W13" s="322"/>
    </row>
    <row r="14" spans="1:25" s="343" customFormat="1" ht="87">
      <c r="A14" s="672" t="s">
        <v>118</v>
      </c>
      <c r="B14" s="685" t="s">
        <v>40</v>
      </c>
      <c r="C14" s="687" t="s">
        <v>238</v>
      </c>
      <c r="D14" s="341" t="s">
        <v>186</v>
      </c>
      <c r="E14" s="341" t="s">
        <v>187</v>
      </c>
      <c r="F14" s="341" t="s">
        <v>292</v>
      </c>
      <c r="G14" s="341" t="s">
        <v>248</v>
      </c>
      <c r="H14" s="341" t="s">
        <v>249</v>
      </c>
      <c r="I14" s="341" t="s">
        <v>207</v>
      </c>
      <c r="J14" s="341" t="s">
        <v>41</v>
      </c>
      <c r="K14" s="341" t="s">
        <v>208</v>
      </c>
      <c r="L14" s="341" t="s">
        <v>209</v>
      </c>
      <c r="M14" s="341" t="s">
        <v>210</v>
      </c>
      <c r="N14" s="341" t="s">
        <v>211</v>
      </c>
      <c r="O14" s="341" t="s">
        <v>212</v>
      </c>
      <c r="P14" s="341" t="s">
        <v>213</v>
      </c>
      <c r="Q14" s="341" t="s">
        <v>188</v>
      </c>
      <c r="R14" s="342" t="s">
        <v>189</v>
      </c>
      <c r="S14" s="322"/>
      <c r="T14" s="322"/>
      <c r="U14" s="322"/>
      <c r="V14" s="322"/>
      <c r="W14" s="322"/>
      <c r="X14" s="322"/>
      <c r="Y14" s="322"/>
    </row>
    <row r="15" spans="1:25" s="343" customFormat="1" ht="406.5" thickBot="1">
      <c r="A15" s="673"/>
      <c r="B15" s="686"/>
      <c r="C15" s="688"/>
      <c r="D15" s="344" t="s">
        <v>227</v>
      </c>
      <c r="E15" s="345" t="s">
        <v>190</v>
      </c>
      <c r="F15" s="344" t="s">
        <v>214</v>
      </c>
      <c r="G15" s="344"/>
      <c r="H15" s="344"/>
      <c r="I15" s="345" t="s">
        <v>293</v>
      </c>
      <c r="J15" s="344" t="s">
        <v>216</v>
      </c>
      <c r="K15" s="345" t="s">
        <v>218</v>
      </c>
      <c r="L15" s="345" t="s">
        <v>218</v>
      </c>
      <c r="M15" s="344"/>
      <c r="N15" s="345" t="s">
        <v>294</v>
      </c>
      <c r="O15" s="345" t="s">
        <v>217</v>
      </c>
      <c r="P15" s="345"/>
      <c r="Q15" s="345" t="s">
        <v>191</v>
      </c>
      <c r="R15" s="346"/>
      <c r="S15" s="322"/>
      <c r="T15" s="322"/>
      <c r="U15" s="322"/>
      <c r="V15" s="322"/>
      <c r="W15" s="322"/>
      <c r="X15" s="322"/>
      <c r="Y15" s="322"/>
    </row>
    <row r="16" spans="1:25" ht="29.5" customHeight="1">
      <c r="A16" s="370" t="s">
        <v>256</v>
      </c>
      <c r="B16" s="518">
        <f>SUMIFS('1-Investissements'!$X$5:$X$104,'1-Investissements'!$F$5:$F$104,'Syn pf Bénéficiaire'!A16)+SUMIFS('2-Frais généraux'!$W$5:$W$104,'2-Frais généraux'!$F$5:$F$104,'Syn pf Bénéficiaire'!A16)+SUMIFS('3-Contributions en nature'!$I$5:$I$104,'3-Contributions en nature'!$C$5:$C$104,'Syn pf Bénéficiaire'!A16)+SUMIFS('4-Amortissement'!$P$5:$P$104,'4-Amortissement'!$C$5:$C$104,'Syn pf Bénéficiaire'!A16)+SUMIFS('5-Tx forf personnel+autoconst'!$D$6:$D$14,'5-Tx forf personnel+autoconst'!$B$6:$B$14,'Syn pf Bénéficiaire'!A16)+SUMIFS('6-Coût unitaire bananes'!$H$5:$H$24,'6-Coût unitaire bananes'!$B$5:$B$24,'Syn pf Bénéficiaire'!A16)+SUMIFS('7-Coût unitaire cannes à sucre'!$I$5:$I$24,'7-Coût unitaire cannes à sucre'!$B$5:$B$24,'Syn pf Bénéficiaire'!A16)</f>
        <v>0</v>
      </c>
      <c r="C16" s="347">
        <f>IF(B16=0,0,B16/$B$25)</f>
        <v>0</v>
      </c>
      <c r="D16" s="367"/>
      <c r="E16" s="348">
        <f>D16*B16</f>
        <v>0</v>
      </c>
      <c r="F16" s="679"/>
      <c r="G16" s="628"/>
      <c r="H16" s="689"/>
      <c r="I16" s="682" t="str" cm="1">
        <f t="array" ref="I16">_xlfn.IFS(F16="","Non concerné",F16&lt;(0.15*$E$25),"Non",F16=(0.15*$E$25),"Oui",F16&gt;(0.15*$E$25),"Oui")</f>
        <v>Non concerné</v>
      </c>
      <c r="J16" s="349">
        <f>IF(C16="- %","",IF($I$16="Oui",ROUNDDOWN(E16-($F$16*C16),2),ROUNDDOWN(E16*0.85,2)))</f>
        <v>0</v>
      </c>
      <c r="K16" s="663">
        <v>0.85</v>
      </c>
      <c r="L16" s="663">
        <v>0.15</v>
      </c>
      <c r="M16" s="349">
        <f t="shared" ref="M16:M24" si="0">IF(J16="","",IF($I$16="Oui",0.15*J16/0.85,E16-J16))</f>
        <v>0</v>
      </c>
      <c r="N16" s="39">
        <f t="shared" ref="N16:N24" si="1">IF(C16="- %","0,00€",IF($I$16="Oui",M16,$F$16*C16))</f>
        <v>0</v>
      </c>
      <c r="O16" s="349">
        <f>IF(M16="","",M16-N16)</f>
        <v>0</v>
      </c>
      <c r="P16" s="349">
        <f t="shared" ref="P16:P24" si="2">IF($F$16="",0,C16*$F$16-N16)</f>
        <v>0</v>
      </c>
      <c r="Q16" s="349">
        <f>IF(J16="","",$B$16-J16-M16-P16)</f>
        <v>0</v>
      </c>
      <c r="R16" s="37" t="str">
        <f t="shared" ref="R16:R24" si="3">IF(OR(Q16="", B16=0)," - %",Q16/B16)</f>
        <v xml:space="preserve"> - %</v>
      </c>
      <c r="S16" s="322"/>
      <c r="T16" s="322"/>
      <c r="U16" s="322"/>
      <c r="V16" s="322"/>
      <c r="W16" s="322"/>
      <c r="X16" s="322"/>
      <c r="Y16" s="322"/>
    </row>
    <row r="17" spans="1:25" ht="18.5">
      <c r="A17" s="371" t="s">
        <v>257</v>
      </c>
      <c r="B17" s="350">
        <f>SUMIFS('1-Investissements'!$X$5:$X$104,'1-Investissements'!$F$5:$F$104,'Syn pf Bénéficiaire'!A17)+SUMIFS('2-Frais généraux'!$W$5:$W$104,'2-Frais généraux'!$F$5:$F$104,'Syn pf Bénéficiaire'!A17)+SUMIFS('3-Contributions en nature'!$I$5:$I$104,'3-Contributions en nature'!$C$5:$C$104,'Syn pf Bénéficiaire'!A17)+SUMIFS('4-Amortissement'!$P$5:$P$104,'4-Amortissement'!$C$5:$C$104,'Syn pf Bénéficiaire'!A17)+SUMIFS('5-Tx forf personnel+autoconst'!$D$6:$D$14,'5-Tx forf personnel+autoconst'!$B$6:$B$14,'Syn pf Bénéficiaire'!A17)+SUMIFS('6-Coût unitaire bananes'!$H$5:$H$24,'6-Coût unitaire bananes'!$B$5:$B$24,'Syn pf Bénéficiaire'!A17)+SUMIFS('7-Coût unitaire cannes à sucre'!$I$5:$I$24,'7-Coût unitaire cannes à sucre'!$B$5:$B$24,'Syn pf Bénéficiaire'!A17)</f>
        <v>0</v>
      </c>
      <c r="C17" s="351">
        <f t="shared" ref="C17:C24" si="4">IF(B17=0,0,B17/$B$25)</f>
        <v>0</v>
      </c>
      <c r="D17" s="368"/>
      <c r="E17" s="352">
        <f t="shared" ref="E17:E24" si="5">D17*B17</f>
        <v>0</v>
      </c>
      <c r="F17" s="680"/>
      <c r="G17" s="629"/>
      <c r="H17" s="690"/>
      <c r="I17" s="683"/>
      <c r="J17" s="353">
        <f t="shared" ref="J17:J24" si="6">IF(C17="- %","",IF($I$16="Oui",ROUNDDOWN(E17-($F$16*C17),2),ROUNDDOWN(E17*0.85,2)))</f>
        <v>0</v>
      </c>
      <c r="K17" s="664"/>
      <c r="L17" s="664"/>
      <c r="M17" s="353">
        <f t="shared" si="0"/>
        <v>0</v>
      </c>
      <c r="N17" s="38">
        <f t="shared" si="1"/>
        <v>0</v>
      </c>
      <c r="O17" s="353">
        <f t="shared" ref="O17:O24" si="7">IF(M17="","",M17-N17)</f>
        <v>0</v>
      </c>
      <c r="P17" s="353">
        <f t="shared" si="2"/>
        <v>0</v>
      </c>
      <c r="Q17" s="353">
        <f t="shared" ref="Q17:Q24" si="8">IF(J17="","",B17-J17-M17-P17)</f>
        <v>0</v>
      </c>
      <c r="R17" s="354" t="str">
        <f t="shared" si="3"/>
        <v xml:space="preserve"> - %</v>
      </c>
      <c r="S17" s="322"/>
      <c r="T17" s="322"/>
      <c r="U17" s="322"/>
      <c r="V17" s="322"/>
      <c r="W17" s="322"/>
      <c r="X17" s="322"/>
      <c r="Y17" s="322"/>
    </row>
    <row r="18" spans="1:25" ht="18.5">
      <c r="A18" s="371" t="s">
        <v>54</v>
      </c>
      <c r="B18" s="350">
        <f>SUMIFS('1-Investissements'!$X$5:$X$104,'1-Investissements'!$F$5:$F$104,'Syn pf Bénéficiaire'!A18)+SUMIFS('2-Frais généraux'!$W$5:$W$104,'2-Frais généraux'!$F$5:$F$104,'Syn pf Bénéficiaire'!A18)+SUMIFS('3-Contributions en nature'!$I$5:$I$104,'3-Contributions en nature'!$C$5:$C$104,'Syn pf Bénéficiaire'!A18)+SUMIFS('4-Amortissement'!$P$5:$P$104,'4-Amortissement'!$C$5:$C$104,'Syn pf Bénéficiaire'!A18)+SUMIFS('5-Tx forf personnel+autoconst'!$D$6:$D$14,'5-Tx forf personnel+autoconst'!$B$6:$B$14,'Syn pf Bénéficiaire'!A18)+SUMIFS('6-Coût unitaire bananes'!$H$5:$H$24,'6-Coût unitaire bananes'!$B$5:$B$24,'Syn pf Bénéficiaire'!A18)+SUMIFS('7-Coût unitaire cannes à sucre'!$I$5:$I$24,'7-Coût unitaire cannes à sucre'!$B$5:$B$24,'Syn pf Bénéficiaire'!A18)</f>
        <v>0</v>
      </c>
      <c r="C18" s="351">
        <f t="shared" si="4"/>
        <v>0</v>
      </c>
      <c r="D18" s="368"/>
      <c r="E18" s="352">
        <f t="shared" si="5"/>
        <v>0</v>
      </c>
      <c r="F18" s="680"/>
      <c r="G18" s="629"/>
      <c r="H18" s="690"/>
      <c r="I18" s="683"/>
      <c r="J18" s="353">
        <f t="shared" si="6"/>
        <v>0</v>
      </c>
      <c r="K18" s="664"/>
      <c r="L18" s="664"/>
      <c r="M18" s="353">
        <f t="shared" si="0"/>
        <v>0</v>
      </c>
      <c r="N18" s="38">
        <f t="shared" si="1"/>
        <v>0</v>
      </c>
      <c r="O18" s="353">
        <f t="shared" si="7"/>
        <v>0</v>
      </c>
      <c r="P18" s="353">
        <f t="shared" si="2"/>
        <v>0</v>
      </c>
      <c r="Q18" s="353">
        <f t="shared" si="8"/>
        <v>0</v>
      </c>
      <c r="R18" s="354" t="str">
        <f t="shared" si="3"/>
        <v xml:space="preserve"> - %</v>
      </c>
      <c r="S18" s="322"/>
      <c r="T18" s="322"/>
      <c r="U18" s="322"/>
      <c r="V18" s="322"/>
      <c r="W18" s="322"/>
      <c r="X18" s="322"/>
      <c r="Y18" s="322"/>
    </row>
    <row r="19" spans="1:25" ht="18.5">
      <c r="A19" s="371" t="s">
        <v>55</v>
      </c>
      <c r="B19" s="350">
        <f>SUMIFS('1-Investissements'!$X$5:$X$104,'1-Investissements'!$F$5:$F$104,'Syn pf Bénéficiaire'!A19)+SUMIFS('2-Frais généraux'!$W$5:$W$104,'2-Frais généraux'!$F$5:$F$104,'Syn pf Bénéficiaire'!A19)+SUMIFS('3-Contributions en nature'!$I$5:$I$104,'3-Contributions en nature'!$C$5:$C$104,'Syn pf Bénéficiaire'!A19)+SUMIFS('4-Amortissement'!$P$5:$P$104,'4-Amortissement'!$C$5:$C$104,'Syn pf Bénéficiaire'!A19)+SUMIFS('5-Tx forf personnel+autoconst'!$D$6:$D$14,'5-Tx forf personnel+autoconst'!$B$6:$B$14,'Syn pf Bénéficiaire'!A19)+SUMIFS('6-Coût unitaire bananes'!$H$5:$H$24,'6-Coût unitaire bananes'!$B$5:$B$24,'Syn pf Bénéficiaire'!A19)+SUMIFS('7-Coût unitaire cannes à sucre'!$I$5:$I$24,'7-Coût unitaire cannes à sucre'!$B$5:$B$24,'Syn pf Bénéficiaire'!A19)</f>
        <v>0</v>
      </c>
      <c r="C19" s="351">
        <f t="shared" si="4"/>
        <v>0</v>
      </c>
      <c r="D19" s="368"/>
      <c r="E19" s="352">
        <f t="shared" si="5"/>
        <v>0</v>
      </c>
      <c r="F19" s="680"/>
      <c r="G19" s="629"/>
      <c r="H19" s="690"/>
      <c r="I19" s="683"/>
      <c r="J19" s="353">
        <f t="shared" si="6"/>
        <v>0</v>
      </c>
      <c r="K19" s="664"/>
      <c r="L19" s="664"/>
      <c r="M19" s="353">
        <f t="shared" si="0"/>
        <v>0</v>
      </c>
      <c r="N19" s="38">
        <f t="shared" si="1"/>
        <v>0</v>
      </c>
      <c r="O19" s="353">
        <f t="shared" si="7"/>
        <v>0</v>
      </c>
      <c r="P19" s="353">
        <f t="shared" si="2"/>
        <v>0</v>
      </c>
      <c r="Q19" s="353">
        <f t="shared" si="8"/>
        <v>0</v>
      </c>
      <c r="R19" s="354" t="str">
        <f t="shared" si="3"/>
        <v xml:space="preserve"> - %</v>
      </c>
      <c r="S19" s="322"/>
      <c r="T19" s="322"/>
      <c r="U19" s="322"/>
      <c r="V19" s="322"/>
      <c r="W19" s="322"/>
      <c r="X19" s="322"/>
      <c r="Y19" s="322"/>
    </row>
    <row r="20" spans="1:25" ht="18.5">
      <c r="A20" s="371" t="s">
        <v>56</v>
      </c>
      <c r="B20" s="350">
        <f>SUMIFS('1-Investissements'!$X$5:$X$104,'1-Investissements'!$F$5:$F$104,'Syn pf Bénéficiaire'!A20)+SUMIFS('2-Frais généraux'!$W$5:$W$104,'2-Frais généraux'!$F$5:$F$104,'Syn pf Bénéficiaire'!A20)+SUMIFS('3-Contributions en nature'!$I$5:$I$104,'3-Contributions en nature'!$C$5:$C$104,'Syn pf Bénéficiaire'!A20)+SUMIFS('4-Amortissement'!$P$5:$P$104,'4-Amortissement'!$C$5:$C$104,'Syn pf Bénéficiaire'!A20)+SUMIFS('5-Tx forf personnel+autoconst'!$D$6:$D$14,'5-Tx forf personnel+autoconst'!$B$6:$B$14,'Syn pf Bénéficiaire'!A20)+SUMIFS('6-Coût unitaire bananes'!$H$5:$H$24,'6-Coût unitaire bananes'!$B$5:$B$24,'Syn pf Bénéficiaire'!A20)+SUMIFS('7-Coût unitaire cannes à sucre'!$I$5:$I$24,'7-Coût unitaire cannes à sucre'!$B$5:$B$24,'Syn pf Bénéficiaire'!A20)</f>
        <v>0</v>
      </c>
      <c r="C20" s="351">
        <f t="shared" si="4"/>
        <v>0</v>
      </c>
      <c r="D20" s="368"/>
      <c r="E20" s="352">
        <f t="shared" si="5"/>
        <v>0</v>
      </c>
      <c r="F20" s="680"/>
      <c r="G20" s="629"/>
      <c r="H20" s="690"/>
      <c r="I20" s="683"/>
      <c r="J20" s="353">
        <f t="shared" si="6"/>
        <v>0</v>
      </c>
      <c r="K20" s="664"/>
      <c r="L20" s="664"/>
      <c r="M20" s="353">
        <f t="shared" si="0"/>
        <v>0</v>
      </c>
      <c r="N20" s="38">
        <f t="shared" si="1"/>
        <v>0</v>
      </c>
      <c r="O20" s="353">
        <f t="shared" si="7"/>
        <v>0</v>
      </c>
      <c r="P20" s="353">
        <f t="shared" si="2"/>
        <v>0</v>
      </c>
      <c r="Q20" s="353">
        <f t="shared" si="8"/>
        <v>0</v>
      </c>
      <c r="R20" s="354" t="str">
        <f t="shared" si="3"/>
        <v xml:space="preserve"> - %</v>
      </c>
      <c r="S20" s="322"/>
      <c r="T20" s="322"/>
      <c r="U20" s="322"/>
      <c r="V20" s="322"/>
      <c r="W20" s="322"/>
      <c r="X20" s="322"/>
      <c r="Y20" s="322"/>
    </row>
    <row r="21" spans="1:25" ht="18.5">
      <c r="A21" s="371" t="s">
        <v>258</v>
      </c>
      <c r="B21" s="350">
        <f>SUMIFS('1-Investissements'!$X$5:$X$104,'1-Investissements'!$F$5:$F$104,'Syn pf Bénéficiaire'!A21)+SUMIFS('2-Frais généraux'!$W$5:$W$104,'2-Frais généraux'!$F$5:$F$104,'Syn pf Bénéficiaire'!A21)+SUMIFS('3-Contributions en nature'!$I$5:$I$104,'3-Contributions en nature'!$C$5:$C$104,'Syn pf Bénéficiaire'!A21)+SUMIFS('4-Amortissement'!$P$5:$P$104,'4-Amortissement'!$C$5:$C$104,'Syn pf Bénéficiaire'!A21)+SUMIFS('5-Tx forf personnel+autoconst'!$D$6:$D$14,'5-Tx forf personnel+autoconst'!$B$6:$B$14,'Syn pf Bénéficiaire'!A21)+SUMIFS('6-Coût unitaire bananes'!$H$5:$H$24,'6-Coût unitaire bananes'!$B$5:$B$24,'Syn pf Bénéficiaire'!A21)+SUMIFS('7-Coût unitaire cannes à sucre'!$I$5:$I$24,'7-Coût unitaire cannes à sucre'!$B$5:$B$24,'Syn pf Bénéficiaire'!A21)</f>
        <v>0</v>
      </c>
      <c r="C21" s="351">
        <f t="shared" si="4"/>
        <v>0</v>
      </c>
      <c r="D21" s="368"/>
      <c r="E21" s="352">
        <f t="shared" si="5"/>
        <v>0</v>
      </c>
      <c r="F21" s="680"/>
      <c r="G21" s="629"/>
      <c r="H21" s="690"/>
      <c r="I21" s="683"/>
      <c r="J21" s="353">
        <f t="shared" si="6"/>
        <v>0</v>
      </c>
      <c r="K21" s="664"/>
      <c r="L21" s="664"/>
      <c r="M21" s="353">
        <f t="shared" si="0"/>
        <v>0</v>
      </c>
      <c r="N21" s="38">
        <f t="shared" si="1"/>
        <v>0</v>
      </c>
      <c r="O21" s="353">
        <f t="shared" si="7"/>
        <v>0</v>
      </c>
      <c r="P21" s="353">
        <f t="shared" si="2"/>
        <v>0</v>
      </c>
      <c r="Q21" s="353">
        <f t="shared" si="8"/>
        <v>0</v>
      </c>
      <c r="R21" s="354" t="str">
        <f t="shared" si="3"/>
        <v xml:space="preserve"> - %</v>
      </c>
      <c r="S21" s="322"/>
      <c r="T21" s="322"/>
      <c r="U21" s="322"/>
      <c r="V21" s="322"/>
      <c r="W21" s="322"/>
      <c r="X21" s="322"/>
      <c r="Y21" s="322"/>
    </row>
    <row r="22" spans="1:25" ht="18.5">
      <c r="A22" s="371" t="s">
        <v>57</v>
      </c>
      <c r="B22" s="350">
        <f>SUMIFS('1-Investissements'!$X$5:$X$104,'1-Investissements'!$F$5:$F$104,'Syn pf Bénéficiaire'!A22)+SUMIFS('2-Frais généraux'!$W$5:$W$104,'2-Frais généraux'!$F$5:$F$104,'Syn pf Bénéficiaire'!A22)+SUMIFS('3-Contributions en nature'!$I$5:$I$104,'3-Contributions en nature'!$C$5:$C$104,'Syn pf Bénéficiaire'!A22)+SUMIFS('4-Amortissement'!$P$5:$P$104,'4-Amortissement'!$C$5:$C$104,'Syn pf Bénéficiaire'!A22)+SUMIFS('5-Tx forf personnel+autoconst'!$D$6:$D$14,'5-Tx forf personnel+autoconst'!$B$6:$B$14,'Syn pf Bénéficiaire'!A22)+SUMIFS('6-Coût unitaire bananes'!$H$5:$H$24,'6-Coût unitaire bananes'!$B$5:$B$24,'Syn pf Bénéficiaire'!A22)+SUMIFS('7-Coût unitaire cannes à sucre'!$I$5:$I$24,'7-Coût unitaire cannes à sucre'!$B$5:$B$24,'Syn pf Bénéficiaire'!A22)</f>
        <v>0</v>
      </c>
      <c r="C22" s="351">
        <f t="shared" si="4"/>
        <v>0</v>
      </c>
      <c r="D22" s="368"/>
      <c r="E22" s="352">
        <f t="shared" si="5"/>
        <v>0</v>
      </c>
      <c r="F22" s="680"/>
      <c r="G22" s="629"/>
      <c r="H22" s="690"/>
      <c r="I22" s="683"/>
      <c r="J22" s="353">
        <f t="shared" si="6"/>
        <v>0</v>
      </c>
      <c r="K22" s="664"/>
      <c r="L22" s="664"/>
      <c r="M22" s="353">
        <f t="shared" si="0"/>
        <v>0</v>
      </c>
      <c r="N22" s="38">
        <f t="shared" si="1"/>
        <v>0</v>
      </c>
      <c r="O22" s="353">
        <f t="shared" si="7"/>
        <v>0</v>
      </c>
      <c r="P22" s="353">
        <f t="shared" si="2"/>
        <v>0</v>
      </c>
      <c r="Q22" s="353">
        <f t="shared" si="8"/>
        <v>0</v>
      </c>
      <c r="R22" s="354" t="str">
        <f t="shared" si="3"/>
        <v xml:space="preserve"> - %</v>
      </c>
      <c r="S22" s="322"/>
      <c r="T22" s="322"/>
      <c r="U22" s="322"/>
      <c r="V22" s="322"/>
      <c r="W22" s="322"/>
      <c r="X22" s="322"/>
      <c r="Y22" s="322"/>
    </row>
    <row r="23" spans="1:25" ht="18.5">
      <c r="A23" s="371" t="s">
        <v>259</v>
      </c>
      <c r="B23" s="350">
        <f>SUMIFS('1-Investissements'!$X$5:$X$104,'1-Investissements'!$F$5:$F$104,'Syn pf Bénéficiaire'!A23)+SUMIFS('2-Frais généraux'!$W$5:$W$104,'2-Frais généraux'!$F$5:$F$104,'Syn pf Bénéficiaire'!A23)+SUMIFS('3-Contributions en nature'!$I$5:$I$104,'3-Contributions en nature'!$C$5:$C$104,'Syn pf Bénéficiaire'!A23)+SUMIFS('4-Amortissement'!$P$5:$P$104,'4-Amortissement'!$C$5:$C$104,'Syn pf Bénéficiaire'!A23)+SUMIFS('5-Tx forf personnel+autoconst'!$D$6:$D$14,'5-Tx forf personnel+autoconst'!$B$6:$B$14,'Syn pf Bénéficiaire'!A23)+SUMIFS('6-Coût unitaire bananes'!$H$5:$H$24,'6-Coût unitaire bananes'!$B$5:$B$24,'Syn pf Bénéficiaire'!A23)+SUMIFS('7-Coût unitaire cannes à sucre'!$I$5:$I$24,'7-Coût unitaire cannes à sucre'!$B$5:$B$24,'Syn pf Bénéficiaire'!A23)</f>
        <v>0</v>
      </c>
      <c r="C23" s="351">
        <f t="shared" si="4"/>
        <v>0</v>
      </c>
      <c r="D23" s="368"/>
      <c r="E23" s="352">
        <f t="shared" si="5"/>
        <v>0</v>
      </c>
      <c r="F23" s="680"/>
      <c r="G23" s="629"/>
      <c r="H23" s="690"/>
      <c r="I23" s="683"/>
      <c r="J23" s="353">
        <f t="shared" si="6"/>
        <v>0</v>
      </c>
      <c r="K23" s="664"/>
      <c r="L23" s="664"/>
      <c r="M23" s="353">
        <f t="shared" si="0"/>
        <v>0</v>
      </c>
      <c r="N23" s="38">
        <f t="shared" si="1"/>
        <v>0</v>
      </c>
      <c r="O23" s="353">
        <f t="shared" ref="O23" si="9">IF(M23="","",M23-N23)</f>
        <v>0</v>
      </c>
      <c r="P23" s="353">
        <f t="shared" si="2"/>
        <v>0</v>
      </c>
      <c r="Q23" s="353">
        <f t="shared" si="8"/>
        <v>0</v>
      </c>
      <c r="R23" s="354" t="str">
        <f t="shared" si="3"/>
        <v xml:space="preserve"> - %</v>
      </c>
      <c r="S23" s="322"/>
      <c r="T23" s="322"/>
      <c r="U23" s="322"/>
      <c r="V23" s="322"/>
      <c r="W23" s="322"/>
      <c r="X23" s="322"/>
      <c r="Y23" s="322"/>
    </row>
    <row r="24" spans="1:25" ht="19" thickBot="1">
      <c r="A24" s="372" t="s">
        <v>260</v>
      </c>
      <c r="B24" s="519">
        <f>SUMIFS('1-Investissements'!$X$5:$X$104,'1-Investissements'!$F$5:$F$104,'Syn pf Bénéficiaire'!A24)+SUMIFS('2-Frais généraux'!$W$5:$W$104,'2-Frais généraux'!$F$5:$F$104,'Syn pf Bénéficiaire'!A24)+SUMIFS('3-Contributions en nature'!$I$5:$I$104,'3-Contributions en nature'!$C$5:$C$104,'Syn pf Bénéficiaire'!A24)+SUMIFS('4-Amortissement'!$P$5:$P$104,'4-Amortissement'!$C$5:$C$104,'Syn pf Bénéficiaire'!A24)+SUMIFS('5-Tx forf personnel+autoconst'!$D$6:$D$14,'5-Tx forf personnel+autoconst'!$B$6:$B$14,'Syn pf Bénéficiaire'!A24)+SUMIFS('6-Coût unitaire bananes'!$H$5:$H$24,'6-Coût unitaire bananes'!$B$5:$B$24,'Syn pf Bénéficiaire'!A24)+SUMIFS('7-Coût unitaire cannes à sucre'!$I$5:$I$24,'7-Coût unitaire cannes à sucre'!$B$5:$B$24,'Syn pf Bénéficiaire'!A24)</f>
        <v>0</v>
      </c>
      <c r="C24" s="355">
        <f t="shared" si="4"/>
        <v>0</v>
      </c>
      <c r="D24" s="369"/>
      <c r="E24" s="356">
        <f t="shared" si="5"/>
        <v>0</v>
      </c>
      <c r="F24" s="681"/>
      <c r="G24" s="630"/>
      <c r="H24" s="691"/>
      <c r="I24" s="684"/>
      <c r="J24" s="357">
        <f t="shared" si="6"/>
        <v>0</v>
      </c>
      <c r="K24" s="665"/>
      <c r="L24" s="665"/>
      <c r="M24" s="357">
        <f t="shared" si="0"/>
        <v>0</v>
      </c>
      <c r="N24" s="40">
        <f t="shared" si="1"/>
        <v>0</v>
      </c>
      <c r="O24" s="357">
        <f t="shared" si="7"/>
        <v>0</v>
      </c>
      <c r="P24" s="357">
        <f t="shared" si="2"/>
        <v>0</v>
      </c>
      <c r="Q24" s="357">
        <f t="shared" si="8"/>
        <v>0</v>
      </c>
      <c r="R24" s="358" t="str">
        <f t="shared" si="3"/>
        <v xml:space="preserve"> - %</v>
      </c>
      <c r="S24" s="322"/>
      <c r="T24" s="322"/>
      <c r="U24" s="322"/>
      <c r="V24" s="322"/>
      <c r="W24" s="322"/>
      <c r="X24" s="322"/>
      <c r="Y24" s="322"/>
    </row>
    <row r="25" spans="1:25" ht="19" thickBot="1">
      <c r="A25" s="359" t="s">
        <v>42</v>
      </c>
      <c r="B25" s="360">
        <f>SUM(B16:B24)</f>
        <v>0</v>
      </c>
      <c r="C25" s="361">
        <f>SUM(C16:C24)</f>
        <v>0</v>
      </c>
      <c r="D25" s="361"/>
      <c r="E25" s="362">
        <f>SUM(E16:E24)</f>
        <v>0</v>
      </c>
      <c r="F25" s="361"/>
      <c r="G25" s="361"/>
      <c r="H25" s="361"/>
      <c r="I25" s="361"/>
      <c r="J25" s="362">
        <f>SUM(J16:J24)</f>
        <v>0</v>
      </c>
      <c r="K25" s="361"/>
      <c r="L25" s="361"/>
      <c r="M25" s="363">
        <f>SUM(M16:M24)</f>
        <v>0</v>
      </c>
      <c r="N25" s="363">
        <f>SUM(N16:N24)</f>
        <v>0</v>
      </c>
      <c r="O25" s="363">
        <f t="shared" ref="O25:Q25" si="10">SUM(O16:O24)</f>
        <v>0</v>
      </c>
      <c r="P25" s="363">
        <f>SUM(P16:P24)</f>
        <v>0</v>
      </c>
      <c r="Q25" s="363">
        <f t="shared" si="10"/>
        <v>0</v>
      </c>
      <c r="R25" s="364" t="str">
        <f>IF(B25=0,"- %",Q25/B25)</f>
        <v>- %</v>
      </c>
      <c r="S25" s="322"/>
      <c r="T25" s="322"/>
      <c r="U25" s="322"/>
      <c r="V25" s="322"/>
      <c r="W25" s="322"/>
      <c r="X25" s="322"/>
      <c r="Y25" s="322"/>
    </row>
    <row r="26" spans="1:25" ht="18.5">
      <c r="P26" s="322"/>
      <c r="Q26" s="322"/>
      <c r="R26" s="322"/>
      <c r="S26" s="322"/>
      <c r="T26" s="322"/>
      <c r="U26" s="322"/>
      <c r="V26" s="322"/>
      <c r="W26" s="322"/>
    </row>
    <row r="27" spans="1:25" ht="18.5">
      <c r="P27" s="322"/>
      <c r="Q27" s="322"/>
      <c r="R27" s="322"/>
      <c r="S27" s="322"/>
      <c r="T27" s="322"/>
      <c r="U27" s="322"/>
      <c r="V27" s="322"/>
      <c r="W27" s="322"/>
    </row>
    <row r="28" spans="1:25">
      <c r="D28" s="365"/>
      <c r="H28" s="83"/>
    </row>
    <row r="29" spans="1:25">
      <c r="J29" s="366"/>
    </row>
  </sheetData>
  <sheetProtection algorithmName="SHA-512" hashValue="bxxyZRqYLpVRkSduPPVwCTgQnldKSnf7fZNRDBpEMZIUkjNUWxreA2nSfdWTarpehtfgEbsEhL6PvvXNhXBKMg==" saltValue="onrkkIGGkJ/CpPqyKtomBQ==" spinCount="100000" sheet="1" formatCells="0" formatColumns="0" formatRows="0" insertColumns="0" insertRows="0" insertHyperlinks="0" deleteColumns="0" deleteRows="0" sort="0" autoFilter="0" pivotTables="0"/>
  <mergeCells count="37">
    <mergeCell ref="H6:H9"/>
    <mergeCell ref="I6:I7"/>
    <mergeCell ref="J6:J7"/>
    <mergeCell ref="K6:K7"/>
    <mergeCell ref="N6:P6"/>
    <mergeCell ref="A2:B2"/>
    <mergeCell ref="A1:R1"/>
    <mergeCell ref="L16:L24"/>
    <mergeCell ref="A6:B6"/>
    <mergeCell ref="A7:B7"/>
    <mergeCell ref="A10:B10"/>
    <mergeCell ref="A14:A15"/>
    <mergeCell ref="D11:E11"/>
    <mergeCell ref="A13:C13"/>
    <mergeCell ref="F16:F24"/>
    <mergeCell ref="I16:I24"/>
    <mergeCell ref="K16:K24"/>
    <mergeCell ref="B14:B15"/>
    <mergeCell ref="C14:C15"/>
    <mergeCell ref="D10:E10"/>
    <mergeCell ref="H16:H24"/>
    <mergeCell ref="G16:G24"/>
    <mergeCell ref="A9:B9"/>
    <mergeCell ref="A11:B11"/>
    <mergeCell ref="A8:B8"/>
    <mergeCell ref="A3:B3"/>
    <mergeCell ref="A4:B4"/>
    <mergeCell ref="A5:B5"/>
    <mergeCell ref="D13:R13"/>
    <mergeCell ref="D2:F5"/>
    <mergeCell ref="D6:E6"/>
    <mergeCell ref="D7:E7"/>
    <mergeCell ref="D8:E8"/>
    <mergeCell ref="D9:E9"/>
    <mergeCell ref="J9:P9"/>
    <mergeCell ref="L6:L7"/>
    <mergeCell ref="M6:M7"/>
  </mergeCells>
  <phoneticPr fontId="13" type="noConversion"/>
  <conditionalFormatting sqref="A27">
    <cfRule type="expression" dxfId="9" priority="275">
      <formula>$F$11="Non"</formula>
    </cfRule>
  </conditionalFormatting>
  <conditionalFormatting sqref="F6:F11">
    <cfRule type="notContainsText" dxfId="8" priority="3" operator="notContains" text="Non">
      <formula>ISERROR(SEARCH("Non",F6))</formula>
    </cfRule>
    <cfRule type="containsText" dxfId="7" priority="4" operator="containsText" text="Non">
      <formula>NOT(ISERROR(SEARCH("Non",F6)))</formula>
    </cfRule>
  </conditionalFormatting>
  <conditionalFormatting sqref="F16:H16">
    <cfRule type="expression" dxfId="6" priority="9">
      <formula>F16="Seuil non respecté"</formula>
    </cfRule>
  </conditionalFormatting>
  <conditionalFormatting sqref="H16:H24">
    <cfRule type="expression" dxfId="5" priority="1">
      <formula>H16="Oui"</formula>
    </cfRule>
  </conditionalFormatting>
  <dataValidations count="2">
    <dataValidation type="list" allowBlank="1" showInputMessage="1" showErrorMessage="1" sqref="I16" xr:uid="{4F179E4C-BBD6-4322-9870-CC871A09C08E}">
      <formula1>"Oui,Non,Non concerné"</formula1>
    </dataValidation>
    <dataValidation type="list" allowBlank="1" showInputMessage="1" showErrorMessage="1" sqref="H16:H24" xr:uid="{E0509CF5-0E78-42EE-BA36-FBBA4D7033AD}">
      <formula1>"Oui,Non"</formula1>
    </dataValidation>
  </dataValidations>
  <pageMargins left="0.7" right="0.7" top="0.75" bottom="0.75" header="0.3" footer="0.3"/>
  <pageSetup paperSize="9" scale="23"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973EFE6E-998A-4953-AD52-E4CF3BCC090E}">
          <x14:formula1>
            <xm:f>'0-Présentation typeaction'!$I$4:$I$12</xm:f>
          </x14:formula1>
          <xm:sqref>A16:A24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AB28"/>
  <sheetViews>
    <sheetView zoomScale="60" zoomScaleNormal="60" workbookViewId="0">
      <selection activeCell="D3" sqref="D3"/>
    </sheetView>
  </sheetViews>
  <sheetFormatPr baseColWidth="10" defaultColWidth="11.453125" defaultRowHeight="15" customHeight="1"/>
  <cols>
    <col min="1" max="1" width="31.81640625" style="374" bestFit="1" customWidth="1"/>
    <col min="2" max="2" width="32.81640625" style="374" bestFit="1" customWidth="1"/>
    <col min="3" max="3" width="21.453125" style="374" bestFit="1" customWidth="1"/>
    <col min="4" max="4" width="106.26953125" style="374" customWidth="1"/>
    <col min="5" max="5" width="31.54296875" style="374" customWidth="1"/>
    <col min="6" max="6" width="37.453125" style="374" customWidth="1"/>
    <col min="7" max="7" width="40.453125" style="374" customWidth="1"/>
    <col min="8" max="8" width="29.54296875" style="374" bestFit="1" customWidth="1"/>
    <col min="9" max="9" width="22.81640625" style="374" bestFit="1" customWidth="1"/>
    <col min="10" max="10" width="22.453125" style="374" customWidth="1"/>
    <col min="11" max="11" width="14.453125" style="374" bestFit="1" customWidth="1"/>
    <col min="12" max="12" width="29.26953125" style="374" bestFit="1" customWidth="1"/>
    <col min="13" max="13" width="25.7265625" style="374" bestFit="1" customWidth="1"/>
    <col min="14" max="14" width="19.1796875" style="374" bestFit="1" customWidth="1"/>
    <col min="15" max="15" width="19" style="374" bestFit="1" customWidth="1"/>
    <col min="16" max="16" width="19.1796875" style="374" customWidth="1"/>
    <col min="17" max="17" width="21.6328125" style="374" customWidth="1"/>
    <col min="18" max="18" width="17.81640625" style="374" customWidth="1"/>
    <col min="19" max="19" width="19.90625" style="374" customWidth="1"/>
    <col min="20" max="20" width="20.54296875" style="374" customWidth="1"/>
    <col min="21" max="16384" width="11.453125" style="374"/>
  </cols>
  <sheetData>
    <row r="1" spans="1:28" ht="89.15" customHeight="1" thickBot="1">
      <c r="A1" s="700" t="s">
        <v>239</v>
      </c>
      <c r="B1" s="701"/>
      <c r="C1" s="701"/>
      <c r="D1" s="701"/>
      <c r="E1" s="701"/>
      <c r="F1" s="701"/>
      <c r="G1" s="701"/>
      <c r="H1" s="701"/>
      <c r="I1" s="701"/>
      <c r="J1" s="701"/>
      <c r="K1" s="701"/>
      <c r="L1" s="701"/>
      <c r="M1" s="701"/>
      <c r="N1" s="701"/>
      <c r="O1" s="701"/>
      <c r="P1" s="701"/>
      <c r="Q1" s="701"/>
      <c r="R1" s="701"/>
      <c r="S1" s="701"/>
      <c r="T1" s="702"/>
    </row>
    <row r="2" spans="1:28" s="378" customFormat="1" ht="19" customHeight="1" thickBot="1">
      <c r="A2" s="756" t="s">
        <v>33</v>
      </c>
      <c r="B2" s="757"/>
      <c r="C2" s="375" t="s">
        <v>35</v>
      </c>
      <c r="D2" s="376" t="s">
        <v>36</v>
      </c>
      <c r="E2" s="727" t="s">
        <v>295</v>
      </c>
      <c r="F2" s="727"/>
      <c r="G2" s="728"/>
      <c r="H2" s="377"/>
      <c r="J2" s="377"/>
      <c r="K2" s="377"/>
      <c r="L2" s="379"/>
      <c r="M2" s="379"/>
      <c r="N2" s="377"/>
      <c r="O2" s="377"/>
    </row>
    <row r="3" spans="1:28" s="378" customFormat="1" ht="18.649999999999999" customHeight="1">
      <c r="A3" s="719" t="s">
        <v>37</v>
      </c>
      <c r="B3" s="720"/>
      <c r="C3" s="380">
        <f>'1-Investissements'!AX105+'2-Frais généraux'!AU105+'3-Contributions en nature'!T105+'4-Amortissement'!AJ105+'5-Tx forf personnel+autoconst'!H15+'6-Coût unitaire bananes'!P25+'7-Coût unitaire cannes à sucre'!R25</f>
        <v>0</v>
      </c>
      <c r="D3" s="381">
        <f>'1-Investissements'!BD105+'2-Frais généraux'!BA105+'3-Contributions en nature'!W105+'4-Amortissement'!AM105+'5-Tx forf personnel+autoconst'!K15+'6-Coût unitaire bananes'!S25+'7-Coût unitaire cannes à sucre'!U25</f>
        <v>0</v>
      </c>
      <c r="E3" s="727"/>
      <c r="F3" s="729"/>
      <c r="G3" s="728"/>
      <c r="H3" s="377"/>
      <c r="J3" s="377"/>
      <c r="K3" s="377"/>
      <c r="L3" s="379"/>
      <c r="M3" s="379"/>
      <c r="N3" s="377"/>
      <c r="O3" s="377"/>
    </row>
    <row r="4" spans="1:28" s="378" customFormat="1" ht="19" customHeight="1">
      <c r="A4" s="721" t="s">
        <v>38</v>
      </c>
      <c r="B4" s="722"/>
      <c r="C4" s="382">
        <f>'1-Investissements'!AY105+'2-Frais généraux'!AV105</f>
        <v>0</v>
      </c>
      <c r="D4" s="383">
        <f>'1-Investissements'!BE105+'2-Frais généraux'!BB105</f>
        <v>0</v>
      </c>
      <c r="E4" s="727"/>
      <c r="F4" s="729"/>
      <c r="G4" s="728"/>
      <c r="H4" s="377"/>
      <c r="J4" s="377"/>
      <c r="K4" s="377"/>
      <c r="L4" s="379"/>
      <c r="M4" s="379"/>
      <c r="N4" s="379"/>
      <c r="O4" s="379"/>
    </row>
    <row r="5" spans="1:28" s="378" customFormat="1" ht="19" customHeight="1" thickBot="1">
      <c r="A5" s="723" t="s">
        <v>39</v>
      </c>
      <c r="B5" s="724"/>
      <c r="C5" s="384">
        <f>SUM(C3:C4)</f>
        <v>0</v>
      </c>
      <c r="D5" s="385">
        <f>SUM(D3:D4)</f>
        <v>0</v>
      </c>
      <c r="E5" s="727"/>
      <c r="F5" s="729"/>
      <c r="G5" s="728"/>
      <c r="H5" s="377"/>
      <c r="J5" s="377"/>
      <c r="K5" s="377"/>
      <c r="L5" s="379"/>
      <c r="M5" s="379"/>
      <c r="N5" s="379"/>
      <c r="O5" s="379"/>
    </row>
    <row r="6" spans="1:28" s="378" customFormat="1" ht="96" customHeight="1" thickBot="1">
      <c r="A6" s="725" t="s">
        <v>291</v>
      </c>
      <c r="B6" s="726"/>
      <c r="C6" s="386">
        <f>'A-Recettes'!H15</f>
        <v>0</v>
      </c>
      <c r="D6" s="387">
        <f>'Syn pf Bénéficiaire'!C6-'Syn pf Instructeur'!C6</f>
        <v>0</v>
      </c>
      <c r="E6" s="730" t="s">
        <v>206</v>
      </c>
      <c r="F6" s="731"/>
      <c r="G6" s="388" t="str">
        <f>IF(D7=0,"",IF(D5&gt;4500000,"Plafond non respecté, veuillez revoir vos dépenses","Plafond respecté"))</f>
        <v/>
      </c>
      <c r="Z6" s="379"/>
      <c r="AA6" s="379"/>
      <c r="AB6" s="379"/>
    </row>
    <row r="7" spans="1:28" s="378" customFormat="1" ht="83" customHeight="1" thickBot="1">
      <c r="A7" s="742" t="s">
        <v>290</v>
      </c>
      <c r="B7" s="743"/>
      <c r="C7" s="389">
        <f>B25</f>
        <v>0</v>
      </c>
      <c r="D7" s="390">
        <f>'Syn pf Bénéficiaire'!C7-'Syn pf Instructeur'!C7</f>
        <v>0</v>
      </c>
      <c r="E7" s="712" t="s">
        <v>245</v>
      </c>
      <c r="F7" s="712"/>
      <c r="G7" s="391" t="str">
        <f>IF(C25=0,"",IF(E25&lt;=(C25-'3-Contributions en nature'!T105),"Plafond non respecté, veuillez revoir vos dépenses","Plafond respecté"))</f>
        <v/>
      </c>
      <c r="J7" s="758" t="s">
        <v>194</v>
      </c>
      <c r="K7" s="761" t="s">
        <v>195</v>
      </c>
      <c r="L7" s="734" t="s">
        <v>196</v>
      </c>
      <c r="M7" s="734" t="s">
        <v>197</v>
      </c>
      <c r="N7" s="734" t="s">
        <v>198</v>
      </c>
      <c r="O7" s="734" t="s">
        <v>113</v>
      </c>
      <c r="P7" s="750" t="s">
        <v>301</v>
      </c>
      <c r="Q7" s="751"/>
      <c r="R7" s="752"/>
    </row>
    <row r="8" spans="1:28" ht="35" thickBot="1">
      <c r="A8" s="742" t="s">
        <v>287</v>
      </c>
      <c r="B8" s="743"/>
      <c r="C8" s="392">
        <f>E25</f>
        <v>0</v>
      </c>
      <c r="D8" s="393">
        <f>'Syn pf Bénéficiaire'!C8-'Syn pf Instructeur'!C8</f>
        <v>0</v>
      </c>
      <c r="E8" s="712" t="s">
        <v>226</v>
      </c>
      <c r="F8" s="712"/>
      <c r="G8" s="391" t="str">
        <f>IF(B25=0,"",IF('2-Frais généraux'!AW105&gt;=(0.1*B25),"Plafond non respecté, veuillez revoir vos dépenses","Plafond respecté"))</f>
        <v/>
      </c>
      <c r="J8" s="759"/>
      <c r="K8" s="762"/>
      <c r="L8" s="735"/>
      <c r="M8" s="735"/>
      <c r="N8" s="735"/>
      <c r="O8" s="735"/>
      <c r="P8" s="394" t="s">
        <v>200</v>
      </c>
      <c r="Q8" s="394" t="s">
        <v>201</v>
      </c>
      <c r="R8" s="395" t="s">
        <v>202</v>
      </c>
    </row>
    <row r="9" spans="1:28" ht="38.5" customHeight="1" thickBot="1">
      <c r="A9" s="744" t="s">
        <v>49</v>
      </c>
      <c r="B9" s="745"/>
      <c r="C9" s="396">
        <f>J25</f>
        <v>0</v>
      </c>
      <c r="D9" s="397">
        <f>'Syn pf Bénéficiaire'!C9-'Syn pf Instructeur'!C9</f>
        <v>0</v>
      </c>
      <c r="E9" s="712" t="s">
        <v>235</v>
      </c>
      <c r="F9" s="712"/>
      <c r="G9" s="388" t="str">
        <f>IF(B25=0,"",IF(SUMIFS(B16:B24,A16:A24,"Plantations pérennes")&gt;5000,"Seuil respecté","Seuil non respecté pour les plantations pérennes, veuillez revoir vos dépenses"))</f>
        <v/>
      </c>
      <c r="J9" s="759"/>
      <c r="K9" s="398" t="s">
        <v>199</v>
      </c>
      <c r="L9" s="399">
        <f>'1-Investissements'!AZ105</f>
        <v>0</v>
      </c>
      <c r="M9" s="400">
        <f>'2-Frais généraux'!AW105</f>
        <v>0</v>
      </c>
      <c r="N9" s="400">
        <f>'3-Contributions en nature'!T105</f>
        <v>0</v>
      </c>
      <c r="O9" s="400">
        <f>'4-Amortissement'!AJ105</f>
        <v>0</v>
      </c>
      <c r="P9" s="400">
        <f>'5-Tx forf personnel+autoconst'!H15</f>
        <v>0</v>
      </c>
      <c r="Q9" s="400">
        <f>'6-Coût unitaire bananes'!P25</f>
        <v>0</v>
      </c>
      <c r="R9" s="401">
        <f>'7-Coût unitaire cannes à sucre'!R25</f>
        <v>0</v>
      </c>
    </row>
    <row r="10" spans="1:28" ht="45" customHeight="1" thickBot="1">
      <c r="A10" s="746" t="s">
        <v>50</v>
      </c>
      <c r="B10" s="747"/>
      <c r="C10" s="402">
        <f>M25</f>
        <v>0</v>
      </c>
      <c r="D10" s="402">
        <f>'Syn pf Bénéficiaire'!C10-'Syn pf Instructeur'!C10</f>
        <v>0</v>
      </c>
      <c r="E10" s="712" t="s">
        <v>236</v>
      </c>
      <c r="F10" s="712"/>
      <c r="G10" s="388" t="str">
        <f>IF(B25=0,"",IF(SUMIFS(B16:B24,A16:A24,"&lt;&gt;Plantations pérennes")&gt;15000,"Seuil respecté","Seuil non respecté pour les plantations pérennes, veuillez revoir vos dépenses"))</f>
        <v/>
      </c>
      <c r="J10" s="760"/>
      <c r="K10" s="398" t="s">
        <v>20</v>
      </c>
      <c r="L10" s="763">
        <f>SUM(L9:R9)</f>
        <v>0</v>
      </c>
      <c r="M10" s="763"/>
      <c r="N10" s="763"/>
      <c r="O10" s="763"/>
      <c r="P10" s="763"/>
      <c r="Q10" s="763"/>
      <c r="R10" s="764"/>
    </row>
    <row r="11" spans="1:28" ht="65.5" customHeight="1" thickBot="1">
      <c r="A11" s="748" t="s">
        <v>288</v>
      </c>
      <c r="B11" s="749"/>
      <c r="C11" s="403">
        <f>Q25</f>
        <v>0</v>
      </c>
      <c r="D11" s="403">
        <f>'Syn pf Bénéficiaire'!C11-'Syn pf Instructeur'!C11</f>
        <v>0</v>
      </c>
      <c r="E11" s="733" t="s">
        <v>246</v>
      </c>
      <c r="F11" s="733"/>
      <c r="G11" s="404" t="str">
        <f>IF(AND(IFERROR(VALUE(B23),0)=0,IFERROR(VALUE(B24),0)=0),"",IF(AND(IFERROR(VALUE(B23),0)&lt;=500000,IFERROR(VALUE(B24),0)&lt;=250000),"Plafond respecté","Plafond non respecté"))</f>
        <v/>
      </c>
    </row>
    <row r="12" spans="1:28" thickBot="1"/>
    <row r="13" spans="1:28" ht="50.15" customHeight="1" thickBot="1">
      <c r="A13" s="713" t="s">
        <v>121</v>
      </c>
      <c r="B13" s="714"/>
      <c r="C13" s="714"/>
      <c r="D13" s="714"/>
      <c r="E13" s="714"/>
      <c r="F13" s="714"/>
      <c r="G13" s="714"/>
      <c r="H13" s="714"/>
      <c r="I13" s="714"/>
      <c r="J13" s="714"/>
      <c r="K13" s="714"/>
      <c r="L13" s="714"/>
      <c r="M13" s="714"/>
      <c r="N13" s="714"/>
      <c r="O13" s="714"/>
      <c r="P13" s="714"/>
      <c r="Q13" s="714"/>
      <c r="R13" s="714"/>
      <c r="S13" s="714"/>
      <c r="T13" s="715"/>
    </row>
    <row r="14" spans="1:28" s="409" customFormat="1" ht="95.5" customHeight="1">
      <c r="A14" s="736" t="s">
        <v>118</v>
      </c>
      <c r="B14" s="738" t="s">
        <v>296</v>
      </c>
      <c r="C14" s="740" t="s">
        <v>238</v>
      </c>
      <c r="D14" s="405" t="s">
        <v>186</v>
      </c>
      <c r="E14" s="406" t="s">
        <v>187</v>
      </c>
      <c r="F14" s="406" t="s">
        <v>297</v>
      </c>
      <c r="G14" s="406" t="s">
        <v>248</v>
      </c>
      <c r="H14" s="406" t="s">
        <v>249</v>
      </c>
      <c r="I14" s="406" t="s">
        <v>207</v>
      </c>
      <c r="J14" s="406" t="s">
        <v>41</v>
      </c>
      <c r="K14" s="406" t="s">
        <v>208</v>
      </c>
      <c r="L14" s="406" t="s">
        <v>209</v>
      </c>
      <c r="M14" s="406" t="s">
        <v>210</v>
      </c>
      <c r="N14" s="406" t="s">
        <v>211</v>
      </c>
      <c r="O14" s="406" t="s">
        <v>212</v>
      </c>
      <c r="P14" s="407" t="s">
        <v>213</v>
      </c>
      <c r="Q14" s="405" t="s">
        <v>188</v>
      </c>
      <c r="R14" s="405" t="s">
        <v>189</v>
      </c>
      <c r="S14" s="405" t="s">
        <v>220</v>
      </c>
      <c r="T14" s="408" t="s">
        <v>219</v>
      </c>
    </row>
    <row r="15" spans="1:28" s="409" customFormat="1" ht="409" customHeight="1" thickBot="1">
      <c r="A15" s="737"/>
      <c r="B15" s="739"/>
      <c r="C15" s="741"/>
      <c r="D15" s="80" t="s">
        <v>227</v>
      </c>
      <c r="E15" s="410" t="s">
        <v>299</v>
      </c>
      <c r="F15" s="411" t="s">
        <v>214</v>
      </c>
      <c r="G15" s="411"/>
      <c r="H15" s="79" t="s">
        <v>298</v>
      </c>
      <c r="I15" s="412" t="s">
        <v>215</v>
      </c>
      <c r="J15" s="412" t="s">
        <v>216</v>
      </c>
      <c r="K15" s="411" t="s">
        <v>218</v>
      </c>
      <c r="L15" s="412" t="s">
        <v>218</v>
      </c>
      <c r="M15" s="410"/>
      <c r="N15" s="80" t="s">
        <v>300</v>
      </c>
      <c r="O15" s="413" t="s">
        <v>217</v>
      </c>
      <c r="P15" s="413"/>
      <c r="Q15" s="413" t="s">
        <v>191</v>
      </c>
      <c r="R15" s="413"/>
      <c r="S15" s="413"/>
      <c r="T15" s="414"/>
    </row>
    <row r="16" spans="1:28" ht="29">
      <c r="A16" s="415" t="s">
        <v>256</v>
      </c>
      <c r="B16" s="416">
        <f>SUMIFS('1-Investissements'!$AZ$5:$AZ$104,'1-Investissements'!$AD$5:$AD$104,A16)+SUMIFS('2-Frais généraux'!$AW$5:$AW$104,'2-Frais généraux'!$AC$5:$AC$104,A16)+SUMIFS('3-Contributions en nature'!$T$5:$T$104,'3-Contributions en nature'!$L$5:$L$104,A16)+SUMIFS('4-Amortissement'!$AJ$5:$AJ$104,'4-Amortissement'!$T$5:$T$104,A16)+SUMIFS('5-Tx forf personnel+autoconst'!$H$6:$H$14,'5-Tx forf personnel+autoconst'!$F$6:$F$14,A16)+SUMIFS('6-Coût unitaire bananes'!$P$5:$P$24,'6-Coût unitaire bananes'!$J$5:$J$24,A16)+SUMIFS('7-Coût unitaire cannes à sucre'!$R$5:$R$24,'7-Coût unitaire cannes à sucre'!$K$5:$K$24,A16)</f>
        <v>0</v>
      </c>
      <c r="C16" s="417">
        <f>IF(B16=0,0,B16/$B$25)</f>
        <v>0</v>
      </c>
      <c r="D16" s="418">
        <f>'Syn pf Bénéficiaire'!D16</f>
        <v>0</v>
      </c>
      <c r="E16" s="419">
        <f>D16*B16</f>
        <v>0</v>
      </c>
      <c r="F16" s="716">
        <f>'Syn pf Bénéficiaire'!F16:F24</f>
        <v>0</v>
      </c>
      <c r="G16" s="753">
        <f>'Syn pf Bénéficiaire'!G16:G24</f>
        <v>0</v>
      </c>
      <c r="H16" s="709">
        <f>'Syn pf Bénéficiaire'!H16:H24</f>
        <v>0</v>
      </c>
      <c r="I16" s="703" t="str">
        <f>_xlfn.IFS(F16="","Non concerné",F16&lt;(0.15*$E$25),"Non",F16=(0.15*$E$25),"Oui",F16&gt;(0.15*$E$25),"Oui")</f>
        <v>Oui</v>
      </c>
      <c r="J16" s="420">
        <f>IF(C16="- %","",IF($I$16="Oui",ROUNDDOWN(E16-($F$16*C16),2),ROUNDDOWN(E16*0.85,2)))</f>
        <v>0</v>
      </c>
      <c r="K16" s="706">
        <v>0.85</v>
      </c>
      <c r="L16" s="706">
        <v>0.15</v>
      </c>
      <c r="M16" s="420">
        <f>IF(J16="","",IF($I$16="Oui",0.15*J16/0.85,E16-J16))</f>
        <v>0</v>
      </c>
      <c r="N16" s="421">
        <f t="shared" ref="N16:N24" si="0">IF(C16="- %","0,00€",IF($I$16="Oui",M16,$F$16*C16))</f>
        <v>0</v>
      </c>
      <c r="O16" s="420">
        <f>IF(M16="","",M16-N16)</f>
        <v>0</v>
      </c>
      <c r="P16" s="420">
        <f t="shared" ref="P16:P24" si="1">IF($F$16="",0,C16*$F$16-N16)</f>
        <v>0</v>
      </c>
      <c r="Q16" s="422">
        <f>IF(J16="","",$B$16-J16-M16-P16)</f>
        <v>0</v>
      </c>
      <c r="R16" s="423" t="str">
        <f t="shared" ref="R16:R24" si="2">IF(OR(Q16="", B16=0)," - %",Q16/B16)</f>
        <v xml:space="preserve"> - %</v>
      </c>
      <c r="S16" s="424"/>
      <c r="T16" s="732">
        <f>'Syn pf Bénéficiaire'!F16-'Syn pf Instructeur'!F16</f>
        <v>0</v>
      </c>
    </row>
    <row r="17" spans="1:20" ht="29">
      <c r="A17" s="425" t="s">
        <v>257</v>
      </c>
      <c r="B17" s="416">
        <f>SUMIFS('1-Investissements'!$AZ$5:$AZ$104,'1-Investissements'!$AD$5:$AD$104,A17)+SUMIFS('2-Frais généraux'!$AW$5:$AW$104,'2-Frais généraux'!$AC$5:$AC$104,A17)+SUMIFS('3-Contributions en nature'!$T$5:$T$104,'3-Contributions en nature'!$L$5:$L$104,A17)+SUMIFS('4-Amortissement'!$AJ$5:$AJ$104,'4-Amortissement'!$T$5:$T$104,A17)+SUMIFS('5-Tx forf personnel+autoconst'!$H$6:$H$14,'5-Tx forf personnel+autoconst'!$F$6:$F$14,A17)+SUMIFS('6-Coût unitaire bananes'!$P$5:$P$24,'6-Coût unitaire bananes'!$J$5:$J$24,A17)+SUMIFS('7-Coût unitaire cannes à sucre'!$R$5:$R$24,'7-Coût unitaire cannes à sucre'!$K$5:$K$24,A17)</f>
        <v>0</v>
      </c>
      <c r="C17" s="426">
        <f t="shared" ref="C17:C24" si="3">IF(B17=0,0,B17/$B$25)</f>
        <v>0</v>
      </c>
      <c r="D17" s="418">
        <f>'Syn pf Bénéficiaire'!D17</f>
        <v>0</v>
      </c>
      <c r="E17" s="419">
        <f t="shared" ref="E17:E24" si="4">D17*B17</f>
        <v>0</v>
      </c>
      <c r="F17" s="717"/>
      <c r="G17" s="754"/>
      <c r="H17" s="710"/>
      <c r="I17" s="704"/>
      <c r="J17" s="427">
        <f>IF(C17="- %","",IF($I$16="Oui",ROUNDDOWN(E17-($F$16*C17),2),ROUNDDOWN(E17*0.85,2)))</f>
        <v>0</v>
      </c>
      <c r="K17" s="707"/>
      <c r="L17" s="707"/>
      <c r="M17" s="427">
        <f>IF(J17="","",IF($I$16="Oui",0.15*J17/0.85,E17-J17))</f>
        <v>0</v>
      </c>
      <c r="N17" s="428">
        <f t="shared" si="0"/>
        <v>0</v>
      </c>
      <c r="O17" s="427">
        <f t="shared" ref="O17:O24" si="5">IF(M17="","",M17-N17)</f>
        <v>0</v>
      </c>
      <c r="P17" s="427">
        <f t="shared" si="1"/>
        <v>0</v>
      </c>
      <c r="Q17" s="429">
        <f t="shared" ref="Q17:Q24" si="6">IF(J17="","",B17-J17-M17-P17)</f>
        <v>0</v>
      </c>
      <c r="R17" s="430" t="str">
        <f t="shared" si="2"/>
        <v xml:space="preserve"> - %</v>
      </c>
      <c r="S17" s="431" t="str">
        <f t="shared" ref="S17:S24" si="7">IF(L17="","",D17-L17-O17-R17)</f>
        <v/>
      </c>
      <c r="T17" s="732"/>
    </row>
    <row r="18" spans="1:20" ht="14.5">
      <c r="A18" s="425" t="s">
        <v>54</v>
      </c>
      <c r="B18" s="416">
        <f>SUMIFS('1-Investissements'!$AZ$5:$AZ$104,'1-Investissements'!$AD$5:$AD$104,A18)+SUMIFS('2-Frais généraux'!$AW$5:$AW$104,'2-Frais généraux'!$AC$5:$AC$104,A18)+SUMIFS('3-Contributions en nature'!$T$5:$T$104,'3-Contributions en nature'!$L$5:$L$104,A18)+SUMIFS('4-Amortissement'!$AJ$5:$AJ$104,'4-Amortissement'!$T$5:$T$104,A18)+SUMIFS('5-Tx forf personnel+autoconst'!$H$6:$H$14,'5-Tx forf personnel+autoconst'!$F$6:$F$14,A18)+SUMIFS('6-Coût unitaire bananes'!$P$5:$P$24,'6-Coût unitaire bananes'!$J$5:$J$24,A18)+SUMIFS('7-Coût unitaire cannes à sucre'!$R$5:$R$24,'7-Coût unitaire cannes à sucre'!$K$5:$K$24,A18)</f>
        <v>0</v>
      </c>
      <c r="C18" s="426">
        <f t="shared" si="3"/>
        <v>0</v>
      </c>
      <c r="D18" s="418">
        <f>'Syn pf Bénéficiaire'!D18</f>
        <v>0</v>
      </c>
      <c r="E18" s="419">
        <f t="shared" si="4"/>
        <v>0</v>
      </c>
      <c r="F18" s="717"/>
      <c r="G18" s="754"/>
      <c r="H18" s="710"/>
      <c r="I18" s="704"/>
      <c r="J18" s="427">
        <f>IF(C18="- %","",IF($I$16="Oui",ROUNDDOWN(E18-($F$16*C18),2),ROUNDDOWN(E18*0.85,2)))</f>
        <v>0</v>
      </c>
      <c r="K18" s="707"/>
      <c r="L18" s="707"/>
      <c r="M18" s="427">
        <f>IF(J18="","",IF($I$16="Oui",0.15*J18/0.85,E18-J18))</f>
        <v>0</v>
      </c>
      <c r="N18" s="428">
        <f t="shared" si="0"/>
        <v>0</v>
      </c>
      <c r="O18" s="427">
        <f t="shared" si="5"/>
        <v>0</v>
      </c>
      <c r="P18" s="427">
        <f t="shared" si="1"/>
        <v>0</v>
      </c>
      <c r="Q18" s="429">
        <f t="shared" si="6"/>
        <v>0</v>
      </c>
      <c r="R18" s="430" t="str">
        <f t="shared" si="2"/>
        <v xml:space="preserve"> - %</v>
      </c>
      <c r="S18" s="431" t="str">
        <f t="shared" si="7"/>
        <v/>
      </c>
      <c r="T18" s="732"/>
    </row>
    <row r="19" spans="1:20" ht="14.5">
      <c r="A19" s="425" t="s">
        <v>55</v>
      </c>
      <c r="B19" s="416">
        <f>SUMIFS('1-Investissements'!$AZ$5:$AZ$104,'1-Investissements'!$AD$5:$AD$104,A19)+SUMIFS('2-Frais généraux'!$AW$5:$AW$104,'2-Frais généraux'!$AC$5:$AC$104,A19)+SUMIFS('3-Contributions en nature'!$T$5:$T$104,'3-Contributions en nature'!$L$5:$L$104,A19)+SUMIFS('4-Amortissement'!$AJ$5:$AJ$104,'4-Amortissement'!$T$5:$T$104,A19)+SUMIFS('5-Tx forf personnel+autoconst'!$H$6:$H$14,'5-Tx forf personnel+autoconst'!$F$6:$F$14,A19)+SUMIFS('6-Coût unitaire bananes'!$P$5:$P$24,'6-Coût unitaire bananes'!$J$5:$J$24,A19)+SUMIFS('7-Coût unitaire cannes à sucre'!$R$5:$R$24,'7-Coût unitaire cannes à sucre'!$K$5:$K$24,A19)</f>
        <v>0</v>
      </c>
      <c r="C19" s="426">
        <f t="shared" si="3"/>
        <v>0</v>
      </c>
      <c r="D19" s="418">
        <f>'Syn pf Bénéficiaire'!D19</f>
        <v>0</v>
      </c>
      <c r="E19" s="419">
        <f t="shared" si="4"/>
        <v>0</v>
      </c>
      <c r="F19" s="717"/>
      <c r="G19" s="754"/>
      <c r="H19" s="710"/>
      <c r="I19" s="704"/>
      <c r="J19" s="427">
        <f t="shared" ref="J19:J24" si="8">IF(C19="- %","",IF($I$16="Oui",ROUNDDOWN(E19-($F$16*C19),2),ROUNDDOWN(E19*0.85,2)))</f>
        <v>0</v>
      </c>
      <c r="K19" s="707"/>
      <c r="L19" s="707"/>
      <c r="M19" s="427">
        <f t="shared" ref="M19:M24" si="9">IF(J19="","",IF($I$16="Oui",0.15*J19/0.85,E19-J19))</f>
        <v>0</v>
      </c>
      <c r="N19" s="428">
        <f t="shared" si="0"/>
        <v>0</v>
      </c>
      <c r="O19" s="427">
        <f t="shared" si="5"/>
        <v>0</v>
      </c>
      <c r="P19" s="427">
        <f t="shared" si="1"/>
        <v>0</v>
      </c>
      <c r="Q19" s="429">
        <f t="shared" si="6"/>
        <v>0</v>
      </c>
      <c r="R19" s="430" t="str">
        <f t="shared" si="2"/>
        <v xml:space="preserve"> - %</v>
      </c>
      <c r="S19" s="431" t="str">
        <f t="shared" si="7"/>
        <v/>
      </c>
      <c r="T19" s="732"/>
    </row>
    <row r="20" spans="1:20" ht="14.5">
      <c r="A20" s="425" t="s">
        <v>56</v>
      </c>
      <c r="B20" s="416">
        <f>SUMIFS('1-Investissements'!$AZ$5:$AZ$104,'1-Investissements'!$AD$5:$AD$104,A20)+SUMIFS('2-Frais généraux'!$AW$5:$AW$104,'2-Frais généraux'!$AC$5:$AC$104,A20)+SUMIFS('3-Contributions en nature'!$T$5:$T$104,'3-Contributions en nature'!$L$5:$L$104,A20)+SUMIFS('4-Amortissement'!$AJ$5:$AJ$104,'4-Amortissement'!$T$5:$T$104,A20)+SUMIFS('5-Tx forf personnel+autoconst'!$H$6:$H$14,'5-Tx forf personnel+autoconst'!$F$6:$F$14,A20)+SUMIFS('6-Coût unitaire bananes'!$P$5:$P$24,'6-Coût unitaire bananes'!$J$5:$J$24,A20)+SUMIFS('7-Coût unitaire cannes à sucre'!$R$5:$R$24,'7-Coût unitaire cannes à sucre'!$K$5:$K$24,A20)</f>
        <v>0</v>
      </c>
      <c r="C20" s="426">
        <f t="shared" si="3"/>
        <v>0</v>
      </c>
      <c r="D20" s="418">
        <f>'Syn pf Bénéficiaire'!D20</f>
        <v>0</v>
      </c>
      <c r="E20" s="419">
        <f t="shared" si="4"/>
        <v>0</v>
      </c>
      <c r="F20" s="717"/>
      <c r="G20" s="754"/>
      <c r="H20" s="710"/>
      <c r="I20" s="704"/>
      <c r="J20" s="427">
        <f t="shared" si="8"/>
        <v>0</v>
      </c>
      <c r="K20" s="707"/>
      <c r="L20" s="707"/>
      <c r="M20" s="427">
        <f t="shared" si="9"/>
        <v>0</v>
      </c>
      <c r="N20" s="428">
        <f t="shared" si="0"/>
        <v>0</v>
      </c>
      <c r="O20" s="427">
        <f t="shared" si="5"/>
        <v>0</v>
      </c>
      <c r="P20" s="427">
        <f t="shared" si="1"/>
        <v>0</v>
      </c>
      <c r="Q20" s="429">
        <f t="shared" si="6"/>
        <v>0</v>
      </c>
      <c r="R20" s="430" t="str">
        <f t="shared" si="2"/>
        <v xml:space="preserve"> - %</v>
      </c>
      <c r="S20" s="431" t="str">
        <f t="shared" si="7"/>
        <v/>
      </c>
      <c r="T20" s="732"/>
    </row>
    <row r="21" spans="1:20" ht="29.15" customHeight="1">
      <c r="A21" s="425" t="s">
        <v>258</v>
      </c>
      <c r="B21" s="416">
        <f>SUMIFS('1-Investissements'!$AZ$5:$AZ$104,'1-Investissements'!$AD$5:$AD$104,A21)+SUMIFS('2-Frais généraux'!$AW$5:$AW$104,'2-Frais généraux'!$AC$5:$AC$104,A21)+SUMIFS('3-Contributions en nature'!$T$5:$T$104,'3-Contributions en nature'!$L$5:$L$104,A21)+SUMIFS('4-Amortissement'!$AJ$5:$AJ$104,'4-Amortissement'!$T$5:$T$104,A21)+SUMIFS('5-Tx forf personnel+autoconst'!$H$6:$H$14,'5-Tx forf personnel+autoconst'!$F$6:$F$14,A21)+SUMIFS('6-Coût unitaire bananes'!$P$5:$P$24,'6-Coût unitaire bananes'!$J$5:$J$24,A21)+SUMIFS('7-Coût unitaire cannes à sucre'!$R$5:$R$24,'7-Coût unitaire cannes à sucre'!$K$5:$K$24,A21)</f>
        <v>0</v>
      </c>
      <c r="C21" s="426">
        <f t="shared" si="3"/>
        <v>0</v>
      </c>
      <c r="D21" s="418">
        <f>'Syn pf Bénéficiaire'!D21</f>
        <v>0</v>
      </c>
      <c r="E21" s="419">
        <f t="shared" si="4"/>
        <v>0</v>
      </c>
      <c r="F21" s="717"/>
      <c r="G21" s="754"/>
      <c r="H21" s="710"/>
      <c r="I21" s="704"/>
      <c r="J21" s="427">
        <f t="shared" si="8"/>
        <v>0</v>
      </c>
      <c r="K21" s="707"/>
      <c r="L21" s="707"/>
      <c r="M21" s="427">
        <f t="shared" si="9"/>
        <v>0</v>
      </c>
      <c r="N21" s="428">
        <f t="shared" si="0"/>
        <v>0</v>
      </c>
      <c r="O21" s="427">
        <f t="shared" si="5"/>
        <v>0</v>
      </c>
      <c r="P21" s="427">
        <f t="shared" si="1"/>
        <v>0</v>
      </c>
      <c r="Q21" s="429">
        <f t="shared" si="6"/>
        <v>0</v>
      </c>
      <c r="R21" s="430" t="str">
        <f t="shared" si="2"/>
        <v xml:space="preserve"> - %</v>
      </c>
      <c r="S21" s="431" t="str">
        <f t="shared" si="7"/>
        <v/>
      </c>
      <c r="T21" s="732"/>
    </row>
    <row r="22" spans="1:20" ht="14.5">
      <c r="A22" s="425" t="s">
        <v>57</v>
      </c>
      <c r="B22" s="416">
        <f>SUMIFS('1-Investissements'!$AZ$5:$AZ$104,'1-Investissements'!$AD$5:$AD$104,A22)+SUMIFS('2-Frais généraux'!$AW$5:$AW$104,'2-Frais généraux'!$AC$5:$AC$104,A22)+SUMIFS('3-Contributions en nature'!$T$5:$T$104,'3-Contributions en nature'!$L$5:$L$104,A22)+SUMIFS('4-Amortissement'!$AJ$5:$AJ$104,'4-Amortissement'!$T$5:$T$104,A22)+SUMIFS('5-Tx forf personnel+autoconst'!$H$6:$H$14,'5-Tx forf personnel+autoconst'!$F$6:$F$14,A22)+SUMIFS('6-Coût unitaire bananes'!$P$5:$P$24,'6-Coût unitaire bananes'!$J$5:$J$24,A22)+SUMIFS('7-Coût unitaire cannes à sucre'!$R$5:$R$24,'7-Coût unitaire cannes à sucre'!$K$5:$K$24,A22)</f>
        <v>0</v>
      </c>
      <c r="C22" s="426">
        <f t="shared" si="3"/>
        <v>0</v>
      </c>
      <c r="D22" s="418">
        <f>'Syn pf Bénéficiaire'!D22</f>
        <v>0</v>
      </c>
      <c r="E22" s="419">
        <f t="shared" si="4"/>
        <v>0</v>
      </c>
      <c r="F22" s="717"/>
      <c r="G22" s="754"/>
      <c r="H22" s="710"/>
      <c r="I22" s="704"/>
      <c r="J22" s="427">
        <f t="shared" si="8"/>
        <v>0</v>
      </c>
      <c r="K22" s="707"/>
      <c r="L22" s="707"/>
      <c r="M22" s="427">
        <f t="shared" si="9"/>
        <v>0</v>
      </c>
      <c r="N22" s="428">
        <f t="shared" si="0"/>
        <v>0</v>
      </c>
      <c r="O22" s="427">
        <f t="shared" si="5"/>
        <v>0</v>
      </c>
      <c r="P22" s="427">
        <f t="shared" si="1"/>
        <v>0</v>
      </c>
      <c r="Q22" s="429">
        <f t="shared" si="6"/>
        <v>0</v>
      </c>
      <c r="R22" s="430" t="str">
        <f t="shared" si="2"/>
        <v xml:space="preserve"> - %</v>
      </c>
      <c r="S22" s="431" t="str">
        <f t="shared" si="7"/>
        <v/>
      </c>
      <c r="T22" s="732"/>
    </row>
    <row r="23" spans="1:20" ht="14.5">
      <c r="A23" s="425" t="s">
        <v>259</v>
      </c>
      <c r="B23" s="416">
        <f>SUMIFS('1-Investissements'!$AZ$5:$AZ$104,'1-Investissements'!$AD$5:$AD$104,A23)+SUMIFS('2-Frais généraux'!$AW$5:$AW$104,'2-Frais généraux'!$AC$5:$AC$104,A23)+SUMIFS('3-Contributions en nature'!$T$5:$T$104,'3-Contributions en nature'!$L$5:$L$104,A23)+SUMIFS('4-Amortissement'!$AJ$5:$AJ$104,'4-Amortissement'!$T$5:$T$104,A23)+SUMIFS('5-Tx forf personnel+autoconst'!$H$6:$H$14,'5-Tx forf personnel+autoconst'!$F$6:$F$14,A23)+SUMIFS('6-Coût unitaire bananes'!$P$5:$P$24,'6-Coût unitaire bananes'!$J$5:$J$24,A23)+SUMIFS('7-Coût unitaire cannes à sucre'!$R$5:$R$24,'7-Coût unitaire cannes à sucre'!$K$5:$K$24,A23)</f>
        <v>0</v>
      </c>
      <c r="C23" s="426">
        <f t="shared" si="3"/>
        <v>0</v>
      </c>
      <c r="D23" s="418">
        <f>'Syn pf Bénéficiaire'!D23</f>
        <v>0</v>
      </c>
      <c r="E23" s="419">
        <f t="shared" si="4"/>
        <v>0</v>
      </c>
      <c r="F23" s="718"/>
      <c r="G23" s="754"/>
      <c r="H23" s="710"/>
      <c r="I23" s="705"/>
      <c r="J23" s="427">
        <f t="shared" si="8"/>
        <v>0</v>
      </c>
      <c r="K23" s="708"/>
      <c r="L23" s="708"/>
      <c r="M23" s="427">
        <f t="shared" si="9"/>
        <v>0</v>
      </c>
      <c r="N23" s="428">
        <f t="shared" si="0"/>
        <v>0</v>
      </c>
      <c r="O23" s="427">
        <f t="shared" si="5"/>
        <v>0</v>
      </c>
      <c r="P23" s="427">
        <f t="shared" si="1"/>
        <v>0</v>
      </c>
      <c r="Q23" s="429">
        <f t="shared" si="6"/>
        <v>0</v>
      </c>
      <c r="R23" s="430" t="str">
        <f t="shared" si="2"/>
        <v xml:space="preserve"> - %</v>
      </c>
      <c r="S23" s="431" t="str">
        <f t="shared" si="7"/>
        <v/>
      </c>
      <c r="T23" s="732"/>
    </row>
    <row r="24" spans="1:20" ht="29.5" thickBot="1">
      <c r="A24" s="425" t="s">
        <v>260</v>
      </c>
      <c r="B24" s="416">
        <f>SUMIFS('1-Investissements'!$AZ$5:$AZ$104,'1-Investissements'!$AD$5:$AD$104,A24)+SUMIFS('2-Frais généraux'!$AW$5:$AW$104,'2-Frais généraux'!$AC$5:$AC$104,A24)+SUMIFS('3-Contributions en nature'!$T$5:$T$104,'3-Contributions en nature'!$L$5:$L$104,A24)+SUMIFS('4-Amortissement'!$AJ$5:$AJ$104,'4-Amortissement'!$T$5:$T$104,A24)+SUMIFS('5-Tx forf personnel+autoconst'!$H$6:$H$14,'5-Tx forf personnel+autoconst'!$F$6:$F$14,A24)+SUMIFS('6-Coût unitaire bananes'!$P$5:$P$24,'6-Coût unitaire bananes'!$J$5:$J$24,A24)+SUMIFS('7-Coût unitaire cannes à sucre'!$R$5:$R$24,'7-Coût unitaire cannes à sucre'!$K$5:$K$24,A24)</f>
        <v>0</v>
      </c>
      <c r="C24" s="432">
        <f t="shared" si="3"/>
        <v>0</v>
      </c>
      <c r="D24" s="418">
        <f>'Syn pf Bénéficiaire'!D24</f>
        <v>0</v>
      </c>
      <c r="E24" s="419">
        <f t="shared" si="4"/>
        <v>0</v>
      </c>
      <c r="F24" s="718"/>
      <c r="G24" s="755"/>
      <c r="H24" s="711"/>
      <c r="I24" s="705"/>
      <c r="J24" s="433">
        <f t="shared" si="8"/>
        <v>0</v>
      </c>
      <c r="K24" s="708"/>
      <c r="L24" s="708"/>
      <c r="M24" s="433">
        <f t="shared" si="9"/>
        <v>0</v>
      </c>
      <c r="N24" s="434">
        <f t="shared" si="0"/>
        <v>0</v>
      </c>
      <c r="O24" s="433">
        <f t="shared" si="5"/>
        <v>0</v>
      </c>
      <c r="P24" s="433">
        <f t="shared" si="1"/>
        <v>0</v>
      </c>
      <c r="Q24" s="435">
        <f t="shared" si="6"/>
        <v>0</v>
      </c>
      <c r="R24" s="436" t="str">
        <f t="shared" si="2"/>
        <v xml:space="preserve"> - %</v>
      </c>
      <c r="S24" s="437" t="str">
        <f t="shared" si="7"/>
        <v/>
      </c>
      <c r="T24" s="732"/>
    </row>
    <row r="25" spans="1:20" thickBot="1">
      <c r="A25" s="438"/>
      <c r="B25" s="439">
        <f>SUM(B16:B24)</f>
        <v>0</v>
      </c>
      <c r="C25" s="440">
        <f>SUM(C16:C24)</f>
        <v>0</v>
      </c>
      <c r="D25" s="440"/>
      <c r="E25" s="441">
        <f>SUM(E16:E24)</f>
        <v>0</v>
      </c>
      <c r="F25" s="440"/>
      <c r="G25" s="440"/>
      <c r="H25" s="440"/>
      <c r="I25" s="440"/>
      <c r="J25" s="441">
        <f>SUM(J16:J24)</f>
        <v>0</v>
      </c>
      <c r="K25" s="440"/>
      <c r="L25" s="440"/>
      <c r="M25" s="442">
        <f>SUM(M16:M24)</f>
        <v>0</v>
      </c>
      <c r="N25" s="442">
        <f>SUM(N16:N24)</f>
        <v>0</v>
      </c>
      <c r="O25" s="442">
        <f>SUM(O16:O24)</f>
        <v>0</v>
      </c>
      <c r="P25" s="442">
        <f>SUM(P16:P24)</f>
        <v>0</v>
      </c>
      <c r="Q25" s="442">
        <f>SUM(Q16:Q24)</f>
        <v>0</v>
      </c>
      <c r="R25" s="443" t="str">
        <f>IF(B25=0,"- %",Q25/B25)</f>
        <v>- %</v>
      </c>
      <c r="S25" s="443"/>
      <c r="T25" s="444">
        <f>SUM(T16:T24)</f>
        <v>0</v>
      </c>
    </row>
    <row r="26" spans="1:20" ht="14.5"/>
    <row r="27" spans="1:20" ht="14.5"/>
    <row r="28" spans="1:20" ht="14.5"/>
  </sheetData>
  <sheetProtection algorithmName="SHA-512" hashValue="/qzoKK5+77OgAQwgvnhbfoMorHJ3qgO+T9l4GUk12Y7uuzVAk+Fhy1tqWs3ktiF1xRacmbcBci/ook5vYvpCTw==" saltValue="giixOxncpK604MAcsNi+NQ==" spinCount="100000" sheet="1" formatCells="0" formatColumns="0" formatRows="0" insertColumns="0" insertRows="0" insertHyperlinks="0" deleteColumns="0" deleteRows="0" sort="0" autoFilter="0" pivotTables="0"/>
  <mergeCells count="37">
    <mergeCell ref="A2:B2"/>
    <mergeCell ref="O7:O8"/>
    <mergeCell ref="J7:J10"/>
    <mergeCell ref="K7:K8"/>
    <mergeCell ref="L7:L8"/>
    <mergeCell ref="L10:R10"/>
    <mergeCell ref="T16:T24"/>
    <mergeCell ref="E11:F11"/>
    <mergeCell ref="N7:N8"/>
    <mergeCell ref="M7:M8"/>
    <mergeCell ref="A14:A15"/>
    <mergeCell ref="B14:B15"/>
    <mergeCell ref="C14:C15"/>
    <mergeCell ref="E10:F10"/>
    <mergeCell ref="A8:B8"/>
    <mergeCell ref="A9:B9"/>
    <mergeCell ref="A10:B10"/>
    <mergeCell ref="A11:B11"/>
    <mergeCell ref="A7:B7"/>
    <mergeCell ref="P7:R7"/>
    <mergeCell ref="G16:G24"/>
    <mergeCell ref="A1:T1"/>
    <mergeCell ref="I16:I24"/>
    <mergeCell ref="K16:K24"/>
    <mergeCell ref="L16:L24"/>
    <mergeCell ref="H16:H24"/>
    <mergeCell ref="E8:F8"/>
    <mergeCell ref="E9:F9"/>
    <mergeCell ref="A13:T13"/>
    <mergeCell ref="E7:F7"/>
    <mergeCell ref="F16:F24"/>
    <mergeCell ref="A3:B3"/>
    <mergeCell ref="A4:B4"/>
    <mergeCell ref="A5:B5"/>
    <mergeCell ref="A6:B6"/>
    <mergeCell ref="E2:G5"/>
    <mergeCell ref="E6:F6"/>
  </mergeCells>
  <conditionalFormatting sqref="A27">
    <cfRule type="expression" dxfId="4" priority="5">
      <formula>$G$10="Non"</formula>
    </cfRule>
  </conditionalFormatting>
  <conditionalFormatting sqref="F16:H16">
    <cfRule type="expression" dxfId="3" priority="2">
      <formula>F16="Seuil non respecté"</formula>
    </cfRule>
  </conditionalFormatting>
  <conditionalFormatting sqref="G6:G11">
    <cfRule type="notContainsText" dxfId="2" priority="3" operator="notContains" text="Non">
      <formula>ISERROR(SEARCH("Non",G6))</formula>
    </cfRule>
    <cfRule type="containsText" dxfId="1" priority="4" operator="containsText" text="Non">
      <formula>NOT(ISERROR(SEARCH("Non",G6)))</formula>
    </cfRule>
  </conditionalFormatting>
  <conditionalFormatting sqref="H16:H24">
    <cfRule type="expression" dxfId="0" priority="1">
      <formula>H16="Oui"</formula>
    </cfRule>
  </conditionalFormatting>
  <dataValidations count="2">
    <dataValidation type="list" allowBlank="1" showInputMessage="1" showErrorMessage="1" sqref="I16" xr:uid="{1251D37A-2B1F-4A6C-BD7E-E6E6234B91ED}">
      <formula1>"Oui,Non,Non concerné"</formula1>
    </dataValidation>
    <dataValidation type="list" allowBlank="1" showInputMessage="1" showErrorMessage="1" sqref="H16:H24" xr:uid="{5373418B-4F7B-48B3-B006-2C8BF01F620C}">
      <formula1>"Oui,Non,0"</formula1>
    </dataValidation>
  </dataValidation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électionnez un type d'action" xr:uid="{3606C42E-318C-444D-8CD1-25BC159885E2}">
          <x14:formula1>
            <xm:f>'0-Présentation typeaction'!$I$4:$I$12</xm:f>
          </x14:formula1>
          <xm:sqref>A16:A24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3CFAAE-ACCF-41E2-A701-A34FAC964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D26ED7-CD7E-4BFC-8B70-DECD4F5BF41F}">
  <ds:schemaRefs>
    <ds:schemaRef ds:uri="http://schemas.microsoft.com/sharepoint/v3/contenttype/forms"/>
  </ds:schemaRefs>
</ds:datastoreItem>
</file>

<file path=customXml/itemProps3.xml><?xml version="1.0" encoding="utf-8"?>
<ds:datastoreItem xmlns:ds="http://schemas.openxmlformats.org/officeDocument/2006/customXml" ds:itemID="{D4BF93EC-1DED-4D0C-BCD8-4816FDF34A1E}">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159e4e51-8c31-4592-99ed-7c713fc4940f"/>
    <ds:schemaRef ds:uri="bd110fdb-39a3-4ca9-8f6d-23216eadf5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Accueil</vt:lpstr>
      <vt:lpstr>A-Recettes</vt:lpstr>
      <vt:lpstr>0-Présentation typeaction</vt:lpstr>
      <vt:lpstr>1-Investissements</vt:lpstr>
      <vt:lpstr>2-Frais généraux</vt:lpstr>
      <vt:lpstr>3-Contributions en nature</vt:lpstr>
      <vt:lpstr>4-Amortissement</vt:lpstr>
      <vt:lpstr>5-Tx forf personnel+autoconst</vt:lpstr>
      <vt:lpstr>6-Coût unitaire bananes</vt:lpstr>
      <vt:lpstr>7-Coût unitaire cannes à sucre</vt:lpstr>
      <vt:lpstr>Syn pf Bénéficiaire</vt:lpstr>
      <vt:lpstr>Syn pf Instructeur</vt:lpstr>
      <vt:lpstr>Accueil!Zone_d_impression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FAURE Yoana</cp:lastModifiedBy>
  <cp:revision/>
  <dcterms:created xsi:type="dcterms:W3CDTF">2017-03-15T07:49:35Z</dcterms:created>
  <dcterms:modified xsi:type="dcterms:W3CDTF">2025-06-11T16:39:38Z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